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ehat312/GitHub/fantasy-football-2022/data/"/>
    </mc:Choice>
  </mc:AlternateContent>
  <xr:revisionPtr revIDLastSave="0" documentId="13_ncr:1_{2BBA3752-07B8-4041-B6D6-72E461D392E0}" xr6:coauthVersionLast="47" xr6:coauthVersionMax="47" xr10:uidLastSave="{00000000-0000-0000-0000-000000000000}"/>
  <bookViews>
    <workbookView xWindow="0" yWindow="500" windowWidth="28800" windowHeight="15960" xr2:uid="{00000000-000D-0000-FFFF-FFFF00000000}"/>
  </bookViews>
  <sheets>
    <sheet name="OVERALL" sheetId="16" r:id="rId1"/>
    <sheet name="IDP" sheetId="14" r:id="rId2"/>
    <sheet name="QB" sheetId="1" r:id="rId3"/>
    <sheet name="RB" sheetId="2" r:id="rId4"/>
    <sheet name="WR" sheetId="3" r:id="rId5"/>
    <sheet name="TE" sheetId="4" r:id="rId6"/>
    <sheet name="K" sheetId="5" r:id="rId7"/>
    <sheet name="DST" sheetId="8" r:id="rId8"/>
    <sheet name="NFL" sheetId="13" r:id="rId9"/>
    <sheet name="OL" sheetId="12" r:id="rId10"/>
    <sheet name="CBS_RAW" sheetId="22" r:id="rId11"/>
    <sheet name="PPL_EMAIL" sheetId="21" r:id="rId12"/>
    <sheet name="NOTES_2022" sheetId="20" r:id="rId13"/>
    <sheet name="IDP STATS" sheetId="6" r:id="rId14"/>
    <sheet name="HOMIES" sheetId="17" r:id="rId15"/>
    <sheet name="CUT LIST 2021" sheetId="18" r:id="rId16"/>
    <sheet name="HOMIES_TRADE" sheetId="23" r:id="rId17"/>
    <sheet name="TRADE" sheetId="24" r:id="rId18"/>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43692.6328587963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7">DST!$B$2:$X$39</definedName>
    <definedName name="_xlnm.Print_Area" localSheetId="1">IDP!$B$2:$X$183</definedName>
    <definedName name="_xlnm.Print_Area" localSheetId="13">'IDP STATS'!$B$2:$T$82</definedName>
    <definedName name="_xlnm.Print_Area" localSheetId="6">K!$B$2:$P$42</definedName>
    <definedName name="_xlnm.Print_Area" localSheetId="8">NFL!$B$2:$AG$40</definedName>
    <definedName name="_xlnm.Print_Area" localSheetId="12">NOTES_2022!$B$2:$P$513</definedName>
    <definedName name="_xlnm.Print_Area" localSheetId="9">OL!$B$2:$P$39</definedName>
    <definedName name="_xlnm.Print_Area" localSheetId="0">OVERALL!$B$2:$AF$396</definedName>
    <definedName name="_xlnm.Print_Area" localSheetId="2">QB!$B$2:$P$57</definedName>
    <definedName name="_xlnm.Print_Area" localSheetId="3">RB!$B$2:$P$107</definedName>
    <definedName name="_xlnm.Print_Area" localSheetId="5">TE!$B$2:$P$57</definedName>
    <definedName name="_xlnm.Print_Area" localSheetId="4">WR!$B$2:$P$107</definedName>
    <definedName name="_xlnm.Print_Titles" localSheetId="1">IDP!$2:$6</definedName>
    <definedName name="_xlnm.Print_Titles" localSheetId="0">OVERALL!$2:$6</definedName>
    <definedName name="_xlnm.Print_Titles" localSheetId="3">RB!$2:$6</definedName>
    <definedName name="_xlnm.Print_Titles" localSheetId="4">WR!$2:$6</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4" l="1"/>
  <c r="D7" i="4"/>
  <c r="E7" i="4"/>
  <c r="F7" i="4"/>
  <c r="G7" i="4"/>
  <c r="H7" i="4"/>
  <c r="I7" i="4"/>
  <c r="J7" i="4"/>
  <c r="K7" i="4"/>
  <c r="L7" i="4"/>
  <c r="M7" i="4"/>
  <c r="N7" i="4"/>
  <c r="O7" i="4"/>
  <c r="D8" i="4"/>
  <c r="E8" i="4"/>
  <c r="F8" i="4"/>
  <c r="G8" i="4"/>
  <c r="H8" i="4"/>
  <c r="I8" i="4"/>
  <c r="J8" i="4"/>
  <c r="K8" i="4"/>
  <c r="L8" i="4"/>
  <c r="M8" i="4"/>
  <c r="N8" i="4"/>
  <c r="O8" i="4"/>
  <c r="D9" i="4"/>
  <c r="E9" i="4"/>
  <c r="F9" i="4"/>
  <c r="G9" i="4"/>
  <c r="H9" i="4"/>
  <c r="I9" i="4"/>
  <c r="J9" i="4"/>
  <c r="K9" i="4"/>
  <c r="L9" i="4"/>
  <c r="M9" i="4"/>
  <c r="N9" i="4"/>
  <c r="O9" i="4"/>
  <c r="D10" i="4"/>
  <c r="E10" i="4"/>
  <c r="F10" i="4"/>
  <c r="G10" i="4"/>
  <c r="H10" i="4"/>
  <c r="I10" i="4"/>
  <c r="J10" i="4"/>
  <c r="K10" i="4"/>
  <c r="L10" i="4"/>
  <c r="M10" i="4"/>
  <c r="N10" i="4"/>
  <c r="O10" i="4"/>
  <c r="D11" i="4"/>
  <c r="E11" i="4"/>
  <c r="F11" i="4"/>
  <c r="G11" i="4"/>
  <c r="H11" i="4"/>
  <c r="I11" i="4"/>
  <c r="J11" i="4"/>
  <c r="K11" i="4"/>
  <c r="L11" i="4"/>
  <c r="M11" i="4"/>
  <c r="N11" i="4"/>
  <c r="O11" i="4"/>
  <c r="D12" i="4"/>
  <c r="E12" i="4"/>
  <c r="F12" i="4"/>
  <c r="G12" i="4"/>
  <c r="H12" i="4"/>
  <c r="I12" i="4"/>
  <c r="J12" i="4"/>
  <c r="K12" i="4"/>
  <c r="L12" i="4"/>
  <c r="M12" i="4"/>
  <c r="N12" i="4"/>
  <c r="O12" i="4"/>
  <c r="D13" i="4"/>
  <c r="E13" i="4"/>
  <c r="F13" i="4"/>
  <c r="G13" i="4"/>
  <c r="H13" i="4"/>
  <c r="I13" i="4"/>
  <c r="J13" i="4"/>
  <c r="K13" i="4"/>
  <c r="L13" i="4"/>
  <c r="M13" i="4"/>
  <c r="N13" i="4"/>
  <c r="O13" i="4"/>
  <c r="D14" i="4"/>
  <c r="E14" i="4"/>
  <c r="F14" i="4"/>
  <c r="G14" i="4"/>
  <c r="H14" i="4"/>
  <c r="I14" i="4"/>
  <c r="J14" i="4"/>
  <c r="K14" i="4"/>
  <c r="L14" i="4"/>
  <c r="M14" i="4"/>
  <c r="N14" i="4"/>
  <c r="O14" i="4"/>
  <c r="D15" i="4"/>
  <c r="E15" i="4"/>
  <c r="F15" i="4"/>
  <c r="G15" i="4"/>
  <c r="H15" i="4"/>
  <c r="I15" i="4"/>
  <c r="J15" i="4"/>
  <c r="K15" i="4"/>
  <c r="L15" i="4"/>
  <c r="M15" i="4"/>
  <c r="N15" i="4"/>
  <c r="O15" i="4"/>
  <c r="D16" i="4"/>
  <c r="E16" i="4"/>
  <c r="F16" i="4"/>
  <c r="G16" i="4"/>
  <c r="H16" i="4"/>
  <c r="I16" i="4"/>
  <c r="J16" i="4"/>
  <c r="K16" i="4"/>
  <c r="L16" i="4"/>
  <c r="M16" i="4"/>
  <c r="N16" i="4"/>
  <c r="O16" i="4"/>
  <c r="D17" i="4"/>
  <c r="E17" i="4"/>
  <c r="F17" i="4"/>
  <c r="G17" i="4"/>
  <c r="H17" i="4"/>
  <c r="I17" i="4"/>
  <c r="J17" i="4"/>
  <c r="K17" i="4"/>
  <c r="L17" i="4"/>
  <c r="M17" i="4"/>
  <c r="N17" i="4"/>
  <c r="O17" i="4"/>
  <c r="D18" i="4"/>
  <c r="E18" i="4"/>
  <c r="F18" i="4"/>
  <c r="G18" i="4"/>
  <c r="H18" i="4"/>
  <c r="I18" i="4"/>
  <c r="J18" i="4"/>
  <c r="K18" i="4"/>
  <c r="L18" i="4"/>
  <c r="M18" i="4"/>
  <c r="N18" i="4"/>
  <c r="O18" i="4"/>
  <c r="D19" i="4"/>
  <c r="E19" i="4"/>
  <c r="F19" i="4"/>
  <c r="G19" i="4"/>
  <c r="H19" i="4"/>
  <c r="I19" i="4"/>
  <c r="J19" i="4"/>
  <c r="K19" i="4"/>
  <c r="L19" i="4"/>
  <c r="M19" i="4"/>
  <c r="N19" i="4"/>
  <c r="O19" i="4"/>
  <c r="D20" i="4"/>
  <c r="E20" i="4"/>
  <c r="F20" i="4"/>
  <c r="G20" i="4"/>
  <c r="H20" i="4"/>
  <c r="I20" i="4"/>
  <c r="J20" i="4"/>
  <c r="K20" i="4"/>
  <c r="L20" i="4"/>
  <c r="M20" i="4"/>
  <c r="N20" i="4"/>
  <c r="O20" i="4"/>
  <c r="D21" i="4"/>
  <c r="E21" i="4"/>
  <c r="F21" i="4"/>
  <c r="G21" i="4"/>
  <c r="H21" i="4"/>
  <c r="I21" i="4"/>
  <c r="J21" i="4"/>
  <c r="K21" i="4"/>
  <c r="L21" i="4"/>
  <c r="M21" i="4"/>
  <c r="N21" i="4"/>
  <c r="O21" i="4"/>
  <c r="D22" i="4"/>
  <c r="E22" i="4"/>
  <c r="F22" i="4"/>
  <c r="G22" i="4"/>
  <c r="H22" i="4"/>
  <c r="I22" i="4"/>
  <c r="J22" i="4"/>
  <c r="K22" i="4"/>
  <c r="L22" i="4"/>
  <c r="M22" i="4"/>
  <c r="N22" i="4"/>
  <c r="O22" i="4"/>
  <c r="D23" i="4"/>
  <c r="E23" i="4"/>
  <c r="F23" i="4"/>
  <c r="G23" i="4"/>
  <c r="H23" i="4"/>
  <c r="I23" i="4"/>
  <c r="J23" i="4"/>
  <c r="K23" i="4"/>
  <c r="L23" i="4"/>
  <c r="M23" i="4"/>
  <c r="N23" i="4"/>
  <c r="O23" i="4"/>
  <c r="D24" i="4"/>
  <c r="E24" i="4"/>
  <c r="F24" i="4"/>
  <c r="G24" i="4"/>
  <c r="H24" i="4"/>
  <c r="I24" i="4"/>
  <c r="J24" i="4"/>
  <c r="K24" i="4"/>
  <c r="L24" i="4"/>
  <c r="M24" i="4"/>
  <c r="N24" i="4"/>
  <c r="O24" i="4"/>
  <c r="D25" i="4"/>
  <c r="E25" i="4"/>
  <c r="F25" i="4"/>
  <c r="G25" i="4"/>
  <c r="H25" i="4"/>
  <c r="I25" i="4"/>
  <c r="J25" i="4"/>
  <c r="K25" i="4"/>
  <c r="L25" i="4"/>
  <c r="M25" i="4"/>
  <c r="N25" i="4"/>
  <c r="O25" i="4"/>
  <c r="D26" i="4"/>
  <c r="E26" i="4"/>
  <c r="F26" i="4"/>
  <c r="G26" i="4"/>
  <c r="H26" i="4"/>
  <c r="I26" i="4"/>
  <c r="J26" i="4"/>
  <c r="K26" i="4"/>
  <c r="L26" i="4"/>
  <c r="M26" i="4"/>
  <c r="N26" i="4"/>
  <c r="O26" i="4"/>
  <c r="D27" i="4"/>
  <c r="E27" i="4"/>
  <c r="F27" i="4"/>
  <c r="G27" i="4"/>
  <c r="H27" i="4"/>
  <c r="I27" i="4"/>
  <c r="J27" i="4"/>
  <c r="K27" i="4"/>
  <c r="L27" i="4"/>
  <c r="M27" i="4"/>
  <c r="N27" i="4"/>
  <c r="O27" i="4"/>
  <c r="D28" i="4"/>
  <c r="E28" i="4"/>
  <c r="F28" i="4"/>
  <c r="G28" i="4"/>
  <c r="H28" i="4"/>
  <c r="I28" i="4"/>
  <c r="J28" i="4"/>
  <c r="K28" i="4"/>
  <c r="L28" i="4"/>
  <c r="M28" i="4"/>
  <c r="N28" i="4"/>
  <c r="O28" i="4"/>
  <c r="D29" i="4"/>
  <c r="E29" i="4"/>
  <c r="F29" i="4"/>
  <c r="G29" i="4"/>
  <c r="H29" i="4"/>
  <c r="I29" i="4"/>
  <c r="J29" i="4"/>
  <c r="K29" i="4"/>
  <c r="L29" i="4"/>
  <c r="M29" i="4"/>
  <c r="N29" i="4"/>
  <c r="O29" i="4"/>
  <c r="D30" i="4"/>
  <c r="E30" i="4"/>
  <c r="F30" i="4"/>
  <c r="G30" i="4"/>
  <c r="H30" i="4"/>
  <c r="I30" i="4"/>
  <c r="J30" i="4"/>
  <c r="K30" i="4"/>
  <c r="L30" i="4"/>
  <c r="M30" i="4"/>
  <c r="N30" i="4"/>
  <c r="O30" i="4"/>
  <c r="D31" i="4"/>
  <c r="E31" i="4"/>
  <c r="F31" i="4"/>
  <c r="G31" i="4"/>
  <c r="H31" i="4"/>
  <c r="I31" i="4"/>
  <c r="J31" i="4"/>
  <c r="K31" i="4"/>
  <c r="L31" i="4"/>
  <c r="M31" i="4"/>
  <c r="N31" i="4"/>
  <c r="O31" i="4"/>
  <c r="D32" i="4"/>
  <c r="E32" i="4"/>
  <c r="F32" i="4"/>
  <c r="G32" i="4"/>
  <c r="H32" i="4"/>
  <c r="I32" i="4"/>
  <c r="J32" i="4"/>
  <c r="K32" i="4"/>
  <c r="L32" i="4"/>
  <c r="M32" i="4"/>
  <c r="N32" i="4"/>
  <c r="O32" i="4"/>
  <c r="D33" i="4"/>
  <c r="E33" i="4"/>
  <c r="F33" i="4"/>
  <c r="G33" i="4"/>
  <c r="H33" i="4"/>
  <c r="I33" i="4"/>
  <c r="J33" i="4"/>
  <c r="K33" i="4"/>
  <c r="L33" i="4"/>
  <c r="M33" i="4"/>
  <c r="N33" i="4"/>
  <c r="O33" i="4"/>
  <c r="D34" i="4"/>
  <c r="E34" i="4"/>
  <c r="F34" i="4"/>
  <c r="G34" i="4"/>
  <c r="H34" i="4"/>
  <c r="I34" i="4"/>
  <c r="J34" i="4"/>
  <c r="K34" i="4"/>
  <c r="L34" i="4"/>
  <c r="M34" i="4"/>
  <c r="N34" i="4"/>
  <c r="O34" i="4"/>
  <c r="D35" i="4"/>
  <c r="E35" i="4"/>
  <c r="F35" i="4"/>
  <c r="G35" i="4"/>
  <c r="H35" i="4"/>
  <c r="I35" i="4"/>
  <c r="J35" i="4"/>
  <c r="K35" i="4"/>
  <c r="L35" i="4"/>
  <c r="M35" i="4"/>
  <c r="N35" i="4"/>
  <c r="O35" i="4"/>
  <c r="D36" i="4"/>
  <c r="E36" i="4"/>
  <c r="F36" i="4"/>
  <c r="G36" i="4"/>
  <c r="H36" i="4"/>
  <c r="I36" i="4"/>
  <c r="J36" i="4"/>
  <c r="K36" i="4"/>
  <c r="L36" i="4"/>
  <c r="M36" i="4"/>
  <c r="N36" i="4"/>
  <c r="O36" i="4"/>
  <c r="D37" i="4"/>
  <c r="E37" i="4"/>
  <c r="F37" i="4"/>
  <c r="G37" i="4"/>
  <c r="H37" i="4"/>
  <c r="I37" i="4"/>
  <c r="J37" i="4"/>
  <c r="K37" i="4"/>
  <c r="L37" i="4"/>
  <c r="M37" i="4"/>
  <c r="N37" i="4"/>
  <c r="O37" i="4"/>
  <c r="D38" i="4"/>
  <c r="E38" i="4"/>
  <c r="F38" i="4"/>
  <c r="G38" i="4"/>
  <c r="H38" i="4"/>
  <c r="I38" i="4"/>
  <c r="J38" i="4"/>
  <c r="K38" i="4"/>
  <c r="L38" i="4"/>
  <c r="M38" i="4"/>
  <c r="N38" i="4"/>
  <c r="O38" i="4"/>
  <c r="D39" i="4"/>
  <c r="E39" i="4"/>
  <c r="F39" i="4"/>
  <c r="G39" i="4"/>
  <c r="H39" i="4"/>
  <c r="I39" i="4"/>
  <c r="J39" i="4"/>
  <c r="K39" i="4"/>
  <c r="L39" i="4"/>
  <c r="M39" i="4"/>
  <c r="N39" i="4"/>
  <c r="O39" i="4"/>
  <c r="D40" i="4"/>
  <c r="E40" i="4"/>
  <c r="F40" i="4"/>
  <c r="G40" i="4"/>
  <c r="H40" i="4"/>
  <c r="I40" i="4"/>
  <c r="J40" i="4"/>
  <c r="K40" i="4"/>
  <c r="L40" i="4"/>
  <c r="M40" i="4"/>
  <c r="N40" i="4"/>
  <c r="O40" i="4"/>
  <c r="D41" i="4"/>
  <c r="E41" i="4"/>
  <c r="F41" i="4"/>
  <c r="G41" i="4"/>
  <c r="H41" i="4"/>
  <c r="I41" i="4"/>
  <c r="J41" i="4"/>
  <c r="K41" i="4"/>
  <c r="L41" i="4"/>
  <c r="M41" i="4"/>
  <c r="N41" i="4"/>
  <c r="O41" i="4"/>
  <c r="D42" i="4"/>
  <c r="E42" i="4"/>
  <c r="F42" i="4"/>
  <c r="G42" i="4"/>
  <c r="H42" i="4"/>
  <c r="I42" i="4"/>
  <c r="J42" i="4"/>
  <c r="K42" i="4"/>
  <c r="L42" i="4"/>
  <c r="M42" i="4"/>
  <c r="N42" i="4"/>
  <c r="O42" i="4"/>
  <c r="D43" i="4"/>
  <c r="E43" i="4"/>
  <c r="F43" i="4"/>
  <c r="G43" i="4"/>
  <c r="H43" i="4"/>
  <c r="I43" i="4"/>
  <c r="J43" i="4"/>
  <c r="K43" i="4"/>
  <c r="L43" i="4"/>
  <c r="M43" i="4"/>
  <c r="N43" i="4"/>
  <c r="O43" i="4"/>
  <c r="D44" i="4"/>
  <c r="E44" i="4"/>
  <c r="F44" i="4"/>
  <c r="G44" i="4"/>
  <c r="H44" i="4"/>
  <c r="I44" i="4"/>
  <c r="J44" i="4"/>
  <c r="K44" i="4"/>
  <c r="L44" i="4"/>
  <c r="M44" i="4"/>
  <c r="N44" i="4"/>
  <c r="O44" i="4"/>
  <c r="D45" i="4"/>
  <c r="E45" i="4"/>
  <c r="F45" i="4"/>
  <c r="G45" i="4"/>
  <c r="H45" i="4"/>
  <c r="I45" i="4"/>
  <c r="J45" i="4"/>
  <c r="K45" i="4"/>
  <c r="L45" i="4"/>
  <c r="M45" i="4"/>
  <c r="N45" i="4"/>
  <c r="O45" i="4"/>
  <c r="D46" i="4"/>
  <c r="E46" i="4"/>
  <c r="F46" i="4"/>
  <c r="G46" i="4"/>
  <c r="H46" i="4"/>
  <c r="I46" i="4"/>
  <c r="J46" i="4"/>
  <c r="K46" i="4"/>
  <c r="L46" i="4"/>
  <c r="M46" i="4"/>
  <c r="N46" i="4"/>
  <c r="O46" i="4"/>
  <c r="D47" i="4"/>
  <c r="E47" i="4"/>
  <c r="F47" i="4"/>
  <c r="G47" i="4"/>
  <c r="H47" i="4"/>
  <c r="I47" i="4"/>
  <c r="J47" i="4"/>
  <c r="K47" i="4"/>
  <c r="L47" i="4"/>
  <c r="M47" i="4"/>
  <c r="N47" i="4"/>
  <c r="O47" i="4"/>
  <c r="D48" i="4"/>
  <c r="E48" i="4"/>
  <c r="F48" i="4"/>
  <c r="G48" i="4"/>
  <c r="H48" i="4"/>
  <c r="I48" i="4"/>
  <c r="J48" i="4"/>
  <c r="K48" i="4"/>
  <c r="L48" i="4"/>
  <c r="M48" i="4"/>
  <c r="N48" i="4"/>
  <c r="O48" i="4"/>
  <c r="D49" i="4"/>
  <c r="E49" i="4"/>
  <c r="F49" i="4"/>
  <c r="G49" i="4"/>
  <c r="H49" i="4"/>
  <c r="I49" i="4"/>
  <c r="J49" i="4"/>
  <c r="K49" i="4"/>
  <c r="L49" i="4"/>
  <c r="M49" i="4"/>
  <c r="N49" i="4"/>
  <c r="O49" i="4"/>
  <c r="D50" i="4"/>
  <c r="E50" i="4"/>
  <c r="F50" i="4"/>
  <c r="G50" i="4"/>
  <c r="H50" i="4"/>
  <c r="I50" i="4"/>
  <c r="J50" i="4"/>
  <c r="K50" i="4"/>
  <c r="L50" i="4"/>
  <c r="M50" i="4"/>
  <c r="N50" i="4"/>
  <c r="O50" i="4"/>
  <c r="D51" i="4"/>
  <c r="E51" i="4"/>
  <c r="F51" i="4"/>
  <c r="G51" i="4"/>
  <c r="H51" i="4"/>
  <c r="I51" i="4"/>
  <c r="J51" i="4"/>
  <c r="K51" i="4"/>
  <c r="L51" i="4"/>
  <c r="M51" i="4"/>
  <c r="N51" i="4"/>
  <c r="O51" i="4"/>
  <c r="D52" i="4"/>
  <c r="E52" i="4"/>
  <c r="F52" i="4"/>
  <c r="G52" i="4"/>
  <c r="H52" i="4"/>
  <c r="I52" i="4"/>
  <c r="J52" i="4"/>
  <c r="K52" i="4"/>
  <c r="L52" i="4"/>
  <c r="M52" i="4"/>
  <c r="N52" i="4"/>
  <c r="O52" i="4"/>
  <c r="D53" i="4"/>
  <c r="E53" i="4"/>
  <c r="F53" i="4"/>
  <c r="G53" i="4"/>
  <c r="H53" i="4"/>
  <c r="I53" i="4"/>
  <c r="J53" i="4"/>
  <c r="K53" i="4"/>
  <c r="L53" i="4"/>
  <c r="M53" i="4"/>
  <c r="N53" i="4"/>
  <c r="O53" i="4"/>
  <c r="D54" i="4"/>
  <c r="E54" i="4"/>
  <c r="F54" i="4"/>
  <c r="G54" i="4"/>
  <c r="H54" i="4"/>
  <c r="I54" i="4"/>
  <c r="J54" i="4"/>
  <c r="K54" i="4"/>
  <c r="L54" i="4"/>
  <c r="M54" i="4"/>
  <c r="N54" i="4"/>
  <c r="O54" i="4"/>
  <c r="D55" i="4"/>
  <c r="E55" i="4"/>
  <c r="F55" i="4"/>
  <c r="G55" i="4"/>
  <c r="H55" i="4"/>
  <c r="I55" i="4"/>
  <c r="J55" i="4"/>
  <c r="K55" i="4"/>
  <c r="L55" i="4"/>
  <c r="M55" i="4"/>
  <c r="N55" i="4"/>
  <c r="O55" i="4"/>
  <c r="D56" i="4"/>
  <c r="E56" i="4"/>
  <c r="F56" i="4"/>
  <c r="G56" i="4"/>
  <c r="H56" i="4"/>
  <c r="I56" i="4"/>
  <c r="J56" i="4"/>
  <c r="K56" i="4"/>
  <c r="L56" i="4"/>
  <c r="M56" i="4"/>
  <c r="N56" i="4"/>
  <c r="O56" i="4"/>
  <c r="T182" i="14"/>
  <c r="T181" i="14"/>
  <c r="T180" i="14"/>
  <c r="T179" i="14"/>
  <c r="T178" i="14"/>
  <c r="T177" i="14"/>
  <c r="T176" i="14"/>
  <c r="T175" i="14"/>
  <c r="T174" i="14"/>
  <c r="T173" i="14"/>
  <c r="T172" i="14"/>
  <c r="T171" i="14"/>
  <c r="T170" i="14"/>
  <c r="T169" i="14"/>
  <c r="T168" i="14"/>
  <c r="T167" i="14"/>
  <c r="T166" i="14"/>
  <c r="T165" i="14"/>
  <c r="T164" i="14"/>
  <c r="T163" i="14"/>
  <c r="T162" i="14"/>
  <c r="T161" i="14"/>
  <c r="T160" i="14"/>
  <c r="T159" i="14"/>
  <c r="T158" i="14"/>
  <c r="T157" i="14"/>
  <c r="T156" i="14"/>
  <c r="T155" i="14"/>
  <c r="T154" i="14"/>
  <c r="T153" i="14"/>
  <c r="T152" i="14"/>
  <c r="T151" i="14"/>
  <c r="T150" i="14"/>
  <c r="T149" i="14"/>
  <c r="T148" i="14"/>
  <c r="T147" i="14"/>
  <c r="T146" i="14"/>
  <c r="T145" i="14"/>
  <c r="T144" i="14"/>
  <c r="T143" i="14"/>
  <c r="T142" i="14"/>
  <c r="T141" i="14"/>
  <c r="T140" i="14"/>
  <c r="T139" i="14"/>
  <c r="T138" i="14"/>
  <c r="T137" i="14"/>
  <c r="T136" i="14"/>
  <c r="T135" i="14"/>
  <c r="T134" i="14"/>
  <c r="T133" i="14"/>
  <c r="T132" i="14"/>
  <c r="T131" i="14"/>
  <c r="T130" i="14"/>
  <c r="T129" i="14"/>
  <c r="T128" i="14"/>
  <c r="T127" i="14"/>
  <c r="T126" i="14"/>
  <c r="T125" i="14"/>
  <c r="T124" i="14"/>
  <c r="T123" i="14"/>
  <c r="T122" i="14"/>
  <c r="T121" i="14"/>
  <c r="T120" i="14"/>
  <c r="T119" i="14"/>
  <c r="T118" i="14"/>
  <c r="T117" i="14"/>
  <c r="T116" i="14"/>
  <c r="T115" i="14"/>
  <c r="T114" i="14"/>
  <c r="T113" i="14"/>
  <c r="T112" i="14"/>
  <c r="T111" i="14"/>
  <c r="T110" i="14"/>
  <c r="T109" i="14"/>
  <c r="T108" i="14"/>
  <c r="T107" i="14"/>
  <c r="T106" i="14"/>
  <c r="T105" i="14"/>
  <c r="T104" i="14"/>
  <c r="T103" i="14"/>
  <c r="T102" i="14"/>
  <c r="T101" i="14"/>
  <c r="T100" i="14"/>
  <c r="T99" i="14"/>
  <c r="T98" i="14"/>
  <c r="T97" i="14"/>
  <c r="T96" i="14"/>
  <c r="T95" i="14"/>
  <c r="T94" i="14"/>
  <c r="T93" i="14"/>
  <c r="T92" i="14"/>
  <c r="T91" i="14"/>
  <c r="T90" i="14"/>
  <c r="T89" i="14"/>
  <c r="T88" i="14"/>
  <c r="T87" i="14"/>
  <c r="T86" i="14"/>
  <c r="T85" i="14"/>
  <c r="T84" i="14"/>
  <c r="T83" i="14"/>
  <c r="T82" i="14"/>
  <c r="T81" i="14"/>
  <c r="T80" i="14"/>
  <c r="T79" i="14"/>
  <c r="T78" i="14"/>
  <c r="T77" i="14"/>
  <c r="T76" i="14"/>
  <c r="T75" i="14"/>
  <c r="T74" i="14"/>
  <c r="T73" i="14"/>
  <c r="T72" i="14"/>
  <c r="T71" i="14"/>
  <c r="T70" i="14"/>
  <c r="T69" i="14"/>
  <c r="T68" i="14"/>
  <c r="T67" i="14"/>
  <c r="T66" i="14"/>
  <c r="T65" i="14"/>
  <c r="T64" i="14"/>
  <c r="T63" i="14"/>
  <c r="T62" i="14"/>
  <c r="T61" i="14"/>
  <c r="T60" i="14"/>
  <c r="T59" i="14"/>
  <c r="T58" i="14"/>
  <c r="T57" i="14"/>
  <c r="T56" i="14"/>
  <c r="T55" i="14"/>
  <c r="T54" i="14"/>
  <c r="T53" i="14"/>
  <c r="T52" i="14"/>
  <c r="T51" i="14"/>
  <c r="T50" i="14"/>
  <c r="T49" i="14"/>
  <c r="T48" i="14"/>
  <c r="T47" i="14"/>
  <c r="T46" i="14"/>
  <c r="T45" i="14"/>
  <c r="T44" i="14"/>
  <c r="T43" i="14"/>
  <c r="T42" i="14"/>
  <c r="T41" i="14"/>
  <c r="T40" i="14"/>
  <c r="T39" i="14"/>
  <c r="T38" i="14"/>
  <c r="T37" i="14"/>
  <c r="T36" i="14"/>
  <c r="T35" i="14"/>
  <c r="T34" i="14"/>
  <c r="T33" i="14"/>
  <c r="T32" i="14"/>
  <c r="T31" i="14"/>
  <c r="T30" i="14"/>
  <c r="T29" i="14"/>
  <c r="T28" i="14"/>
  <c r="T27" i="14"/>
  <c r="T26" i="14"/>
  <c r="T25" i="14"/>
  <c r="T24" i="14"/>
  <c r="T23" i="14"/>
  <c r="T22" i="14"/>
  <c r="T21" i="14"/>
  <c r="T20" i="14"/>
  <c r="T19" i="14"/>
  <c r="T18" i="14"/>
  <c r="T17" i="14"/>
  <c r="T16" i="14"/>
  <c r="T15" i="14"/>
  <c r="T14" i="14"/>
  <c r="T13" i="14"/>
  <c r="T12" i="14"/>
  <c r="T11" i="14"/>
  <c r="T10" i="14"/>
  <c r="T9" i="14"/>
  <c r="T8" i="14"/>
  <c r="T7" i="14"/>
  <c r="Q182" i="14"/>
  <c r="P182" i="14"/>
  <c r="O182" i="14"/>
  <c r="Q181" i="14"/>
  <c r="P181" i="14"/>
  <c r="O181" i="14"/>
  <c r="Q180" i="14"/>
  <c r="P180" i="14"/>
  <c r="O180" i="14"/>
  <c r="Q179" i="14"/>
  <c r="P179" i="14"/>
  <c r="O179" i="14"/>
  <c r="Q178" i="14"/>
  <c r="P178" i="14"/>
  <c r="O178" i="14"/>
  <c r="Q177" i="14"/>
  <c r="P177" i="14"/>
  <c r="O177" i="14"/>
  <c r="Q176" i="14"/>
  <c r="P176" i="14"/>
  <c r="O176" i="14"/>
  <c r="Q175" i="14"/>
  <c r="P175" i="14"/>
  <c r="O175" i="14"/>
  <c r="Q174" i="14"/>
  <c r="P174" i="14"/>
  <c r="O174" i="14"/>
  <c r="Q173" i="14"/>
  <c r="P173" i="14"/>
  <c r="O173" i="14"/>
  <c r="Q172" i="14"/>
  <c r="P172" i="14"/>
  <c r="O172" i="14"/>
  <c r="Q171" i="14"/>
  <c r="P171" i="14"/>
  <c r="O171" i="14"/>
  <c r="Q170" i="14"/>
  <c r="P170" i="14"/>
  <c r="O170" i="14"/>
  <c r="Q169" i="14"/>
  <c r="P169" i="14"/>
  <c r="O169" i="14"/>
  <c r="Q168" i="14"/>
  <c r="P168" i="14"/>
  <c r="O168" i="14"/>
  <c r="Q167" i="14"/>
  <c r="P167" i="14"/>
  <c r="O167" i="14"/>
  <c r="Q166" i="14"/>
  <c r="P166" i="14"/>
  <c r="O166" i="14"/>
  <c r="Q165" i="14"/>
  <c r="P165" i="14"/>
  <c r="O165" i="14"/>
  <c r="Q164" i="14"/>
  <c r="P164" i="14"/>
  <c r="O164" i="14"/>
  <c r="Q163" i="14"/>
  <c r="P163" i="14"/>
  <c r="O163" i="14"/>
  <c r="Q162" i="14"/>
  <c r="P162" i="14"/>
  <c r="O162" i="14"/>
  <c r="Q161" i="14"/>
  <c r="P161" i="14"/>
  <c r="O161" i="14"/>
  <c r="Q160" i="14"/>
  <c r="P160" i="14"/>
  <c r="O160" i="14"/>
  <c r="Q159" i="14"/>
  <c r="P159" i="14"/>
  <c r="O159" i="14"/>
  <c r="Q158" i="14"/>
  <c r="P158" i="14"/>
  <c r="O158" i="14"/>
  <c r="Q157" i="14"/>
  <c r="P157" i="14"/>
  <c r="O157" i="14"/>
  <c r="Q156" i="14"/>
  <c r="P156" i="14"/>
  <c r="O156" i="14"/>
  <c r="Q155" i="14"/>
  <c r="P155" i="14"/>
  <c r="O155" i="14"/>
  <c r="Q154" i="14"/>
  <c r="P154" i="14"/>
  <c r="O154" i="14"/>
  <c r="Q153" i="14"/>
  <c r="P153" i="14"/>
  <c r="O153" i="14"/>
  <c r="Q152" i="14"/>
  <c r="P152" i="14"/>
  <c r="O152" i="14"/>
  <c r="Q151" i="14"/>
  <c r="P151" i="14"/>
  <c r="O151" i="14"/>
  <c r="Q150" i="14"/>
  <c r="P150" i="14"/>
  <c r="O150" i="14"/>
  <c r="Q149" i="14"/>
  <c r="P149" i="14"/>
  <c r="O149" i="14"/>
  <c r="Q148" i="14"/>
  <c r="P148" i="14"/>
  <c r="O148" i="14"/>
  <c r="Q147" i="14"/>
  <c r="P147" i="14"/>
  <c r="O147" i="14"/>
  <c r="Q146" i="14"/>
  <c r="P146" i="14"/>
  <c r="O146" i="14"/>
  <c r="Q145" i="14"/>
  <c r="P145" i="14"/>
  <c r="O145" i="14"/>
  <c r="Q144" i="14"/>
  <c r="P144" i="14"/>
  <c r="O144" i="14"/>
  <c r="Q143" i="14"/>
  <c r="P143" i="14"/>
  <c r="O143" i="14"/>
  <c r="Q142" i="14"/>
  <c r="P142" i="14"/>
  <c r="O142" i="14"/>
  <c r="Q141" i="14"/>
  <c r="P141" i="14"/>
  <c r="O141" i="14"/>
  <c r="Q140" i="14"/>
  <c r="P140" i="14"/>
  <c r="O140" i="14"/>
  <c r="Q139" i="14"/>
  <c r="P139" i="14"/>
  <c r="O139" i="14"/>
  <c r="Q138" i="14"/>
  <c r="P138" i="14"/>
  <c r="O138" i="14"/>
  <c r="Q137" i="14"/>
  <c r="P137" i="14"/>
  <c r="O137" i="14"/>
  <c r="Q136" i="14"/>
  <c r="P136" i="14"/>
  <c r="O136" i="14"/>
  <c r="Q135" i="14"/>
  <c r="P135" i="14"/>
  <c r="O135" i="14"/>
  <c r="Q134" i="14"/>
  <c r="P134" i="14"/>
  <c r="O134" i="14"/>
  <c r="Q133" i="14"/>
  <c r="P133" i="14"/>
  <c r="O133" i="14"/>
  <c r="Q132" i="14"/>
  <c r="P132" i="14"/>
  <c r="O132" i="14"/>
  <c r="Q131" i="14"/>
  <c r="P131" i="14"/>
  <c r="O131" i="14"/>
  <c r="Q130" i="14"/>
  <c r="P130" i="14"/>
  <c r="O130" i="14"/>
  <c r="Q129" i="14"/>
  <c r="P129" i="14"/>
  <c r="O129" i="14"/>
  <c r="Q128" i="14"/>
  <c r="P128" i="14"/>
  <c r="O128" i="14"/>
  <c r="Q127" i="14"/>
  <c r="P127" i="14"/>
  <c r="O127" i="14"/>
  <c r="Q126" i="14"/>
  <c r="P126" i="14"/>
  <c r="O126" i="14"/>
  <c r="Q125" i="14"/>
  <c r="P125" i="14"/>
  <c r="O125" i="14"/>
  <c r="Q124" i="14"/>
  <c r="P124" i="14"/>
  <c r="O124" i="14"/>
  <c r="Q123" i="14"/>
  <c r="P123" i="14"/>
  <c r="O123" i="14"/>
  <c r="Q122" i="14"/>
  <c r="P122" i="14"/>
  <c r="O122" i="14"/>
  <c r="Q121" i="14"/>
  <c r="P121" i="14"/>
  <c r="O121" i="14"/>
  <c r="Q120" i="14"/>
  <c r="P120" i="14"/>
  <c r="O120" i="14"/>
  <c r="Q119" i="14"/>
  <c r="P119" i="14"/>
  <c r="O119" i="14"/>
  <c r="Q118" i="14"/>
  <c r="P118" i="14"/>
  <c r="O118" i="14"/>
  <c r="Q117" i="14"/>
  <c r="P117" i="14"/>
  <c r="O117" i="14"/>
  <c r="Q116" i="14"/>
  <c r="P116" i="14"/>
  <c r="O116" i="14"/>
  <c r="Q115" i="14"/>
  <c r="P115" i="14"/>
  <c r="O115" i="14"/>
  <c r="Q114" i="14"/>
  <c r="P114" i="14"/>
  <c r="O114" i="14"/>
  <c r="Q113" i="14"/>
  <c r="P113" i="14"/>
  <c r="O113" i="14"/>
  <c r="Q112" i="14"/>
  <c r="P112" i="14"/>
  <c r="O112" i="14"/>
  <c r="Q111" i="14"/>
  <c r="P111" i="14"/>
  <c r="O111" i="14"/>
  <c r="Q110" i="14"/>
  <c r="P110" i="14"/>
  <c r="O110" i="14"/>
  <c r="Q109" i="14"/>
  <c r="P109" i="14"/>
  <c r="O109" i="14"/>
  <c r="Q108" i="14"/>
  <c r="P108" i="14"/>
  <c r="O108" i="14"/>
  <c r="Q107" i="14"/>
  <c r="P107" i="14"/>
  <c r="O107" i="14"/>
  <c r="Q106" i="14"/>
  <c r="P106" i="14"/>
  <c r="O106" i="14"/>
  <c r="Q105" i="14"/>
  <c r="P105" i="14"/>
  <c r="O105" i="14"/>
  <c r="Q104" i="14"/>
  <c r="P104" i="14"/>
  <c r="O104" i="14"/>
  <c r="Q103" i="14"/>
  <c r="P103" i="14"/>
  <c r="O103" i="14"/>
  <c r="Q102" i="14"/>
  <c r="P102" i="14"/>
  <c r="O102" i="14"/>
  <c r="Q101" i="14"/>
  <c r="P101" i="14"/>
  <c r="O101" i="14"/>
  <c r="Q100" i="14"/>
  <c r="P100" i="14"/>
  <c r="O100" i="14"/>
  <c r="Q99" i="14"/>
  <c r="P99" i="14"/>
  <c r="O99" i="14"/>
  <c r="Q98" i="14"/>
  <c r="P98" i="14"/>
  <c r="O98" i="14"/>
  <c r="Q97" i="14"/>
  <c r="P97" i="14"/>
  <c r="O97" i="14"/>
  <c r="Q96" i="14"/>
  <c r="P96" i="14"/>
  <c r="O96" i="14"/>
  <c r="Q95" i="14"/>
  <c r="P95" i="14"/>
  <c r="O95" i="14"/>
  <c r="Q94" i="14"/>
  <c r="P94" i="14"/>
  <c r="O94" i="14"/>
  <c r="Q93" i="14"/>
  <c r="P93" i="14"/>
  <c r="O93" i="14"/>
  <c r="Q92" i="14"/>
  <c r="P92" i="14"/>
  <c r="O92" i="14"/>
  <c r="Q91" i="14"/>
  <c r="P91" i="14"/>
  <c r="O91" i="14"/>
  <c r="Q90" i="14"/>
  <c r="P90" i="14"/>
  <c r="O90" i="14"/>
  <c r="Q89" i="14"/>
  <c r="P89" i="14"/>
  <c r="O89" i="14"/>
  <c r="Q88" i="14"/>
  <c r="P88" i="14"/>
  <c r="O88" i="14"/>
  <c r="Q87" i="14"/>
  <c r="P87" i="14"/>
  <c r="O87" i="14"/>
  <c r="Q86" i="14"/>
  <c r="P86" i="14"/>
  <c r="O86" i="14"/>
  <c r="Q85" i="14"/>
  <c r="P85" i="14"/>
  <c r="O85" i="14"/>
  <c r="Q84" i="14"/>
  <c r="P84" i="14"/>
  <c r="O84" i="14"/>
  <c r="Q83" i="14"/>
  <c r="P83" i="14"/>
  <c r="O83" i="14"/>
  <c r="Q82" i="14"/>
  <c r="P82" i="14"/>
  <c r="O82" i="14"/>
  <c r="Q81" i="14"/>
  <c r="P81" i="14"/>
  <c r="O81" i="14"/>
  <c r="Q80" i="14"/>
  <c r="P80" i="14"/>
  <c r="O80" i="14"/>
  <c r="Q79" i="14"/>
  <c r="P79" i="14"/>
  <c r="O79" i="14"/>
  <c r="Q78" i="14"/>
  <c r="P78" i="14"/>
  <c r="O78" i="14"/>
  <c r="Q77" i="14"/>
  <c r="P77" i="14"/>
  <c r="O77" i="14"/>
  <c r="Q76" i="14"/>
  <c r="P76" i="14"/>
  <c r="O76" i="14"/>
  <c r="Q75" i="14"/>
  <c r="P75" i="14"/>
  <c r="O75" i="14"/>
  <c r="Q74" i="14"/>
  <c r="P74" i="14"/>
  <c r="O74" i="14"/>
  <c r="Q73" i="14"/>
  <c r="P73" i="14"/>
  <c r="O73" i="14"/>
  <c r="Q72" i="14"/>
  <c r="P72" i="14"/>
  <c r="O72" i="14"/>
  <c r="Q71" i="14"/>
  <c r="P71" i="14"/>
  <c r="O71" i="14"/>
  <c r="Q70" i="14"/>
  <c r="P70" i="14"/>
  <c r="O70" i="14"/>
  <c r="Q69" i="14"/>
  <c r="P69" i="14"/>
  <c r="O69" i="14"/>
  <c r="Q68" i="14"/>
  <c r="P68" i="14"/>
  <c r="O68" i="14"/>
  <c r="Q67" i="14"/>
  <c r="P67" i="14"/>
  <c r="O67" i="14"/>
  <c r="Q66" i="14"/>
  <c r="P66" i="14"/>
  <c r="O66" i="14"/>
  <c r="Q65" i="14"/>
  <c r="P65" i="14"/>
  <c r="O65" i="14"/>
  <c r="Q64" i="14"/>
  <c r="P64" i="14"/>
  <c r="O64" i="14"/>
  <c r="Q63" i="14"/>
  <c r="P63" i="14"/>
  <c r="O63" i="14"/>
  <c r="Q62" i="14"/>
  <c r="P62" i="14"/>
  <c r="O62" i="14"/>
  <c r="Q61" i="14"/>
  <c r="P61" i="14"/>
  <c r="O61" i="14"/>
  <c r="Q60" i="14"/>
  <c r="P60" i="14"/>
  <c r="O60" i="14"/>
  <c r="Q59" i="14"/>
  <c r="P59" i="14"/>
  <c r="O59" i="14"/>
  <c r="Q58" i="14"/>
  <c r="P58" i="14"/>
  <c r="O58" i="14"/>
  <c r="Q57" i="14"/>
  <c r="P57" i="14"/>
  <c r="O57" i="14"/>
  <c r="Q56" i="14"/>
  <c r="P56" i="14"/>
  <c r="O56" i="14"/>
  <c r="Q55" i="14"/>
  <c r="P55" i="14"/>
  <c r="O55" i="14"/>
  <c r="Q54" i="14"/>
  <c r="P54" i="14"/>
  <c r="O54" i="14"/>
  <c r="Q53" i="14"/>
  <c r="P53" i="14"/>
  <c r="O53" i="14"/>
  <c r="Q52" i="14"/>
  <c r="P52" i="14"/>
  <c r="O52" i="14"/>
  <c r="Q51" i="14"/>
  <c r="P51" i="14"/>
  <c r="O51" i="14"/>
  <c r="Q50" i="14"/>
  <c r="P50" i="14"/>
  <c r="O50" i="14"/>
  <c r="Q49" i="14"/>
  <c r="P49" i="14"/>
  <c r="O49" i="14"/>
  <c r="Q48" i="14"/>
  <c r="P48" i="14"/>
  <c r="O48" i="14"/>
  <c r="Q47" i="14"/>
  <c r="P47" i="14"/>
  <c r="O47" i="14"/>
  <c r="Q46" i="14"/>
  <c r="P46" i="14"/>
  <c r="O46" i="14"/>
  <c r="Q45" i="14"/>
  <c r="P45" i="14"/>
  <c r="O45" i="14"/>
  <c r="Q44" i="14"/>
  <c r="P44" i="14"/>
  <c r="O44" i="14"/>
  <c r="Q43" i="14"/>
  <c r="P43" i="14"/>
  <c r="O43" i="14"/>
  <c r="Q42" i="14"/>
  <c r="P42" i="14"/>
  <c r="O42" i="14"/>
  <c r="Q41" i="14"/>
  <c r="P41" i="14"/>
  <c r="O41" i="14"/>
  <c r="Q40" i="14"/>
  <c r="P40" i="14"/>
  <c r="O40" i="14"/>
  <c r="Q39" i="14"/>
  <c r="P39" i="14"/>
  <c r="O39" i="14"/>
  <c r="Q38" i="14"/>
  <c r="P38" i="14"/>
  <c r="O38" i="14"/>
  <c r="Q37" i="14"/>
  <c r="P37" i="14"/>
  <c r="O37" i="14"/>
  <c r="Q36" i="14"/>
  <c r="P36" i="14"/>
  <c r="O36" i="14"/>
  <c r="Q35" i="14"/>
  <c r="P35" i="14"/>
  <c r="O35" i="14"/>
  <c r="Q34" i="14"/>
  <c r="P34" i="14"/>
  <c r="O34" i="14"/>
  <c r="Q33" i="14"/>
  <c r="P33" i="14"/>
  <c r="O33" i="14"/>
  <c r="Q32" i="14"/>
  <c r="P32" i="14"/>
  <c r="O32" i="14"/>
  <c r="Q31" i="14"/>
  <c r="P31" i="14"/>
  <c r="O31" i="14"/>
  <c r="Q30" i="14"/>
  <c r="P30" i="14"/>
  <c r="O30" i="14"/>
  <c r="Q29" i="14"/>
  <c r="P29" i="14"/>
  <c r="O29" i="14"/>
  <c r="Q28" i="14"/>
  <c r="P28" i="14"/>
  <c r="O28" i="14"/>
  <c r="Q27" i="14"/>
  <c r="P27" i="14"/>
  <c r="O27" i="14"/>
  <c r="Q26" i="14"/>
  <c r="P26" i="14"/>
  <c r="O26" i="14"/>
  <c r="Q25" i="14"/>
  <c r="P25" i="14"/>
  <c r="O25" i="14"/>
  <c r="Q24" i="14"/>
  <c r="P24" i="14"/>
  <c r="O24" i="14"/>
  <c r="Q23" i="14"/>
  <c r="P23" i="14"/>
  <c r="O23" i="14"/>
  <c r="Q22" i="14"/>
  <c r="P22" i="14"/>
  <c r="O22" i="14"/>
  <c r="Q21" i="14"/>
  <c r="P21" i="14"/>
  <c r="O21" i="14"/>
  <c r="Q20" i="14"/>
  <c r="P20" i="14"/>
  <c r="O20" i="14"/>
  <c r="Q19" i="14"/>
  <c r="P19" i="14"/>
  <c r="O19" i="14"/>
  <c r="Q18" i="14"/>
  <c r="P18" i="14"/>
  <c r="O18" i="14"/>
  <c r="Q17" i="14"/>
  <c r="P17" i="14"/>
  <c r="O17" i="14"/>
  <c r="Q16" i="14"/>
  <c r="P16" i="14"/>
  <c r="O16" i="14"/>
  <c r="Q15" i="14"/>
  <c r="P15" i="14"/>
  <c r="O15" i="14"/>
  <c r="Q14" i="14"/>
  <c r="P14" i="14"/>
  <c r="O14" i="14"/>
  <c r="Q13" i="14"/>
  <c r="P13" i="14"/>
  <c r="O13" i="14"/>
  <c r="Q12" i="14"/>
  <c r="P12" i="14"/>
  <c r="O12" i="14"/>
  <c r="Q11" i="14"/>
  <c r="P11" i="14"/>
  <c r="O11" i="14"/>
  <c r="Q10" i="14"/>
  <c r="P10" i="14"/>
  <c r="O10" i="14"/>
  <c r="Q9" i="14"/>
  <c r="P9" i="14"/>
  <c r="O9" i="14"/>
  <c r="Q8" i="14"/>
  <c r="P8" i="14"/>
  <c r="O8" i="14"/>
  <c r="Q7" i="14"/>
  <c r="P7" i="14"/>
  <c r="O7" i="14"/>
  <c r="O41" i="5"/>
  <c r="N41" i="5"/>
  <c r="M41" i="5"/>
  <c r="O40" i="5"/>
  <c r="N40" i="5"/>
  <c r="M40" i="5"/>
  <c r="O39" i="5"/>
  <c r="N39" i="5"/>
  <c r="M39" i="5"/>
  <c r="O38" i="5"/>
  <c r="N38" i="5"/>
  <c r="M38" i="5"/>
  <c r="O37" i="5"/>
  <c r="N37" i="5"/>
  <c r="M37" i="5"/>
  <c r="O36" i="5"/>
  <c r="N36" i="5"/>
  <c r="M36" i="5"/>
  <c r="O35" i="5"/>
  <c r="N35" i="5"/>
  <c r="M35" i="5"/>
  <c r="O34" i="5"/>
  <c r="N34" i="5"/>
  <c r="M34" i="5"/>
  <c r="O33" i="5"/>
  <c r="N33" i="5"/>
  <c r="M33" i="5"/>
  <c r="O32" i="5"/>
  <c r="N32" i="5"/>
  <c r="M32" i="5"/>
  <c r="O31" i="5"/>
  <c r="N31" i="5"/>
  <c r="M31" i="5"/>
  <c r="O30" i="5"/>
  <c r="N30" i="5"/>
  <c r="M30" i="5"/>
  <c r="O29" i="5"/>
  <c r="N29" i="5"/>
  <c r="M29" i="5"/>
  <c r="O28" i="5"/>
  <c r="N28" i="5"/>
  <c r="M28" i="5"/>
  <c r="O27" i="5"/>
  <c r="N27" i="5"/>
  <c r="M27" i="5"/>
  <c r="O26" i="5"/>
  <c r="N26" i="5"/>
  <c r="M26" i="5"/>
  <c r="O25" i="5"/>
  <c r="N25" i="5"/>
  <c r="M25" i="5"/>
  <c r="O24" i="5"/>
  <c r="N24" i="5"/>
  <c r="M24" i="5"/>
  <c r="O23" i="5"/>
  <c r="N23" i="5"/>
  <c r="M23" i="5"/>
  <c r="O22" i="5"/>
  <c r="N22" i="5"/>
  <c r="M22" i="5"/>
  <c r="O21" i="5"/>
  <c r="N21" i="5"/>
  <c r="M21" i="5"/>
  <c r="O20" i="5"/>
  <c r="N20" i="5"/>
  <c r="M20" i="5"/>
  <c r="O19" i="5"/>
  <c r="N19" i="5"/>
  <c r="M19" i="5"/>
  <c r="O18" i="5"/>
  <c r="N18" i="5"/>
  <c r="M18" i="5"/>
  <c r="O17" i="5"/>
  <c r="N17" i="5"/>
  <c r="M17" i="5"/>
  <c r="O16" i="5"/>
  <c r="N16" i="5"/>
  <c r="M16" i="5"/>
  <c r="O15" i="5"/>
  <c r="N15" i="5"/>
  <c r="M15" i="5"/>
  <c r="O14" i="5"/>
  <c r="N14" i="5"/>
  <c r="M14" i="5"/>
  <c r="O13" i="5"/>
  <c r="N13" i="5"/>
  <c r="M13" i="5"/>
  <c r="O12" i="5"/>
  <c r="N12" i="5"/>
  <c r="M12" i="5"/>
  <c r="O11" i="5"/>
  <c r="N11" i="5"/>
  <c r="M11" i="5"/>
  <c r="O10" i="5"/>
  <c r="N10" i="5"/>
  <c r="M10" i="5"/>
  <c r="O9" i="5"/>
  <c r="N9" i="5"/>
  <c r="M9" i="5"/>
  <c r="O8" i="5"/>
  <c r="N8" i="5"/>
  <c r="M8" i="5"/>
  <c r="V460" i="16"/>
  <c r="U460" i="16"/>
  <c r="T460" i="16"/>
  <c r="V459" i="16"/>
  <c r="U459" i="16"/>
  <c r="T459" i="16"/>
  <c r="V458" i="16"/>
  <c r="U458" i="16"/>
  <c r="T458" i="16"/>
  <c r="V457" i="16"/>
  <c r="U457" i="16"/>
  <c r="T457" i="16"/>
  <c r="V456" i="16"/>
  <c r="U456" i="16"/>
  <c r="T456" i="16"/>
  <c r="V455" i="16"/>
  <c r="U455" i="16"/>
  <c r="T455" i="16"/>
  <c r="V454" i="16"/>
  <c r="U454" i="16"/>
  <c r="T454" i="16"/>
  <c r="V453" i="16"/>
  <c r="U453" i="16"/>
  <c r="T453" i="16"/>
  <c r="V452" i="16"/>
  <c r="U452" i="16"/>
  <c r="T452" i="16"/>
  <c r="V451" i="16"/>
  <c r="U451" i="16"/>
  <c r="T451" i="16"/>
  <c r="V450" i="16"/>
  <c r="U450" i="16"/>
  <c r="T450" i="16"/>
  <c r="V449" i="16"/>
  <c r="U449" i="16"/>
  <c r="T449" i="16"/>
  <c r="V448" i="16"/>
  <c r="U448" i="16"/>
  <c r="T448" i="16"/>
  <c r="V447" i="16"/>
  <c r="U447" i="16"/>
  <c r="T447" i="16"/>
  <c r="V446" i="16"/>
  <c r="U446" i="16"/>
  <c r="T446" i="16"/>
  <c r="V445" i="16"/>
  <c r="U445" i="16"/>
  <c r="T445" i="16"/>
  <c r="V444" i="16"/>
  <c r="U444" i="16"/>
  <c r="T444" i="16"/>
  <c r="V443" i="16"/>
  <c r="U443" i="16"/>
  <c r="T443" i="16"/>
  <c r="V442" i="16"/>
  <c r="U442" i="16"/>
  <c r="T442" i="16"/>
  <c r="V441" i="16"/>
  <c r="U441" i="16"/>
  <c r="T441" i="16"/>
  <c r="V440" i="16"/>
  <c r="U440" i="16"/>
  <c r="T440" i="16"/>
  <c r="V439" i="16"/>
  <c r="U439" i="16"/>
  <c r="T439" i="16"/>
  <c r="V438" i="16"/>
  <c r="U438" i="16"/>
  <c r="T438" i="16"/>
  <c r="V437" i="16"/>
  <c r="U437" i="16"/>
  <c r="T437" i="16"/>
  <c r="V436" i="16"/>
  <c r="U436" i="16"/>
  <c r="T436" i="16"/>
  <c r="V435" i="16"/>
  <c r="U435" i="16"/>
  <c r="T435" i="16"/>
  <c r="V434" i="16"/>
  <c r="U434" i="16"/>
  <c r="T434" i="16"/>
  <c r="V433" i="16"/>
  <c r="U433" i="16"/>
  <c r="T433" i="16"/>
  <c r="V432" i="16"/>
  <c r="U432" i="16"/>
  <c r="T432" i="16"/>
  <c r="V431" i="16"/>
  <c r="U431" i="16"/>
  <c r="T431" i="16"/>
  <c r="V430" i="16"/>
  <c r="U430" i="16"/>
  <c r="T430" i="16"/>
  <c r="V429" i="16"/>
  <c r="U429" i="16"/>
  <c r="T429" i="16"/>
  <c r="V428" i="16"/>
  <c r="U428" i="16"/>
  <c r="T428" i="16"/>
  <c r="V427" i="16"/>
  <c r="U427" i="16"/>
  <c r="T427" i="16"/>
  <c r="V426" i="16"/>
  <c r="U426" i="16"/>
  <c r="T426" i="16"/>
  <c r="V425" i="16"/>
  <c r="U425" i="16"/>
  <c r="T425" i="16"/>
  <c r="V424" i="16"/>
  <c r="U424" i="16"/>
  <c r="T424" i="16"/>
  <c r="V423" i="16"/>
  <c r="U423" i="16"/>
  <c r="T423" i="16"/>
  <c r="V422" i="16"/>
  <c r="U422" i="16"/>
  <c r="T422" i="16"/>
  <c r="V421" i="16"/>
  <c r="U421" i="16"/>
  <c r="T421" i="16"/>
  <c r="V420" i="16"/>
  <c r="U420" i="16"/>
  <c r="T420" i="16"/>
  <c r="V419" i="16"/>
  <c r="U419" i="16"/>
  <c r="T419" i="16"/>
  <c r="V418" i="16"/>
  <c r="U418" i="16"/>
  <c r="T418" i="16"/>
  <c r="V417" i="16"/>
  <c r="U417" i="16"/>
  <c r="T417" i="16"/>
  <c r="V416" i="16"/>
  <c r="U416" i="16"/>
  <c r="T416" i="16"/>
  <c r="V415" i="16"/>
  <c r="U415" i="16"/>
  <c r="T415" i="16"/>
  <c r="V414" i="16"/>
  <c r="U414" i="16"/>
  <c r="T414" i="16"/>
  <c r="V413" i="16"/>
  <c r="U413" i="16"/>
  <c r="T413" i="16"/>
  <c r="V412" i="16"/>
  <c r="U412" i="16"/>
  <c r="T412" i="16"/>
  <c r="V411" i="16"/>
  <c r="U411" i="16"/>
  <c r="T411" i="16"/>
  <c r="V410" i="16"/>
  <c r="U410" i="16"/>
  <c r="T410" i="16"/>
  <c r="V409" i="16"/>
  <c r="U409" i="16"/>
  <c r="T409" i="16"/>
  <c r="V408" i="16"/>
  <c r="U408" i="16"/>
  <c r="T408" i="16"/>
  <c r="V407" i="16"/>
  <c r="U407" i="16"/>
  <c r="T407" i="16"/>
  <c r="V406" i="16"/>
  <c r="U406" i="16"/>
  <c r="T406" i="16"/>
  <c r="V405" i="16"/>
  <c r="U405" i="16"/>
  <c r="T405" i="16"/>
  <c r="V404" i="16"/>
  <c r="U404" i="16"/>
  <c r="T404" i="16"/>
  <c r="V403" i="16"/>
  <c r="U403" i="16"/>
  <c r="T403" i="16"/>
  <c r="V402" i="16"/>
  <c r="U402" i="16"/>
  <c r="T402" i="16"/>
  <c r="V401" i="16"/>
  <c r="U401" i="16"/>
  <c r="T401" i="16"/>
  <c r="V400" i="16"/>
  <c r="U400" i="16"/>
  <c r="T400" i="16"/>
  <c r="V399" i="16"/>
  <c r="U399" i="16"/>
  <c r="T399" i="16"/>
  <c r="V398" i="16"/>
  <c r="U398" i="16"/>
  <c r="T398" i="16"/>
  <c r="V397" i="16"/>
  <c r="U397" i="16"/>
  <c r="T397" i="16"/>
  <c r="V396" i="16"/>
  <c r="U396" i="16"/>
  <c r="T396" i="16"/>
  <c r="V395" i="16"/>
  <c r="U395" i="16"/>
  <c r="T395" i="16"/>
  <c r="V394" i="16"/>
  <c r="U394" i="16"/>
  <c r="T394" i="16"/>
  <c r="V393" i="16"/>
  <c r="U393" i="16"/>
  <c r="T393" i="16"/>
  <c r="V392" i="16"/>
  <c r="U392" i="16"/>
  <c r="T392" i="16"/>
  <c r="V391" i="16"/>
  <c r="U391" i="16"/>
  <c r="T391" i="16"/>
  <c r="V390" i="16"/>
  <c r="U390" i="16"/>
  <c r="T390" i="16"/>
  <c r="V389" i="16"/>
  <c r="U389" i="16"/>
  <c r="T389" i="16"/>
  <c r="V388" i="16"/>
  <c r="U388" i="16"/>
  <c r="T388" i="16"/>
  <c r="V387" i="16"/>
  <c r="U387" i="16"/>
  <c r="T387" i="16"/>
  <c r="V386" i="16"/>
  <c r="U386" i="16"/>
  <c r="T386" i="16"/>
  <c r="V385" i="16"/>
  <c r="U385" i="16"/>
  <c r="T385" i="16"/>
  <c r="V384" i="16"/>
  <c r="U384" i="16"/>
  <c r="T384" i="16"/>
  <c r="V383" i="16"/>
  <c r="U383" i="16"/>
  <c r="T383" i="16"/>
  <c r="V382" i="16"/>
  <c r="U382" i="16"/>
  <c r="T382" i="16"/>
  <c r="V381" i="16"/>
  <c r="U381" i="16"/>
  <c r="T381" i="16"/>
  <c r="V380" i="16"/>
  <c r="U380" i="16"/>
  <c r="T380" i="16"/>
  <c r="V379" i="16"/>
  <c r="U379" i="16"/>
  <c r="T379" i="16"/>
  <c r="V378" i="16"/>
  <c r="U378" i="16"/>
  <c r="T378" i="16"/>
  <c r="V377" i="16"/>
  <c r="U377" i="16"/>
  <c r="T377" i="16"/>
  <c r="V376" i="16"/>
  <c r="U376" i="16"/>
  <c r="T376" i="16"/>
  <c r="V375" i="16"/>
  <c r="U375" i="16"/>
  <c r="T375" i="16"/>
  <c r="V374" i="16"/>
  <c r="U374" i="16"/>
  <c r="T374" i="16"/>
  <c r="V373" i="16"/>
  <c r="U373" i="16"/>
  <c r="T373" i="16"/>
  <c r="V372" i="16"/>
  <c r="U372" i="16"/>
  <c r="T372" i="16"/>
  <c r="V371" i="16"/>
  <c r="U371" i="16"/>
  <c r="T371" i="16"/>
  <c r="V370" i="16"/>
  <c r="U370" i="16"/>
  <c r="T370" i="16"/>
  <c r="V369" i="16"/>
  <c r="U369" i="16"/>
  <c r="T369" i="16"/>
  <c r="V368" i="16"/>
  <c r="U368" i="16"/>
  <c r="T368" i="16"/>
  <c r="V367" i="16"/>
  <c r="U367" i="16"/>
  <c r="T367" i="16"/>
  <c r="V366" i="16"/>
  <c r="U366" i="16"/>
  <c r="T366" i="16"/>
  <c r="V365" i="16"/>
  <c r="U365" i="16"/>
  <c r="T365" i="16"/>
  <c r="V364" i="16"/>
  <c r="U364" i="16"/>
  <c r="T364" i="16"/>
  <c r="V363" i="16"/>
  <c r="U363" i="16"/>
  <c r="T363" i="16"/>
  <c r="V362" i="16"/>
  <c r="U362" i="16"/>
  <c r="T362" i="16"/>
  <c r="V361" i="16"/>
  <c r="U361" i="16"/>
  <c r="T361" i="16"/>
  <c r="V360" i="16"/>
  <c r="U360" i="16"/>
  <c r="T360" i="16"/>
  <c r="V359" i="16"/>
  <c r="U359" i="16"/>
  <c r="T359" i="16"/>
  <c r="V358" i="16"/>
  <c r="U358" i="16"/>
  <c r="T358" i="16"/>
  <c r="V357" i="16"/>
  <c r="U357" i="16"/>
  <c r="T357" i="16"/>
  <c r="V356" i="16"/>
  <c r="U356" i="16"/>
  <c r="T356" i="16"/>
  <c r="V355" i="16"/>
  <c r="U355" i="16"/>
  <c r="T355" i="16"/>
  <c r="V354" i="16"/>
  <c r="U354" i="16"/>
  <c r="T354" i="16"/>
  <c r="V353" i="16"/>
  <c r="U353" i="16"/>
  <c r="T353" i="16"/>
  <c r="V352" i="16"/>
  <c r="U352" i="16"/>
  <c r="T352" i="16"/>
  <c r="V351" i="16"/>
  <c r="U351" i="16"/>
  <c r="T351" i="16"/>
  <c r="V350" i="16"/>
  <c r="U350" i="16"/>
  <c r="T350" i="16"/>
  <c r="V349" i="16"/>
  <c r="U349" i="16"/>
  <c r="T349" i="16"/>
  <c r="V348" i="16"/>
  <c r="U348" i="16"/>
  <c r="T348" i="16"/>
  <c r="V347" i="16"/>
  <c r="U347" i="16"/>
  <c r="T347" i="16"/>
  <c r="V346" i="16"/>
  <c r="U346" i="16"/>
  <c r="T346" i="16"/>
  <c r="V345" i="16"/>
  <c r="U345" i="16"/>
  <c r="T345" i="16"/>
  <c r="V344" i="16"/>
  <c r="U344" i="16"/>
  <c r="T344" i="16"/>
  <c r="V343" i="16"/>
  <c r="U343" i="16"/>
  <c r="T343" i="16"/>
  <c r="V342" i="16"/>
  <c r="U342" i="16"/>
  <c r="T342" i="16"/>
  <c r="V341" i="16"/>
  <c r="U341" i="16"/>
  <c r="T341" i="16"/>
  <c r="V340" i="16"/>
  <c r="U340" i="16"/>
  <c r="T340" i="16"/>
  <c r="V339" i="16"/>
  <c r="U339" i="16"/>
  <c r="T339" i="16"/>
  <c r="V338" i="16"/>
  <c r="U338" i="16"/>
  <c r="T338" i="16"/>
  <c r="V337" i="16"/>
  <c r="U337" i="16"/>
  <c r="T337" i="16"/>
  <c r="V336" i="16"/>
  <c r="U336" i="16"/>
  <c r="T336" i="16"/>
  <c r="V335" i="16"/>
  <c r="U335" i="16"/>
  <c r="T335" i="16"/>
  <c r="V334" i="16"/>
  <c r="U334" i="16"/>
  <c r="T334" i="16"/>
  <c r="V333" i="16"/>
  <c r="U333" i="16"/>
  <c r="T333" i="16"/>
  <c r="V332" i="16"/>
  <c r="U332" i="16"/>
  <c r="T332" i="16"/>
  <c r="V331" i="16"/>
  <c r="U331" i="16"/>
  <c r="T331" i="16"/>
  <c r="V330" i="16"/>
  <c r="U330" i="16"/>
  <c r="T330" i="16"/>
  <c r="V329" i="16"/>
  <c r="U329" i="16"/>
  <c r="T329" i="16"/>
  <c r="V328" i="16"/>
  <c r="U328" i="16"/>
  <c r="T328" i="16"/>
  <c r="V327" i="16"/>
  <c r="U327" i="16"/>
  <c r="T327" i="16"/>
  <c r="V326" i="16"/>
  <c r="U326" i="16"/>
  <c r="T326" i="16"/>
  <c r="V325" i="16"/>
  <c r="U325" i="16"/>
  <c r="T325" i="16"/>
  <c r="V324" i="16"/>
  <c r="U324" i="16"/>
  <c r="T324" i="16"/>
  <c r="V323" i="16"/>
  <c r="U323" i="16"/>
  <c r="T323" i="16"/>
  <c r="V322" i="16"/>
  <c r="U322" i="16"/>
  <c r="T322" i="16"/>
  <c r="V321" i="16"/>
  <c r="U321" i="16"/>
  <c r="T321" i="16"/>
  <c r="V320" i="16"/>
  <c r="U320" i="16"/>
  <c r="T320" i="16"/>
  <c r="V319" i="16"/>
  <c r="U319" i="16"/>
  <c r="T319" i="16"/>
  <c r="V318" i="16"/>
  <c r="U318" i="16"/>
  <c r="T318" i="16"/>
  <c r="V317" i="16"/>
  <c r="U317" i="16"/>
  <c r="T317" i="16"/>
  <c r="V316" i="16"/>
  <c r="U316" i="16"/>
  <c r="T316" i="16"/>
  <c r="V315" i="16"/>
  <c r="U315" i="16"/>
  <c r="T315" i="16"/>
  <c r="V314" i="16"/>
  <c r="U314" i="16"/>
  <c r="T314" i="16"/>
  <c r="V313" i="16"/>
  <c r="U313" i="16"/>
  <c r="T313" i="16"/>
  <c r="V312" i="16"/>
  <c r="U312" i="16"/>
  <c r="T312" i="16"/>
  <c r="V311" i="16"/>
  <c r="U311" i="16"/>
  <c r="T311" i="16"/>
  <c r="V310" i="16"/>
  <c r="U310" i="16"/>
  <c r="T310" i="16"/>
  <c r="V309" i="16"/>
  <c r="U309" i="16"/>
  <c r="T309" i="16"/>
  <c r="V308" i="16"/>
  <c r="U308" i="16"/>
  <c r="T308" i="16"/>
  <c r="V307" i="16"/>
  <c r="U307" i="16"/>
  <c r="T307" i="16"/>
  <c r="V306" i="16"/>
  <c r="U306" i="16"/>
  <c r="T306" i="16"/>
  <c r="V305" i="16"/>
  <c r="U305" i="16"/>
  <c r="T305" i="16"/>
  <c r="V304" i="16"/>
  <c r="U304" i="16"/>
  <c r="T304" i="16"/>
  <c r="V303" i="16"/>
  <c r="U303" i="16"/>
  <c r="T303" i="16"/>
  <c r="V302" i="16"/>
  <c r="U302" i="16"/>
  <c r="T302" i="16"/>
  <c r="V301" i="16"/>
  <c r="U301" i="16"/>
  <c r="T301" i="16"/>
  <c r="V300" i="16"/>
  <c r="U300" i="16"/>
  <c r="T300" i="16"/>
  <c r="V299" i="16"/>
  <c r="U299" i="16"/>
  <c r="T299" i="16"/>
  <c r="V298" i="16"/>
  <c r="U298" i="16"/>
  <c r="T298" i="16"/>
  <c r="V297" i="16"/>
  <c r="U297" i="16"/>
  <c r="T297" i="16"/>
  <c r="V296" i="16"/>
  <c r="U296" i="16"/>
  <c r="T296" i="16"/>
  <c r="V295" i="16"/>
  <c r="U295" i="16"/>
  <c r="T295" i="16"/>
  <c r="V294" i="16"/>
  <c r="U294" i="16"/>
  <c r="T294" i="16"/>
  <c r="V293" i="16"/>
  <c r="U293" i="16"/>
  <c r="T293" i="16"/>
  <c r="V292" i="16"/>
  <c r="U292" i="16"/>
  <c r="T292" i="16"/>
  <c r="V291" i="16"/>
  <c r="U291" i="16"/>
  <c r="T291" i="16"/>
  <c r="V290" i="16"/>
  <c r="U290" i="16"/>
  <c r="T290" i="16"/>
  <c r="V289" i="16"/>
  <c r="U289" i="16"/>
  <c r="T289" i="16"/>
  <c r="V288" i="16"/>
  <c r="U288" i="16"/>
  <c r="T288" i="16"/>
  <c r="V287" i="16"/>
  <c r="U287" i="16"/>
  <c r="T287" i="16"/>
  <c r="V286" i="16"/>
  <c r="U286" i="16"/>
  <c r="T286" i="16"/>
  <c r="V285" i="16"/>
  <c r="U285" i="16"/>
  <c r="T285" i="16"/>
  <c r="V284" i="16"/>
  <c r="U284" i="16"/>
  <c r="T284" i="16"/>
  <c r="V283" i="16"/>
  <c r="U283" i="16"/>
  <c r="T283" i="16"/>
  <c r="V282" i="16"/>
  <c r="U282" i="16"/>
  <c r="T282" i="16"/>
  <c r="V281" i="16"/>
  <c r="U281" i="16"/>
  <c r="T281" i="16"/>
  <c r="V280" i="16"/>
  <c r="U280" i="16"/>
  <c r="T280" i="16"/>
  <c r="V279" i="16"/>
  <c r="U279" i="16"/>
  <c r="T279" i="16"/>
  <c r="V278" i="16"/>
  <c r="U278" i="16"/>
  <c r="T278" i="16"/>
  <c r="V277" i="16"/>
  <c r="U277" i="16"/>
  <c r="T277" i="16"/>
  <c r="V276" i="16"/>
  <c r="U276" i="16"/>
  <c r="T276" i="16"/>
  <c r="V275" i="16"/>
  <c r="U275" i="16"/>
  <c r="T275" i="16"/>
  <c r="V274" i="16"/>
  <c r="U274" i="16"/>
  <c r="T274" i="16"/>
  <c r="V273" i="16"/>
  <c r="U273" i="16"/>
  <c r="T273" i="16"/>
  <c r="V272" i="16"/>
  <c r="U272" i="16"/>
  <c r="T272" i="16"/>
  <c r="V271" i="16"/>
  <c r="U271" i="16"/>
  <c r="T271" i="16"/>
  <c r="V270" i="16"/>
  <c r="U270" i="16"/>
  <c r="T270" i="16"/>
  <c r="V269" i="16"/>
  <c r="U269" i="16"/>
  <c r="T269" i="16"/>
  <c r="V268" i="16"/>
  <c r="U268" i="16"/>
  <c r="T268" i="16"/>
  <c r="V267" i="16"/>
  <c r="U267" i="16"/>
  <c r="T267" i="16"/>
  <c r="V266" i="16"/>
  <c r="U266" i="16"/>
  <c r="T266" i="16"/>
  <c r="V265" i="16"/>
  <c r="U265" i="16"/>
  <c r="T265" i="16"/>
  <c r="V264" i="16"/>
  <c r="U264" i="16"/>
  <c r="T264" i="16"/>
  <c r="V263" i="16"/>
  <c r="U263" i="16"/>
  <c r="T263" i="16"/>
  <c r="V262" i="16"/>
  <c r="U262" i="16"/>
  <c r="T262" i="16"/>
  <c r="V261" i="16"/>
  <c r="U261" i="16"/>
  <c r="T261" i="16"/>
  <c r="V260" i="16"/>
  <c r="U260" i="16"/>
  <c r="T260" i="16"/>
  <c r="V259" i="16"/>
  <c r="U259" i="16"/>
  <c r="T259" i="16"/>
  <c r="V258" i="16"/>
  <c r="U258" i="16"/>
  <c r="T258" i="16"/>
  <c r="V257" i="16"/>
  <c r="U257" i="16"/>
  <c r="T257" i="16"/>
  <c r="V256" i="16"/>
  <c r="U256" i="16"/>
  <c r="T256" i="16"/>
  <c r="V255" i="16"/>
  <c r="U255" i="16"/>
  <c r="T255" i="16"/>
  <c r="V254" i="16"/>
  <c r="U254" i="16"/>
  <c r="T254" i="16"/>
  <c r="V253" i="16"/>
  <c r="U253" i="16"/>
  <c r="T253" i="16"/>
  <c r="V252" i="16"/>
  <c r="U252" i="16"/>
  <c r="T252" i="16"/>
  <c r="V251" i="16"/>
  <c r="U251" i="16"/>
  <c r="T251" i="16"/>
  <c r="V250" i="16"/>
  <c r="U250" i="16"/>
  <c r="T250" i="16"/>
  <c r="V249" i="16"/>
  <c r="U249" i="16"/>
  <c r="T249" i="16"/>
  <c r="V248" i="16"/>
  <c r="U248" i="16"/>
  <c r="T248" i="16"/>
  <c r="V247" i="16"/>
  <c r="U247" i="16"/>
  <c r="T247" i="16"/>
  <c r="V246" i="16"/>
  <c r="U246" i="16"/>
  <c r="T246" i="16"/>
  <c r="V245" i="16"/>
  <c r="U245" i="16"/>
  <c r="T245" i="16"/>
  <c r="V244" i="16"/>
  <c r="U244" i="16"/>
  <c r="T244" i="16"/>
  <c r="V243" i="16"/>
  <c r="U243" i="16"/>
  <c r="T243" i="16"/>
  <c r="V242" i="16"/>
  <c r="U242" i="16"/>
  <c r="T242" i="16"/>
  <c r="V241" i="16"/>
  <c r="U241" i="16"/>
  <c r="T241" i="16"/>
  <c r="V240" i="16"/>
  <c r="U240" i="16"/>
  <c r="T240" i="16"/>
  <c r="V239" i="16"/>
  <c r="U239" i="16"/>
  <c r="T239" i="16"/>
  <c r="V238" i="16"/>
  <c r="U238" i="16"/>
  <c r="T238" i="16"/>
  <c r="V237" i="16"/>
  <c r="U237" i="16"/>
  <c r="T237" i="16"/>
  <c r="V236" i="16"/>
  <c r="U236" i="16"/>
  <c r="T236" i="16"/>
  <c r="V235" i="16"/>
  <c r="U235" i="16"/>
  <c r="T235" i="16"/>
  <c r="V234" i="16"/>
  <c r="U234" i="16"/>
  <c r="T234" i="16"/>
  <c r="V233" i="16"/>
  <c r="U233" i="16"/>
  <c r="T233" i="16"/>
  <c r="V232" i="16"/>
  <c r="U232" i="16"/>
  <c r="T232" i="16"/>
  <c r="V231" i="16"/>
  <c r="U231" i="16"/>
  <c r="T231" i="16"/>
  <c r="V230" i="16"/>
  <c r="U230" i="16"/>
  <c r="T230" i="16"/>
  <c r="V229" i="16"/>
  <c r="U229" i="16"/>
  <c r="T229" i="16"/>
  <c r="V228" i="16"/>
  <c r="U228" i="16"/>
  <c r="T228" i="16"/>
  <c r="V227" i="16"/>
  <c r="U227" i="16"/>
  <c r="T227" i="16"/>
  <c r="V226" i="16"/>
  <c r="U226" i="16"/>
  <c r="T226" i="16"/>
  <c r="V225" i="16"/>
  <c r="U225" i="16"/>
  <c r="T225" i="16"/>
  <c r="V224" i="16"/>
  <c r="U224" i="16"/>
  <c r="T224" i="16"/>
  <c r="V223" i="16"/>
  <c r="U223" i="16"/>
  <c r="T223" i="16"/>
  <c r="V222" i="16"/>
  <c r="U222" i="16"/>
  <c r="T222" i="16"/>
  <c r="V221" i="16"/>
  <c r="U221" i="16"/>
  <c r="T221" i="16"/>
  <c r="V220" i="16"/>
  <c r="U220" i="16"/>
  <c r="T220" i="16"/>
  <c r="V219" i="16"/>
  <c r="U219" i="16"/>
  <c r="T219" i="16"/>
  <c r="V218" i="16"/>
  <c r="U218" i="16"/>
  <c r="T218" i="16"/>
  <c r="V217" i="16"/>
  <c r="U217" i="16"/>
  <c r="T217" i="16"/>
  <c r="V216" i="16"/>
  <c r="U216" i="16"/>
  <c r="T216" i="16"/>
  <c r="V215" i="16"/>
  <c r="U215" i="16"/>
  <c r="T215" i="16"/>
  <c r="V214" i="16"/>
  <c r="U214" i="16"/>
  <c r="T214" i="16"/>
  <c r="V213" i="16"/>
  <c r="U213" i="16"/>
  <c r="T213" i="16"/>
  <c r="V212" i="16"/>
  <c r="U212" i="16"/>
  <c r="T212" i="16"/>
  <c r="V211" i="16"/>
  <c r="U211" i="16"/>
  <c r="T211" i="16"/>
  <c r="V210" i="16"/>
  <c r="U210" i="16"/>
  <c r="T210" i="16"/>
  <c r="V209" i="16"/>
  <c r="U209" i="16"/>
  <c r="T209" i="16"/>
  <c r="V208" i="16"/>
  <c r="U208" i="16"/>
  <c r="T208" i="16"/>
  <c r="V207" i="16"/>
  <c r="U207" i="16"/>
  <c r="T207" i="16"/>
  <c r="V206" i="16"/>
  <c r="U206" i="16"/>
  <c r="T206" i="16"/>
  <c r="V205" i="16"/>
  <c r="U205" i="16"/>
  <c r="T205" i="16"/>
  <c r="V204" i="16"/>
  <c r="U204" i="16"/>
  <c r="T204" i="16"/>
  <c r="V203" i="16"/>
  <c r="U203" i="16"/>
  <c r="T203" i="16"/>
  <c r="V202" i="16"/>
  <c r="U202" i="16"/>
  <c r="T202" i="16"/>
  <c r="V201" i="16"/>
  <c r="U201" i="16"/>
  <c r="T201" i="16"/>
  <c r="V200" i="16"/>
  <c r="U200" i="16"/>
  <c r="T200" i="16"/>
  <c r="V199" i="16"/>
  <c r="U199" i="16"/>
  <c r="T199" i="16"/>
  <c r="V198" i="16"/>
  <c r="U198" i="16"/>
  <c r="T198" i="16"/>
  <c r="V197" i="16"/>
  <c r="U197" i="16"/>
  <c r="T197" i="16"/>
  <c r="V196" i="16"/>
  <c r="U196" i="16"/>
  <c r="T196" i="16"/>
  <c r="V195" i="16"/>
  <c r="U195" i="16"/>
  <c r="T195" i="16"/>
  <c r="V194" i="16"/>
  <c r="U194" i="16"/>
  <c r="T194" i="16"/>
  <c r="V193" i="16"/>
  <c r="U193" i="16"/>
  <c r="T193" i="16"/>
  <c r="V192" i="16"/>
  <c r="U192" i="16"/>
  <c r="T192" i="16"/>
  <c r="V191" i="16"/>
  <c r="U191" i="16"/>
  <c r="T191" i="16"/>
  <c r="V190" i="16"/>
  <c r="U190" i="16"/>
  <c r="T190" i="16"/>
  <c r="V189" i="16"/>
  <c r="U189" i="16"/>
  <c r="T189" i="16"/>
  <c r="V188" i="16"/>
  <c r="U188" i="16"/>
  <c r="T188" i="16"/>
  <c r="V187" i="16"/>
  <c r="U187" i="16"/>
  <c r="T187" i="16"/>
  <c r="V186" i="16"/>
  <c r="U186" i="16"/>
  <c r="T186" i="16"/>
  <c r="V185" i="16"/>
  <c r="U185" i="16"/>
  <c r="T185" i="16"/>
  <c r="V184" i="16"/>
  <c r="U184" i="16"/>
  <c r="T184" i="16"/>
  <c r="V183" i="16"/>
  <c r="U183" i="16"/>
  <c r="T183" i="16"/>
  <c r="V182" i="16"/>
  <c r="U182" i="16"/>
  <c r="T182" i="16"/>
  <c r="V181" i="16"/>
  <c r="U181" i="16"/>
  <c r="T181" i="16"/>
  <c r="V180" i="16"/>
  <c r="U180" i="16"/>
  <c r="T180" i="16"/>
  <c r="V179" i="16"/>
  <c r="U179" i="16"/>
  <c r="T179" i="16"/>
  <c r="V178" i="16"/>
  <c r="U178" i="16"/>
  <c r="T178" i="16"/>
  <c r="V177" i="16"/>
  <c r="U177" i="16"/>
  <c r="T177" i="16"/>
  <c r="V176" i="16"/>
  <c r="U176" i="16"/>
  <c r="T176" i="16"/>
  <c r="V175" i="16"/>
  <c r="U175" i="16"/>
  <c r="T175" i="16"/>
  <c r="V174" i="16"/>
  <c r="U174" i="16"/>
  <c r="T174" i="16"/>
  <c r="V173" i="16"/>
  <c r="U173" i="16"/>
  <c r="T173" i="16"/>
  <c r="V172" i="16"/>
  <c r="U172" i="16"/>
  <c r="T172" i="16"/>
  <c r="V171" i="16"/>
  <c r="U171" i="16"/>
  <c r="T171" i="16"/>
  <c r="V170" i="16"/>
  <c r="U170" i="16"/>
  <c r="T170" i="16"/>
  <c r="V169" i="16"/>
  <c r="U169" i="16"/>
  <c r="T169" i="16"/>
  <c r="V168" i="16"/>
  <c r="U168" i="16"/>
  <c r="T168" i="16"/>
  <c r="V167" i="16"/>
  <c r="U167" i="16"/>
  <c r="T167" i="16"/>
  <c r="V166" i="16"/>
  <c r="U166" i="16"/>
  <c r="T166" i="16"/>
  <c r="V165" i="16"/>
  <c r="U165" i="16"/>
  <c r="T165" i="16"/>
  <c r="V164" i="16"/>
  <c r="U164" i="16"/>
  <c r="T164" i="16"/>
  <c r="V163" i="16"/>
  <c r="U163" i="16"/>
  <c r="T163" i="16"/>
  <c r="V162" i="16"/>
  <c r="U162" i="16"/>
  <c r="T162" i="16"/>
  <c r="V161" i="16"/>
  <c r="U161" i="16"/>
  <c r="T161" i="16"/>
  <c r="V160" i="16"/>
  <c r="U160" i="16"/>
  <c r="T160" i="16"/>
  <c r="V159" i="16"/>
  <c r="U159" i="16"/>
  <c r="T159" i="16"/>
  <c r="V158" i="16"/>
  <c r="U158" i="16"/>
  <c r="T158" i="16"/>
  <c r="V157" i="16"/>
  <c r="U157" i="16"/>
  <c r="T157" i="16"/>
  <c r="V156" i="16"/>
  <c r="U156" i="16"/>
  <c r="T156" i="16"/>
  <c r="V155" i="16"/>
  <c r="U155" i="16"/>
  <c r="T155" i="16"/>
  <c r="V154" i="16"/>
  <c r="U154" i="16"/>
  <c r="T154" i="16"/>
  <c r="V153" i="16"/>
  <c r="U153" i="16"/>
  <c r="T153" i="16"/>
  <c r="V152" i="16"/>
  <c r="U152" i="16"/>
  <c r="T152" i="16"/>
  <c r="V151" i="16"/>
  <c r="U151" i="16"/>
  <c r="T151" i="16"/>
  <c r="V150" i="16"/>
  <c r="U150" i="16"/>
  <c r="T150" i="16"/>
  <c r="V149" i="16"/>
  <c r="U149" i="16"/>
  <c r="T149" i="16"/>
  <c r="V148" i="16"/>
  <c r="U148" i="16"/>
  <c r="T148" i="16"/>
  <c r="V147" i="16"/>
  <c r="U147" i="16"/>
  <c r="T147" i="16"/>
  <c r="V146" i="16"/>
  <c r="U146" i="16"/>
  <c r="T146" i="16"/>
  <c r="V145" i="16"/>
  <c r="U145" i="16"/>
  <c r="T145" i="16"/>
  <c r="V144" i="16"/>
  <c r="U144" i="16"/>
  <c r="T144" i="16"/>
  <c r="V143" i="16"/>
  <c r="U143" i="16"/>
  <c r="T143" i="16"/>
  <c r="V142" i="16"/>
  <c r="U142" i="16"/>
  <c r="T142" i="16"/>
  <c r="V141" i="16"/>
  <c r="U141" i="16"/>
  <c r="T141" i="16"/>
  <c r="V140" i="16"/>
  <c r="U140" i="16"/>
  <c r="T140" i="16"/>
  <c r="V139" i="16"/>
  <c r="U139" i="16"/>
  <c r="T139" i="16"/>
  <c r="V138" i="16"/>
  <c r="U138" i="16"/>
  <c r="T138" i="16"/>
  <c r="V137" i="16"/>
  <c r="U137" i="16"/>
  <c r="T137" i="16"/>
  <c r="V136" i="16"/>
  <c r="U136" i="16"/>
  <c r="T136" i="16"/>
  <c r="V135" i="16"/>
  <c r="U135" i="16"/>
  <c r="T135" i="16"/>
  <c r="V134" i="16"/>
  <c r="U134" i="16"/>
  <c r="T134" i="16"/>
  <c r="V133" i="16"/>
  <c r="U133" i="16"/>
  <c r="T133" i="16"/>
  <c r="V132" i="16"/>
  <c r="U132" i="16"/>
  <c r="T132" i="16"/>
  <c r="V131" i="16"/>
  <c r="U131" i="16"/>
  <c r="T131" i="16"/>
  <c r="V130" i="16"/>
  <c r="U130" i="16"/>
  <c r="T130" i="16"/>
  <c r="V129" i="16"/>
  <c r="U129" i="16"/>
  <c r="T129" i="16"/>
  <c r="V128" i="16"/>
  <c r="U128" i="16"/>
  <c r="T128" i="16"/>
  <c r="V127" i="16"/>
  <c r="U127" i="16"/>
  <c r="T127" i="16"/>
  <c r="V126" i="16"/>
  <c r="U126" i="16"/>
  <c r="T126" i="16"/>
  <c r="V125" i="16"/>
  <c r="U125" i="16"/>
  <c r="T125" i="16"/>
  <c r="V124" i="16"/>
  <c r="U124" i="16"/>
  <c r="T124" i="16"/>
  <c r="V123" i="16"/>
  <c r="U123" i="16"/>
  <c r="T123" i="16"/>
  <c r="V122" i="16"/>
  <c r="U122" i="16"/>
  <c r="T122" i="16"/>
  <c r="V121" i="16"/>
  <c r="U121" i="16"/>
  <c r="T121" i="16"/>
  <c r="V120" i="16"/>
  <c r="U120" i="16"/>
  <c r="T120" i="16"/>
  <c r="V119" i="16"/>
  <c r="U119" i="16"/>
  <c r="T119" i="16"/>
  <c r="V118" i="16"/>
  <c r="U118" i="16"/>
  <c r="T118" i="16"/>
  <c r="V117" i="16"/>
  <c r="U117" i="16"/>
  <c r="T117" i="16"/>
  <c r="V116" i="16"/>
  <c r="U116" i="16"/>
  <c r="T116" i="16"/>
  <c r="V115" i="16"/>
  <c r="U115" i="16"/>
  <c r="T115" i="16"/>
  <c r="V114" i="16"/>
  <c r="U114" i="16"/>
  <c r="T114" i="16"/>
  <c r="V113" i="16"/>
  <c r="U113" i="16"/>
  <c r="T113" i="16"/>
  <c r="V112" i="16"/>
  <c r="U112" i="16"/>
  <c r="T112" i="16"/>
  <c r="V111" i="16"/>
  <c r="U111" i="16"/>
  <c r="T111" i="16"/>
  <c r="V110" i="16"/>
  <c r="U110" i="16"/>
  <c r="T110" i="16"/>
  <c r="V109" i="16"/>
  <c r="U109" i="16"/>
  <c r="T109" i="16"/>
  <c r="V108" i="16"/>
  <c r="U108" i="16"/>
  <c r="T108" i="16"/>
  <c r="V107" i="16"/>
  <c r="U107" i="16"/>
  <c r="T107" i="16"/>
  <c r="V106" i="16"/>
  <c r="U106" i="16"/>
  <c r="T106" i="16"/>
  <c r="V105" i="16"/>
  <c r="U105" i="16"/>
  <c r="T105" i="16"/>
  <c r="V104" i="16"/>
  <c r="U104" i="16"/>
  <c r="T104" i="16"/>
  <c r="V103" i="16"/>
  <c r="U103" i="16"/>
  <c r="T103" i="16"/>
  <c r="V102" i="16"/>
  <c r="U102" i="16"/>
  <c r="T102" i="16"/>
  <c r="V101" i="16"/>
  <c r="U101" i="16"/>
  <c r="T101" i="16"/>
  <c r="V100" i="16"/>
  <c r="U100" i="16"/>
  <c r="T100" i="16"/>
  <c r="V99" i="16"/>
  <c r="U99" i="16"/>
  <c r="T99" i="16"/>
  <c r="V98" i="16"/>
  <c r="U98" i="16"/>
  <c r="T98" i="16"/>
  <c r="V97" i="16"/>
  <c r="U97" i="16"/>
  <c r="T97" i="16"/>
  <c r="V96" i="16"/>
  <c r="U96" i="16"/>
  <c r="T96" i="16"/>
  <c r="V95" i="16"/>
  <c r="U95" i="16"/>
  <c r="T95" i="16"/>
  <c r="V94" i="16"/>
  <c r="U94" i="16"/>
  <c r="T94" i="16"/>
  <c r="V93" i="16"/>
  <c r="U93" i="16"/>
  <c r="T93" i="16"/>
  <c r="V92" i="16"/>
  <c r="U92" i="16"/>
  <c r="T92" i="16"/>
  <c r="V91" i="16"/>
  <c r="U91" i="16"/>
  <c r="T91" i="16"/>
  <c r="V90" i="16"/>
  <c r="U90" i="16"/>
  <c r="T90" i="16"/>
  <c r="V89" i="16"/>
  <c r="U89" i="16"/>
  <c r="T89" i="16"/>
  <c r="V88" i="16"/>
  <c r="U88" i="16"/>
  <c r="T88" i="16"/>
  <c r="V87" i="16"/>
  <c r="U87" i="16"/>
  <c r="T87" i="16"/>
  <c r="V86" i="16"/>
  <c r="U86" i="16"/>
  <c r="T86" i="16"/>
  <c r="V85" i="16"/>
  <c r="U85" i="16"/>
  <c r="T85" i="16"/>
  <c r="V84" i="16"/>
  <c r="U84" i="16"/>
  <c r="T84" i="16"/>
  <c r="V83" i="16"/>
  <c r="U83" i="16"/>
  <c r="T83" i="16"/>
  <c r="V82" i="16"/>
  <c r="U82" i="16"/>
  <c r="T82" i="16"/>
  <c r="V81" i="16"/>
  <c r="U81" i="16"/>
  <c r="T81" i="16"/>
  <c r="V80" i="16"/>
  <c r="U80" i="16"/>
  <c r="T80" i="16"/>
  <c r="V79" i="16"/>
  <c r="U79" i="16"/>
  <c r="T79" i="16"/>
  <c r="V78" i="16"/>
  <c r="U78" i="16"/>
  <c r="T78" i="16"/>
  <c r="V77" i="16"/>
  <c r="U77" i="16"/>
  <c r="T77" i="16"/>
  <c r="V76" i="16"/>
  <c r="U76" i="16"/>
  <c r="T76" i="16"/>
  <c r="V75" i="16"/>
  <c r="U75" i="16"/>
  <c r="T75" i="16"/>
  <c r="V74" i="16"/>
  <c r="U74" i="16"/>
  <c r="T74" i="16"/>
  <c r="V73" i="16"/>
  <c r="U73" i="16"/>
  <c r="T73" i="16"/>
  <c r="V72" i="16"/>
  <c r="U72" i="16"/>
  <c r="T72" i="16"/>
  <c r="V71" i="16"/>
  <c r="U71" i="16"/>
  <c r="T71" i="16"/>
  <c r="V70" i="16"/>
  <c r="U70" i="16"/>
  <c r="T70" i="16"/>
  <c r="V69" i="16"/>
  <c r="U69" i="16"/>
  <c r="T69" i="16"/>
  <c r="V68" i="16"/>
  <c r="U68" i="16"/>
  <c r="T68" i="16"/>
  <c r="V67" i="16"/>
  <c r="U67" i="16"/>
  <c r="T67" i="16"/>
  <c r="V66" i="16"/>
  <c r="U66" i="16"/>
  <c r="T66" i="16"/>
  <c r="V65" i="16"/>
  <c r="U65" i="16"/>
  <c r="T65" i="16"/>
  <c r="V64" i="16"/>
  <c r="U64" i="16"/>
  <c r="T64" i="16"/>
  <c r="V63" i="16"/>
  <c r="U63" i="16"/>
  <c r="T63" i="16"/>
  <c r="V62" i="16"/>
  <c r="U62" i="16"/>
  <c r="T62" i="16"/>
  <c r="V61" i="16"/>
  <c r="U61" i="16"/>
  <c r="T61" i="16"/>
  <c r="V60" i="16"/>
  <c r="U60" i="16"/>
  <c r="T60" i="16"/>
  <c r="V59" i="16"/>
  <c r="U59" i="16"/>
  <c r="T59" i="16"/>
  <c r="V58" i="16"/>
  <c r="U58" i="16"/>
  <c r="T58" i="16"/>
  <c r="V57" i="16"/>
  <c r="U57" i="16"/>
  <c r="T57" i="16"/>
  <c r="V56" i="16"/>
  <c r="U56" i="16"/>
  <c r="T56" i="16"/>
  <c r="V55" i="16"/>
  <c r="U55" i="16"/>
  <c r="T55" i="16"/>
  <c r="V54" i="16"/>
  <c r="U54" i="16"/>
  <c r="T54" i="16"/>
  <c r="V53" i="16"/>
  <c r="U53" i="16"/>
  <c r="T53" i="16"/>
  <c r="V52" i="16"/>
  <c r="U52" i="16"/>
  <c r="T52" i="16"/>
  <c r="V51" i="16"/>
  <c r="U51" i="16"/>
  <c r="T51" i="16"/>
  <c r="V50" i="16"/>
  <c r="U50" i="16"/>
  <c r="T50" i="16"/>
  <c r="V49" i="16"/>
  <c r="U49" i="16"/>
  <c r="T49" i="16"/>
  <c r="V48" i="16"/>
  <c r="U48" i="16"/>
  <c r="T48" i="16"/>
  <c r="V47" i="16"/>
  <c r="U47" i="16"/>
  <c r="T47" i="16"/>
  <c r="V46" i="16"/>
  <c r="U46" i="16"/>
  <c r="T46" i="16"/>
  <c r="V45" i="16"/>
  <c r="U45" i="16"/>
  <c r="T45" i="16"/>
  <c r="V44" i="16"/>
  <c r="U44" i="16"/>
  <c r="T44" i="16"/>
  <c r="V43" i="16"/>
  <c r="U43" i="16"/>
  <c r="T43" i="16"/>
  <c r="V42" i="16"/>
  <c r="U42" i="16"/>
  <c r="T42" i="16"/>
  <c r="V41" i="16"/>
  <c r="U41" i="16"/>
  <c r="T41" i="16"/>
  <c r="V40" i="16"/>
  <c r="U40" i="16"/>
  <c r="T40" i="16"/>
  <c r="V39" i="16"/>
  <c r="U39" i="16"/>
  <c r="T39" i="16"/>
  <c r="V38" i="16"/>
  <c r="U38" i="16"/>
  <c r="T38" i="16"/>
  <c r="V37" i="16"/>
  <c r="U37" i="16"/>
  <c r="T37" i="16"/>
  <c r="V36" i="16"/>
  <c r="U36" i="16"/>
  <c r="T36" i="16"/>
  <c r="V35" i="16"/>
  <c r="U35" i="16"/>
  <c r="T35" i="16"/>
  <c r="V34" i="16"/>
  <c r="U34" i="16"/>
  <c r="T34" i="16"/>
  <c r="V33" i="16"/>
  <c r="U33" i="16"/>
  <c r="T33" i="16"/>
  <c r="V32" i="16"/>
  <c r="U32" i="16"/>
  <c r="T32" i="16"/>
  <c r="V31" i="16"/>
  <c r="U31" i="16"/>
  <c r="T31" i="16"/>
  <c r="V30" i="16"/>
  <c r="U30" i="16"/>
  <c r="T30" i="16"/>
  <c r="V29" i="16"/>
  <c r="U29" i="16"/>
  <c r="T29" i="16"/>
  <c r="V28" i="16"/>
  <c r="U28" i="16"/>
  <c r="T28" i="16"/>
  <c r="V27" i="16"/>
  <c r="U27" i="16"/>
  <c r="T27" i="16"/>
  <c r="V26" i="16"/>
  <c r="U26" i="16"/>
  <c r="T26" i="16"/>
  <c r="V25" i="16"/>
  <c r="U25" i="16"/>
  <c r="T25" i="16"/>
  <c r="V24" i="16"/>
  <c r="U24" i="16"/>
  <c r="T24" i="16"/>
  <c r="V23" i="16"/>
  <c r="U23" i="16"/>
  <c r="T23" i="16"/>
  <c r="V22" i="16"/>
  <c r="U22" i="16"/>
  <c r="T22" i="16"/>
  <c r="V21" i="16"/>
  <c r="U21" i="16"/>
  <c r="T21" i="16"/>
  <c r="V20" i="16"/>
  <c r="U20" i="16"/>
  <c r="T20" i="16"/>
  <c r="V19" i="16"/>
  <c r="U19" i="16"/>
  <c r="T19" i="16"/>
  <c r="V18" i="16"/>
  <c r="U18" i="16"/>
  <c r="T18" i="16"/>
  <c r="V17" i="16"/>
  <c r="U17" i="16"/>
  <c r="T17" i="16"/>
  <c r="V16" i="16"/>
  <c r="U16" i="16"/>
  <c r="T16" i="16"/>
  <c r="V15" i="16"/>
  <c r="U15" i="16"/>
  <c r="T15" i="16"/>
  <c r="V14" i="16"/>
  <c r="U14" i="16"/>
  <c r="T14" i="16"/>
  <c r="V13" i="16"/>
  <c r="U13" i="16"/>
  <c r="T13" i="16"/>
  <c r="V12" i="16"/>
  <c r="U12" i="16"/>
  <c r="T12" i="16"/>
  <c r="V11" i="16"/>
  <c r="U11" i="16"/>
  <c r="T11" i="16"/>
  <c r="V10" i="16"/>
  <c r="U10" i="16"/>
  <c r="T10" i="16"/>
  <c r="V9" i="16"/>
  <c r="U9" i="16"/>
  <c r="T9" i="16"/>
  <c r="V8" i="16"/>
  <c r="U8" i="16"/>
  <c r="T8" i="16"/>
  <c r="V7" i="16"/>
  <c r="U7" i="16"/>
  <c r="T7" i="16"/>
  <c r="F433" i="16"/>
  <c r="L433" i="16"/>
  <c r="E433" i="16" s="1"/>
  <c r="P433" i="16"/>
  <c r="R433" i="16"/>
  <c r="F419" i="16"/>
  <c r="L419" i="16"/>
  <c r="E419" i="16" s="1"/>
  <c r="P419" i="16"/>
  <c r="R419" i="16"/>
  <c r="AC38" i="12"/>
  <c r="AC37" i="12"/>
  <c r="AC36" i="12"/>
  <c r="AC35" i="12"/>
  <c r="AC34" i="12"/>
  <c r="AC33" i="12"/>
  <c r="AC32" i="12"/>
  <c r="AC31" i="12"/>
  <c r="AC30" i="12"/>
  <c r="AC29" i="12"/>
  <c r="AC28" i="12"/>
  <c r="AC27" i="12"/>
  <c r="AC26" i="12"/>
  <c r="AC25" i="12"/>
  <c r="AC24" i="12"/>
  <c r="AC23" i="12"/>
  <c r="AC22" i="12"/>
  <c r="AC21" i="12"/>
  <c r="AC20" i="12"/>
  <c r="AC19" i="12"/>
  <c r="AC18" i="12"/>
  <c r="AC17" i="12"/>
  <c r="AC16" i="12"/>
  <c r="AC15" i="12"/>
  <c r="AC14" i="12"/>
  <c r="AC13" i="12"/>
  <c r="AC12" i="12"/>
  <c r="AC11" i="12"/>
  <c r="AC10" i="12"/>
  <c r="AC9" i="12"/>
  <c r="AC8" i="12"/>
  <c r="AC7" i="12"/>
  <c r="AC1" i="12"/>
  <c r="AD12" i="24"/>
  <c r="AC17" i="24"/>
  <c r="AD17" i="24"/>
  <c r="AE17" i="24"/>
  <c r="AF17" i="24"/>
  <c r="AC18" i="24"/>
  <c r="AD18" i="24"/>
  <c r="AE18" i="24"/>
  <c r="AF18" i="24"/>
  <c r="AC19" i="24"/>
  <c r="AD19" i="24"/>
  <c r="AE19" i="24"/>
  <c r="AF19" i="24"/>
  <c r="AC20" i="24"/>
  <c r="AD20" i="24"/>
  <c r="AE20" i="24"/>
  <c r="AF20" i="24"/>
  <c r="AC21" i="24"/>
  <c r="AD21" i="24"/>
  <c r="AE21" i="24"/>
  <c r="AF21" i="24"/>
  <c r="S21" i="24"/>
  <c r="R21" i="24"/>
  <c r="Q21" i="24"/>
  <c r="P21" i="24"/>
  <c r="S20" i="24"/>
  <c r="R20" i="24"/>
  <c r="Q20" i="24"/>
  <c r="P20" i="24"/>
  <c r="S19" i="24"/>
  <c r="R19" i="24"/>
  <c r="Q19" i="24"/>
  <c r="P19" i="24"/>
  <c r="S18" i="24"/>
  <c r="R18" i="24"/>
  <c r="Q18" i="24"/>
  <c r="P18" i="24"/>
  <c r="S17" i="24"/>
  <c r="R17" i="24"/>
  <c r="Q17" i="24"/>
  <c r="P17" i="24"/>
  <c r="S12" i="24"/>
  <c r="R12" i="24"/>
  <c r="Q12" i="24"/>
  <c r="P12" i="24"/>
  <c r="S6" i="24"/>
  <c r="R6" i="24"/>
  <c r="Q6" i="24"/>
  <c r="P6" i="24"/>
  <c r="S5" i="24"/>
  <c r="R5" i="24"/>
  <c r="Q5" i="24"/>
  <c r="P5" i="24"/>
  <c r="S4" i="24"/>
  <c r="R4" i="24"/>
  <c r="Q4" i="24"/>
  <c r="P4" i="24"/>
  <c r="P11" i="24"/>
  <c r="S11" i="24"/>
  <c r="R11" i="24"/>
  <c r="Q11" i="24"/>
  <c r="AF12" i="24"/>
  <c r="AE12" i="24"/>
  <c r="AC12" i="24"/>
  <c r="AF11" i="24"/>
  <c r="AE11" i="24"/>
  <c r="AD11" i="24"/>
  <c r="AC11" i="24"/>
  <c r="AF6" i="24"/>
  <c r="AE6" i="24"/>
  <c r="AD6" i="24"/>
  <c r="AC6" i="24"/>
  <c r="AF5" i="24"/>
  <c r="AE5" i="24"/>
  <c r="AD5" i="24"/>
  <c r="AC5" i="24"/>
  <c r="AF4" i="24"/>
  <c r="AE4" i="24"/>
  <c r="AD4" i="24"/>
  <c r="AC4" i="24"/>
  <c r="C4" i="24"/>
  <c r="F4" i="24"/>
  <c r="E4" i="24"/>
  <c r="D4" i="24"/>
  <c r="AL22" i="24"/>
  <c r="AK22" i="24"/>
  <c r="AD22" i="24"/>
  <c r="AC22" i="24"/>
  <c r="AL13" i="24"/>
  <c r="AK13" i="24"/>
  <c r="AD13" i="24"/>
  <c r="AC13" i="24"/>
  <c r="AL7" i="24"/>
  <c r="AK7" i="24"/>
  <c r="AD7" i="24"/>
  <c r="AC7" i="24"/>
  <c r="Y22" i="24"/>
  <c r="X22" i="24"/>
  <c r="Q22" i="24"/>
  <c r="P22" i="24"/>
  <c r="Y13" i="24"/>
  <c r="X13" i="24"/>
  <c r="Q13" i="24"/>
  <c r="P13" i="24"/>
  <c r="Y7" i="24"/>
  <c r="X7" i="24"/>
  <c r="Q7" i="24"/>
  <c r="P7" i="24"/>
  <c r="L22" i="24"/>
  <c r="K22" i="24"/>
  <c r="D22" i="24"/>
  <c r="C22" i="24"/>
  <c r="F21" i="24"/>
  <c r="E21" i="24"/>
  <c r="D21" i="24"/>
  <c r="C21" i="24"/>
  <c r="F20" i="24"/>
  <c r="E20" i="24"/>
  <c r="D20" i="24"/>
  <c r="C20" i="24"/>
  <c r="F19" i="24"/>
  <c r="E19" i="24"/>
  <c r="D19" i="24"/>
  <c r="C19" i="24"/>
  <c r="F18" i="24"/>
  <c r="E18" i="24"/>
  <c r="D18" i="24"/>
  <c r="C18" i="24"/>
  <c r="F17" i="24"/>
  <c r="E17" i="24"/>
  <c r="D17" i="24"/>
  <c r="C17" i="24"/>
  <c r="L13" i="24"/>
  <c r="K13" i="24"/>
  <c r="D13" i="24"/>
  <c r="C13" i="24"/>
  <c r="F12" i="24"/>
  <c r="E12" i="24"/>
  <c r="D12" i="24"/>
  <c r="C12" i="24"/>
  <c r="F11" i="24"/>
  <c r="E11" i="24"/>
  <c r="D11" i="24"/>
  <c r="C11" i="24"/>
  <c r="L7" i="24"/>
  <c r="K7" i="24"/>
  <c r="D7" i="24"/>
  <c r="C7" i="24"/>
  <c r="F6" i="24"/>
  <c r="E6" i="24"/>
  <c r="D6" i="24"/>
  <c r="C6" i="24"/>
  <c r="F5" i="24"/>
  <c r="E5" i="24"/>
  <c r="D5" i="24"/>
  <c r="C5" i="24"/>
  <c r="M433" i="16" l="1"/>
  <c r="M419" i="16"/>
  <c r="AF22" i="24"/>
  <c r="AE22" i="24"/>
  <c r="AE7" i="24"/>
  <c r="AE13" i="24"/>
  <c r="AF7" i="24"/>
  <c r="AF13" i="24"/>
  <c r="R22" i="24"/>
  <c r="S22" i="24"/>
  <c r="E7" i="24"/>
  <c r="E22" i="24"/>
  <c r="R7" i="24"/>
  <c r="R13" i="24"/>
  <c r="F22" i="24"/>
  <c r="S7" i="24"/>
  <c r="S13" i="24"/>
  <c r="E13" i="24"/>
  <c r="F7" i="24"/>
  <c r="F13" i="24"/>
  <c r="R182" i="14"/>
  <c r="R181" i="14"/>
  <c r="R180" i="14"/>
  <c r="R179" i="14"/>
  <c r="R178" i="14"/>
  <c r="R177" i="14"/>
  <c r="R176" i="14"/>
  <c r="R175" i="14"/>
  <c r="R174" i="14"/>
  <c r="R173" i="14"/>
  <c r="R172" i="14"/>
  <c r="R171" i="14"/>
  <c r="R170" i="14"/>
  <c r="R169" i="14"/>
  <c r="R168" i="14"/>
  <c r="R167" i="14"/>
  <c r="R166" i="14"/>
  <c r="R165" i="14"/>
  <c r="R164" i="14"/>
  <c r="R163" i="14"/>
  <c r="R162" i="14"/>
  <c r="R161" i="14"/>
  <c r="R160" i="14"/>
  <c r="R159" i="14"/>
  <c r="R158" i="14"/>
  <c r="R157" i="14"/>
  <c r="R156" i="14"/>
  <c r="R155" i="14"/>
  <c r="R154" i="14"/>
  <c r="R153" i="14"/>
  <c r="R152" i="14"/>
  <c r="R151" i="14"/>
  <c r="R150" i="14"/>
  <c r="R149" i="14"/>
  <c r="R148" i="14"/>
  <c r="R147" i="14"/>
  <c r="R146" i="14"/>
  <c r="R145" i="14"/>
  <c r="R144" i="14"/>
  <c r="R143" i="14"/>
  <c r="R142" i="14"/>
  <c r="R141" i="14"/>
  <c r="R140" i="14"/>
  <c r="R139" i="14"/>
  <c r="R138" i="14"/>
  <c r="R137" i="14"/>
  <c r="R136" i="14"/>
  <c r="R135" i="14"/>
  <c r="R134" i="14"/>
  <c r="R133" i="14"/>
  <c r="R132" i="14"/>
  <c r="R131" i="14"/>
  <c r="R130" i="14"/>
  <c r="R129" i="14"/>
  <c r="R128" i="14"/>
  <c r="R127" i="14"/>
  <c r="R126" i="14"/>
  <c r="R125" i="14"/>
  <c r="R124" i="14"/>
  <c r="R123" i="14"/>
  <c r="R122" i="14"/>
  <c r="R121" i="14"/>
  <c r="R120" i="14"/>
  <c r="R119" i="14"/>
  <c r="R118" i="14"/>
  <c r="R117" i="14"/>
  <c r="R116" i="14"/>
  <c r="R115" i="14"/>
  <c r="R114" i="14"/>
  <c r="R113" i="14"/>
  <c r="R112" i="14"/>
  <c r="R111" i="14"/>
  <c r="R110" i="14"/>
  <c r="R109" i="14"/>
  <c r="R108" i="14"/>
  <c r="R107" i="14"/>
  <c r="R106" i="14"/>
  <c r="R105" i="14"/>
  <c r="R104" i="14"/>
  <c r="R103" i="14"/>
  <c r="R102" i="14"/>
  <c r="R101" i="14"/>
  <c r="R100" i="14"/>
  <c r="R99" i="14"/>
  <c r="R98" i="14"/>
  <c r="R97" i="14"/>
  <c r="R96" i="14"/>
  <c r="R95" i="14"/>
  <c r="R94" i="14"/>
  <c r="R93" i="14"/>
  <c r="R92" i="14"/>
  <c r="R91" i="14"/>
  <c r="R90" i="14"/>
  <c r="R89" i="14"/>
  <c r="R88" i="14"/>
  <c r="R87" i="14"/>
  <c r="R86" i="14"/>
  <c r="R85" i="14"/>
  <c r="R84" i="14"/>
  <c r="R83" i="14"/>
  <c r="R82" i="14"/>
  <c r="R81" i="14"/>
  <c r="R80" i="14"/>
  <c r="R79" i="14"/>
  <c r="R78" i="14"/>
  <c r="R77" i="14"/>
  <c r="R76" i="14"/>
  <c r="R75" i="14"/>
  <c r="R74" i="14"/>
  <c r="R73" i="14"/>
  <c r="R72" i="14"/>
  <c r="R71" i="14"/>
  <c r="R70" i="14"/>
  <c r="R69" i="14"/>
  <c r="R68" i="14"/>
  <c r="R67" i="14"/>
  <c r="R66" i="14"/>
  <c r="R65" i="14"/>
  <c r="R64" i="14"/>
  <c r="R63" i="14"/>
  <c r="R62" i="14"/>
  <c r="R61" i="14"/>
  <c r="R60" i="14"/>
  <c r="R59" i="14"/>
  <c r="R58" i="14"/>
  <c r="R57" i="14"/>
  <c r="R56" i="14"/>
  <c r="R55" i="14"/>
  <c r="R54" i="14"/>
  <c r="R53" i="14"/>
  <c r="R52" i="14"/>
  <c r="R51" i="14"/>
  <c r="R50" i="14"/>
  <c r="R49" i="14"/>
  <c r="R48" i="14"/>
  <c r="R47" i="14"/>
  <c r="R46" i="14"/>
  <c r="R45" i="14"/>
  <c r="R44" i="14"/>
  <c r="R43" i="14"/>
  <c r="R42" i="14"/>
  <c r="R41" i="14"/>
  <c r="R40" i="14"/>
  <c r="R39" i="14"/>
  <c r="R38" i="14"/>
  <c r="R37" i="14"/>
  <c r="R36" i="14"/>
  <c r="R35" i="14"/>
  <c r="R34" i="14"/>
  <c r="R33" i="14"/>
  <c r="R32" i="14"/>
  <c r="R31" i="14"/>
  <c r="R30" i="14"/>
  <c r="R29" i="14"/>
  <c r="R28" i="14"/>
  <c r="R27" i="14"/>
  <c r="R26" i="14"/>
  <c r="R25" i="14"/>
  <c r="R24" i="14"/>
  <c r="R23" i="14"/>
  <c r="R22" i="14"/>
  <c r="R21" i="14"/>
  <c r="R20" i="14"/>
  <c r="R19" i="14"/>
  <c r="R18" i="14"/>
  <c r="R17" i="14"/>
  <c r="R16" i="14"/>
  <c r="R15" i="14"/>
  <c r="R14" i="14"/>
  <c r="R13" i="14"/>
  <c r="R12" i="14"/>
  <c r="R11" i="14"/>
  <c r="R10" i="14"/>
  <c r="R9" i="14"/>
  <c r="R8" i="14"/>
  <c r="R7" i="14"/>
  <c r="R460" i="16"/>
  <c r="R459" i="16"/>
  <c r="R458" i="16"/>
  <c r="R457" i="16"/>
  <c r="R456" i="16"/>
  <c r="R455" i="16"/>
  <c r="R454" i="16"/>
  <c r="R453" i="16"/>
  <c r="R452" i="16"/>
  <c r="R451" i="16"/>
  <c r="R450" i="16"/>
  <c r="R449" i="16"/>
  <c r="R448" i="16"/>
  <c r="R447" i="16"/>
  <c r="R446" i="16"/>
  <c r="R445" i="16"/>
  <c r="R444" i="16"/>
  <c r="R443" i="16"/>
  <c r="R442" i="16"/>
  <c r="R441" i="16"/>
  <c r="R440" i="16"/>
  <c r="R439" i="16"/>
  <c r="R438" i="16"/>
  <c r="R437" i="16"/>
  <c r="R436" i="16"/>
  <c r="R435" i="16"/>
  <c r="R434" i="16"/>
  <c r="R432" i="16"/>
  <c r="R431" i="16"/>
  <c r="R430" i="16"/>
  <c r="R429" i="16"/>
  <c r="R428" i="16"/>
  <c r="R427" i="16"/>
  <c r="R426" i="16"/>
  <c r="R425" i="16"/>
  <c r="R424" i="16"/>
  <c r="R423" i="16"/>
  <c r="R422" i="16"/>
  <c r="R421" i="16"/>
  <c r="R420" i="16"/>
  <c r="R418" i="16"/>
  <c r="R417" i="16"/>
  <c r="R416" i="16"/>
  <c r="R415" i="16"/>
  <c r="R414" i="16"/>
  <c r="R413" i="16"/>
  <c r="R412" i="16"/>
  <c r="R411" i="16"/>
  <c r="R410" i="16"/>
  <c r="R409" i="16"/>
  <c r="R408" i="16"/>
  <c r="R407" i="16"/>
  <c r="R406" i="16"/>
  <c r="R405" i="16"/>
  <c r="R404" i="16"/>
  <c r="R403" i="16"/>
  <c r="R402" i="16"/>
  <c r="R401" i="16"/>
  <c r="R400" i="16"/>
  <c r="R399" i="16"/>
  <c r="R398" i="16"/>
  <c r="R397" i="16"/>
  <c r="R396" i="16"/>
  <c r="R395" i="16"/>
  <c r="R394" i="16"/>
  <c r="R393" i="16"/>
  <c r="R392" i="16"/>
  <c r="R391" i="16"/>
  <c r="R390" i="16"/>
  <c r="R389" i="16"/>
  <c r="R388" i="16"/>
  <c r="R387" i="16"/>
  <c r="R386" i="16"/>
  <c r="R385" i="16"/>
  <c r="R384" i="16"/>
  <c r="R383" i="16"/>
  <c r="R382" i="16"/>
  <c r="R381" i="16"/>
  <c r="R380" i="16"/>
  <c r="R379" i="16"/>
  <c r="R378" i="16"/>
  <c r="R377" i="16"/>
  <c r="R376" i="16"/>
  <c r="R375" i="16"/>
  <c r="R374" i="16"/>
  <c r="R373" i="16"/>
  <c r="R372" i="16"/>
  <c r="R371" i="16"/>
  <c r="R370" i="16"/>
  <c r="R369" i="16"/>
  <c r="R368" i="16"/>
  <c r="R367" i="16"/>
  <c r="R366" i="16"/>
  <c r="R365" i="16"/>
  <c r="R364" i="16"/>
  <c r="R363" i="16"/>
  <c r="R362" i="16"/>
  <c r="R361" i="16"/>
  <c r="R360" i="16"/>
  <c r="R359" i="16"/>
  <c r="R358" i="16"/>
  <c r="R357" i="16"/>
  <c r="R356" i="16"/>
  <c r="R355" i="16"/>
  <c r="R354" i="16"/>
  <c r="R353" i="16"/>
  <c r="R352" i="16"/>
  <c r="R351" i="16"/>
  <c r="R350" i="16"/>
  <c r="R349" i="16"/>
  <c r="R348" i="16"/>
  <c r="R347" i="16"/>
  <c r="R346" i="16"/>
  <c r="R345" i="16"/>
  <c r="R344" i="16"/>
  <c r="R343" i="16"/>
  <c r="R342" i="16"/>
  <c r="R341" i="16"/>
  <c r="R340" i="16"/>
  <c r="R339" i="16"/>
  <c r="R338" i="16"/>
  <c r="R337" i="16"/>
  <c r="R336" i="16"/>
  <c r="R335" i="16"/>
  <c r="R334" i="16"/>
  <c r="R333" i="16"/>
  <c r="R332" i="16"/>
  <c r="R331" i="16"/>
  <c r="R330" i="16"/>
  <c r="R329" i="16"/>
  <c r="R328" i="16"/>
  <c r="R327" i="16"/>
  <c r="R326" i="16"/>
  <c r="R325" i="16"/>
  <c r="R324" i="16"/>
  <c r="R323" i="16"/>
  <c r="R322" i="16"/>
  <c r="R321" i="16"/>
  <c r="R320" i="16"/>
  <c r="R319" i="16"/>
  <c r="R318" i="16"/>
  <c r="R317" i="16"/>
  <c r="R316" i="16"/>
  <c r="R315" i="16"/>
  <c r="R314" i="16"/>
  <c r="R313" i="16"/>
  <c r="R312" i="16"/>
  <c r="R311" i="16"/>
  <c r="R310" i="16"/>
  <c r="R309" i="16"/>
  <c r="R308" i="16"/>
  <c r="R307" i="16"/>
  <c r="R306" i="16"/>
  <c r="R305" i="16"/>
  <c r="R304" i="16"/>
  <c r="R303" i="16"/>
  <c r="R302" i="16"/>
  <c r="R301" i="16"/>
  <c r="R300" i="16"/>
  <c r="R299" i="16"/>
  <c r="R298" i="16"/>
  <c r="R297" i="16"/>
  <c r="R296" i="16"/>
  <c r="R295" i="16"/>
  <c r="R294" i="16"/>
  <c r="R293" i="16"/>
  <c r="R292" i="16"/>
  <c r="R291" i="16"/>
  <c r="R290" i="16"/>
  <c r="R289" i="16"/>
  <c r="R288" i="16"/>
  <c r="R287" i="16"/>
  <c r="R286" i="16"/>
  <c r="R285" i="16"/>
  <c r="R284" i="16"/>
  <c r="R283" i="16"/>
  <c r="R282" i="16"/>
  <c r="R281" i="16"/>
  <c r="R280" i="16"/>
  <c r="R279" i="16"/>
  <c r="R278" i="16"/>
  <c r="R277" i="16"/>
  <c r="R276" i="16"/>
  <c r="R275" i="16"/>
  <c r="R274" i="16"/>
  <c r="R273" i="16"/>
  <c r="R272" i="16"/>
  <c r="R271" i="16"/>
  <c r="R270" i="16"/>
  <c r="R269" i="16"/>
  <c r="R268" i="16"/>
  <c r="R267" i="16"/>
  <c r="R266" i="16"/>
  <c r="R265" i="16"/>
  <c r="R264" i="16"/>
  <c r="R263" i="16"/>
  <c r="R262" i="16"/>
  <c r="R261" i="16"/>
  <c r="R260" i="16"/>
  <c r="R259" i="16"/>
  <c r="R258" i="16"/>
  <c r="R257" i="16"/>
  <c r="R256" i="16"/>
  <c r="R255" i="16"/>
  <c r="R254" i="16"/>
  <c r="R253" i="16"/>
  <c r="R252" i="16"/>
  <c r="R251" i="16"/>
  <c r="R250" i="16"/>
  <c r="R249" i="16"/>
  <c r="R248" i="16"/>
  <c r="R247" i="16"/>
  <c r="R246" i="16"/>
  <c r="R245" i="16"/>
  <c r="R244" i="16"/>
  <c r="R243" i="16"/>
  <c r="R242" i="16"/>
  <c r="R241" i="16"/>
  <c r="R240" i="16"/>
  <c r="R239" i="16"/>
  <c r="R238" i="16"/>
  <c r="R237" i="16"/>
  <c r="R236" i="16"/>
  <c r="R235" i="16"/>
  <c r="R234" i="16"/>
  <c r="R233" i="16"/>
  <c r="R232" i="16"/>
  <c r="R231" i="16"/>
  <c r="R230" i="16"/>
  <c r="R229" i="16"/>
  <c r="R228" i="16"/>
  <c r="R227" i="16"/>
  <c r="R226" i="16"/>
  <c r="R225" i="16"/>
  <c r="R224" i="16"/>
  <c r="R223" i="16"/>
  <c r="R222" i="16"/>
  <c r="R221" i="16"/>
  <c r="R220" i="16"/>
  <c r="R219" i="16"/>
  <c r="R218" i="16"/>
  <c r="R217" i="16"/>
  <c r="R216" i="16"/>
  <c r="R215" i="16"/>
  <c r="R214" i="16"/>
  <c r="R213" i="16"/>
  <c r="R212" i="16"/>
  <c r="R211" i="16"/>
  <c r="R210" i="16"/>
  <c r="R209" i="16"/>
  <c r="R208" i="16"/>
  <c r="R207" i="16"/>
  <c r="R206" i="16"/>
  <c r="R205" i="16"/>
  <c r="R204" i="16"/>
  <c r="R203" i="16"/>
  <c r="R202" i="16"/>
  <c r="R201" i="16"/>
  <c r="R200" i="16"/>
  <c r="R199" i="16"/>
  <c r="R198" i="16"/>
  <c r="R197" i="16"/>
  <c r="R196" i="16"/>
  <c r="R195" i="16"/>
  <c r="R194" i="16"/>
  <c r="R193" i="16"/>
  <c r="R192" i="16"/>
  <c r="R191" i="16"/>
  <c r="R190" i="16"/>
  <c r="R189" i="16"/>
  <c r="R188" i="16"/>
  <c r="R187" i="16"/>
  <c r="R186" i="16"/>
  <c r="R185" i="16"/>
  <c r="R184" i="16"/>
  <c r="R183" i="16"/>
  <c r="R182" i="16"/>
  <c r="R181" i="16"/>
  <c r="R180" i="16"/>
  <c r="R179" i="16"/>
  <c r="R178" i="16"/>
  <c r="R177" i="16"/>
  <c r="R176" i="16"/>
  <c r="R175" i="16"/>
  <c r="R174" i="16"/>
  <c r="R173" i="16"/>
  <c r="R172" i="16"/>
  <c r="R171" i="16"/>
  <c r="R170" i="16"/>
  <c r="R169" i="16"/>
  <c r="R168" i="16"/>
  <c r="R167" i="16"/>
  <c r="R166" i="16"/>
  <c r="R165" i="16"/>
  <c r="R164" i="16"/>
  <c r="R163" i="16"/>
  <c r="R162" i="16"/>
  <c r="R161" i="16"/>
  <c r="R160" i="16"/>
  <c r="R159" i="16"/>
  <c r="R158" i="16"/>
  <c r="R157" i="16"/>
  <c r="R156" i="16"/>
  <c r="R155" i="16"/>
  <c r="R154" i="16"/>
  <c r="R153" i="16"/>
  <c r="R152" i="16"/>
  <c r="R151" i="16"/>
  <c r="R150" i="16"/>
  <c r="R149" i="16"/>
  <c r="R148" i="16"/>
  <c r="R147" i="16"/>
  <c r="R146" i="16"/>
  <c r="R145" i="16"/>
  <c r="R144" i="16"/>
  <c r="R143" i="16"/>
  <c r="R142" i="16"/>
  <c r="R141" i="16"/>
  <c r="R140" i="16"/>
  <c r="R139" i="16"/>
  <c r="R138" i="16"/>
  <c r="R137" i="16"/>
  <c r="R136" i="16"/>
  <c r="R135" i="16"/>
  <c r="R134" i="16"/>
  <c r="R133" i="16"/>
  <c r="R132" i="16"/>
  <c r="R131" i="16"/>
  <c r="R130" i="16"/>
  <c r="R129" i="16"/>
  <c r="R128" i="16"/>
  <c r="R127" i="16"/>
  <c r="R126" i="16"/>
  <c r="R125" i="16"/>
  <c r="R124" i="16"/>
  <c r="R123" i="16"/>
  <c r="R122" i="16"/>
  <c r="R121" i="16"/>
  <c r="R120" i="16"/>
  <c r="R119" i="16"/>
  <c r="R118" i="16"/>
  <c r="R117" i="16"/>
  <c r="R116" i="16"/>
  <c r="R115" i="16"/>
  <c r="R114" i="16"/>
  <c r="R113" i="16"/>
  <c r="R112" i="16"/>
  <c r="R111" i="16"/>
  <c r="R110" i="16"/>
  <c r="R109" i="16"/>
  <c r="R108" i="16"/>
  <c r="R107" i="16"/>
  <c r="R106" i="16"/>
  <c r="R105" i="16"/>
  <c r="R104" i="16"/>
  <c r="R103" i="16"/>
  <c r="R102" i="16"/>
  <c r="R101" i="16"/>
  <c r="R100" i="16"/>
  <c r="R99" i="16"/>
  <c r="R98" i="16"/>
  <c r="R97" i="16"/>
  <c r="R96" i="16"/>
  <c r="R95" i="16"/>
  <c r="R94" i="16"/>
  <c r="R93" i="16"/>
  <c r="R92" i="16"/>
  <c r="R91" i="16"/>
  <c r="R90" i="16"/>
  <c r="R89" i="16"/>
  <c r="R88" i="16"/>
  <c r="R87" i="16"/>
  <c r="R86" i="16"/>
  <c r="R85" i="16"/>
  <c r="R84" i="16"/>
  <c r="R83" i="16"/>
  <c r="R82" i="16"/>
  <c r="R81" i="16"/>
  <c r="R80" i="16"/>
  <c r="R79" i="16"/>
  <c r="R78" i="16"/>
  <c r="R77" i="16"/>
  <c r="R76" i="16"/>
  <c r="R75" i="16"/>
  <c r="R74" i="16"/>
  <c r="R73" i="16"/>
  <c r="R72" i="16"/>
  <c r="R71" i="16"/>
  <c r="R70" i="16"/>
  <c r="R69" i="16"/>
  <c r="R68" i="16"/>
  <c r="R67" i="16"/>
  <c r="R66" i="16"/>
  <c r="R65" i="16"/>
  <c r="R64" i="16"/>
  <c r="R63" i="16"/>
  <c r="R62" i="16"/>
  <c r="R61" i="16"/>
  <c r="R60" i="16"/>
  <c r="R59" i="16"/>
  <c r="R58" i="16"/>
  <c r="R57" i="16"/>
  <c r="R56" i="16"/>
  <c r="R55" i="16"/>
  <c r="R54" i="16"/>
  <c r="R53" i="16"/>
  <c r="R52" i="16"/>
  <c r="R51" i="16"/>
  <c r="R50" i="16"/>
  <c r="R49" i="16"/>
  <c r="R48" i="16"/>
  <c r="R47" i="16"/>
  <c r="R46" i="16"/>
  <c r="R45" i="16"/>
  <c r="R44" i="16"/>
  <c r="R43" i="16"/>
  <c r="R42" i="16"/>
  <c r="R41" i="16"/>
  <c r="R40" i="16"/>
  <c r="R39" i="16"/>
  <c r="R38" i="16"/>
  <c r="R37" i="16"/>
  <c r="R36" i="16"/>
  <c r="R35" i="16"/>
  <c r="R34" i="16"/>
  <c r="R33" i="16"/>
  <c r="R32" i="16"/>
  <c r="R31" i="16"/>
  <c r="R30" i="16"/>
  <c r="R29" i="16"/>
  <c r="R28" i="16"/>
  <c r="R27" i="16"/>
  <c r="R26" i="16"/>
  <c r="R25" i="16"/>
  <c r="R24" i="16"/>
  <c r="R23" i="16"/>
  <c r="R22" i="16"/>
  <c r="R21" i="16"/>
  <c r="R20" i="16"/>
  <c r="R19" i="16"/>
  <c r="R18" i="16"/>
  <c r="R17" i="16"/>
  <c r="R16" i="16"/>
  <c r="R15" i="16"/>
  <c r="R14" i="16"/>
  <c r="R13" i="16"/>
  <c r="R12" i="16"/>
  <c r="R11" i="16"/>
  <c r="R10" i="16"/>
  <c r="R9" i="16"/>
  <c r="R8" i="16"/>
  <c r="R7" i="16"/>
  <c r="H512" i="16"/>
  <c r="H511" i="16"/>
  <c r="H510" i="16"/>
  <c r="H509" i="16"/>
  <c r="H508" i="16"/>
  <c r="H507" i="16"/>
  <c r="H506" i="16"/>
  <c r="H505" i="16"/>
  <c r="H504" i="16"/>
  <c r="H503" i="16"/>
  <c r="H502" i="16"/>
  <c r="H501" i="16"/>
  <c r="H500" i="16"/>
  <c r="H499" i="16"/>
  <c r="H498" i="16"/>
  <c r="H497" i="16"/>
  <c r="H496" i="16"/>
  <c r="H495" i="16"/>
  <c r="H494" i="16"/>
  <c r="H493" i="16"/>
  <c r="H492" i="16"/>
  <c r="H491" i="16"/>
  <c r="H490" i="16"/>
  <c r="H489" i="16"/>
  <c r="H488" i="16"/>
  <c r="H487" i="16"/>
  <c r="H486" i="16"/>
  <c r="H485" i="16"/>
  <c r="H484" i="16"/>
  <c r="H483" i="16"/>
  <c r="H482" i="16"/>
  <c r="H481" i="16"/>
  <c r="H480" i="16"/>
  <c r="H479" i="16"/>
  <c r="H478" i="16"/>
  <c r="H477" i="16"/>
  <c r="H476" i="16"/>
  <c r="H475" i="16"/>
  <c r="H474" i="16"/>
  <c r="H473" i="16"/>
  <c r="H472" i="16"/>
  <c r="H471" i="16"/>
  <c r="H470" i="16"/>
  <c r="H469" i="16"/>
  <c r="H468" i="16"/>
  <c r="H467" i="16"/>
  <c r="H466" i="16"/>
  <c r="H465" i="16"/>
  <c r="H464" i="16"/>
  <c r="H463" i="16"/>
  <c r="H462" i="16"/>
  <c r="H461" i="16"/>
  <c r="L49" i="16"/>
  <c r="AA164" i="14"/>
  <c r="AA163" i="14"/>
  <c r="AA162" i="14"/>
  <c r="AA161" i="14"/>
  <c r="AA160" i="14"/>
  <c r="AA159" i="14"/>
  <c r="AA158" i="14"/>
  <c r="AA157" i="14"/>
  <c r="AA156" i="14"/>
  <c r="AA155" i="14"/>
  <c r="AA154" i="14"/>
  <c r="AA153" i="14"/>
  <c r="AA152" i="14"/>
  <c r="AA151" i="14"/>
  <c r="AA150" i="14"/>
  <c r="AA149" i="14"/>
  <c r="AA148" i="14"/>
  <c r="AA147" i="14"/>
  <c r="AA146" i="14"/>
  <c r="AA145" i="14"/>
  <c r="AA144" i="14"/>
  <c r="AA143" i="14"/>
  <c r="AA142" i="14"/>
  <c r="AA141" i="14"/>
  <c r="AA140" i="14"/>
  <c r="AA139" i="14"/>
  <c r="AA138" i="14"/>
  <c r="AA137" i="14"/>
  <c r="AA136" i="14"/>
  <c r="AA135" i="14"/>
  <c r="AA134" i="14"/>
  <c r="AA133" i="14"/>
  <c r="AA132" i="14"/>
  <c r="AA131" i="14"/>
  <c r="AA130" i="14"/>
  <c r="AA129" i="14"/>
  <c r="AA128" i="14"/>
  <c r="AA127" i="14"/>
  <c r="AA126" i="14"/>
  <c r="AA125" i="14"/>
  <c r="AA124" i="14"/>
  <c r="AA123" i="14"/>
  <c r="AA122" i="14"/>
  <c r="AA121" i="14"/>
  <c r="AA120" i="14"/>
  <c r="AA119" i="14"/>
  <c r="AA118" i="14"/>
  <c r="AA117" i="14"/>
  <c r="AA116" i="14"/>
  <c r="AA115" i="14"/>
  <c r="AA114" i="14"/>
  <c r="AA113" i="14"/>
  <c r="AA112" i="14"/>
  <c r="AA111" i="14"/>
  <c r="AA110" i="14"/>
  <c r="AA109" i="14"/>
  <c r="AA108" i="14"/>
  <c r="AA107" i="14"/>
  <c r="AA106" i="14"/>
  <c r="AA105" i="14"/>
  <c r="AA104" i="14"/>
  <c r="AA103" i="14"/>
  <c r="AA102" i="14"/>
  <c r="AA101" i="14"/>
  <c r="AA100" i="14"/>
  <c r="AA99" i="14"/>
  <c r="AA98" i="14"/>
  <c r="AA97" i="14"/>
  <c r="AA96" i="14"/>
  <c r="AA95" i="14"/>
  <c r="AA94" i="14"/>
  <c r="AA93" i="14"/>
  <c r="AA92" i="14"/>
  <c r="AA91" i="14"/>
  <c r="AA90" i="14"/>
  <c r="AA89" i="14"/>
  <c r="AA88" i="14"/>
  <c r="AA87" i="14"/>
  <c r="AA86" i="14"/>
  <c r="AA85" i="14"/>
  <c r="AA84" i="14"/>
  <c r="AA83" i="14"/>
  <c r="AA82" i="14"/>
  <c r="AA81" i="14"/>
  <c r="AA80" i="14"/>
  <c r="AA79" i="14"/>
  <c r="AA78" i="14"/>
  <c r="AA77" i="14"/>
  <c r="AA76" i="14"/>
  <c r="AA75" i="14"/>
  <c r="AA74" i="14"/>
  <c r="AA73" i="14"/>
  <c r="AA72" i="14"/>
  <c r="AA71" i="14"/>
  <c r="AA70" i="14"/>
  <c r="AA69" i="14"/>
  <c r="AA68" i="14"/>
  <c r="AA67" i="14"/>
  <c r="AA66" i="14"/>
  <c r="AA65" i="14"/>
  <c r="AA64" i="14"/>
  <c r="AA63" i="14"/>
  <c r="AA62" i="14"/>
  <c r="AA61" i="14"/>
  <c r="AA60" i="14"/>
  <c r="AA59" i="14"/>
  <c r="AA58" i="14"/>
  <c r="AA57" i="14"/>
  <c r="AA56" i="14"/>
  <c r="AA55" i="14"/>
  <c r="AA54" i="14"/>
  <c r="AA53" i="14"/>
  <c r="AA52" i="14"/>
  <c r="AA51" i="14"/>
  <c r="AA50" i="14"/>
  <c r="AA49" i="14"/>
  <c r="AA48" i="14"/>
  <c r="AA47" i="14"/>
  <c r="AA46" i="14"/>
  <c r="AA45" i="14"/>
  <c r="AA44" i="14"/>
  <c r="AA43" i="14"/>
  <c r="AA42" i="14"/>
  <c r="AA41" i="14"/>
  <c r="AA40" i="14"/>
  <c r="AA39" i="14"/>
  <c r="AA38" i="14"/>
  <c r="AA37" i="14"/>
  <c r="AA36" i="14"/>
  <c r="AA35" i="14"/>
  <c r="AA34" i="14"/>
  <c r="AA33" i="14"/>
  <c r="AA32" i="14"/>
  <c r="AA31" i="14"/>
  <c r="AA30" i="14"/>
  <c r="AA29" i="14"/>
  <c r="AA28" i="14"/>
  <c r="AA27" i="14"/>
  <c r="AA26" i="14"/>
  <c r="AA25" i="14"/>
  <c r="AA24" i="14"/>
  <c r="AA23" i="14"/>
  <c r="AA22" i="14"/>
  <c r="AA21" i="14"/>
  <c r="AA20" i="14"/>
  <c r="AA19" i="14"/>
  <c r="AA18" i="14"/>
  <c r="AA17" i="14"/>
  <c r="AA16" i="14"/>
  <c r="AA15" i="14"/>
  <c r="AA14" i="14"/>
  <c r="AA13" i="14"/>
  <c r="AA12" i="14"/>
  <c r="AA11" i="14"/>
  <c r="AA10" i="14"/>
  <c r="AA9" i="14"/>
  <c r="AA8" i="14"/>
  <c r="AA7" i="14"/>
  <c r="L182" i="14"/>
  <c r="L181" i="14"/>
  <c r="L180" i="14"/>
  <c r="L179" i="14"/>
  <c r="L178" i="14"/>
  <c r="L177" i="14"/>
  <c r="L176" i="14"/>
  <c r="L175" i="14"/>
  <c r="L174" i="14"/>
  <c r="L173" i="14"/>
  <c r="L172" i="14"/>
  <c r="L171" i="14"/>
  <c r="L170" i="14"/>
  <c r="L169" i="14"/>
  <c r="L168" i="14"/>
  <c r="L167" i="14"/>
  <c r="L166" i="14"/>
  <c r="L165" i="14"/>
  <c r="K182" i="14"/>
  <c r="K181" i="14"/>
  <c r="K180" i="14"/>
  <c r="K179" i="14"/>
  <c r="K178" i="14"/>
  <c r="K177" i="14"/>
  <c r="K176" i="14"/>
  <c r="K175" i="14"/>
  <c r="K174" i="14"/>
  <c r="K173" i="14"/>
  <c r="K172" i="14"/>
  <c r="K163" i="14"/>
  <c r="K162" i="14"/>
  <c r="K161" i="14"/>
  <c r="K160" i="14"/>
  <c r="K159" i="14"/>
  <c r="K158" i="14"/>
  <c r="K157" i="14"/>
  <c r="K154" i="14"/>
  <c r="K153" i="14"/>
  <c r="K152" i="14"/>
  <c r="K150" i="14"/>
  <c r="K149" i="14"/>
  <c r="K148" i="14"/>
  <c r="K147" i="14"/>
  <c r="K146" i="14"/>
  <c r="K145" i="14"/>
  <c r="K144" i="14"/>
  <c r="K143" i="14"/>
  <c r="K142" i="14"/>
  <c r="K141" i="14"/>
  <c r="K140" i="14"/>
  <c r="K139" i="14"/>
  <c r="K138" i="14"/>
  <c r="K136" i="14"/>
  <c r="K135" i="14"/>
  <c r="K134" i="14"/>
  <c r="K132" i="14"/>
  <c r="K131" i="14"/>
  <c r="K130" i="14"/>
  <c r="K129" i="14"/>
  <c r="K128" i="14"/>
  <c r="K127" i="14"/>
  <c r="K126" i="14"/>
  <c r="K125" i="14"/>
  <c r="K124" i="14"/>
  <c r="K123" i="14"/>
  <c r="K122" i="14"/>
  <c r="K121" i="14"/>
  <c r="K120" i="14"/>
  <c r="K119" i="14"/>
  <c r="K118" i="14"/>
  <c r="K117" i="14"/>
  <c r="K116" i="14"/>
  <c r="K115" i="14"/>
  <c r="K114" i="14"/>
  <c r="K113" i="14"/>
  <c r="K112" i="14"/>
  <c r="K111" i="14"/>
  <c r="K110" i="14"/>
  <c r="K108" i="14"/>
  <c r="K107" i="14"/>
  <c r="K106" i="14"/>
  <c r="K105" i="14"/>
  <c r="K104" i="14"/>
  <c r="K103" i="14"/>
  <c r="K102" i="14"/>
  <c r="K101" i="14"/>
  <c r="K100" i="14"/>
  <c r="K99" i="14"/>
  <c r="K98" i="14"/>
  <c r="K97" i="14"/>
  <c r="K96" i="14"/>
  <c r="K95" i="14"/>
  <c r="K94" i="14"/>
  <c r="K92" i="14"/>
  <c r="K91" i="14"/>
  <c r="K90" i="14"/>
  <c r="K89" i="14"/>
  <c r="K88" i="14"/>
  <c r="K87" i="14"/>
  <c r="K86" i="14"/>
  <c r="K85" i="14"/>
  <c r="K83" i="14"/>
  <c r="K82" i="14"/>
  <c r="K81" i="14"/>
  <c r="K80" i="14"/>
  <c r="K79" i="14"/>
  <c r="K78" i="14"/>
  <c r="K77" i="14"/>
  <c r="K76" i="14"/>
  <c r="K75" i="14"/>
  <c r="K73" i="14"/>
  <c r="K72" i="14"/>
  <c r="K71" i="14"/>
  <c r="K70" i="14"/>
  <c r="K69" i="14"/>
  <c r="K68" i="14"/>
  <c r="K67" i="14"/>
  <c r="K66" i="14"/>
  <c r="K65" i="14"/>
  <c r="K64" i="14"/>
  <c r="K63" i="14"/>
  <c r="K62" i="14"/>
  <c r="K61" i="14"/>
  <c r="K60" i="14"/>
  <c r="K59" i="14"/>
  <c r="K55" i="14"/>
  <c r="K52" i="14"/>
  <c r="K51" i="14"/>
  <c r="K50" i="14"/>
  <c r="K49" i="14"/>
  <c r="K46" i="14"/>
  <c r="K45" i="14"/>
  <c r="K44" i="14"/>
  <c r="K43" i="14"/>
  <c r="K40" i="14"/>
  <c r="K39" i="14"/>
  <c r="K36" i="14"/>
  <c r="K35" i="14"/>
  <c r="K34" i="14"/>
  <c r="K33" i="14"/>
  <c r="K32" i="14"/>
  <c r="K30" i="14"/>
  <c r="K29" i="14"/>
  <c r="K28" i="14"/>
  <c r="K27" i="14"/>
  <c r="K26" i="14"/>
  <c r="K25" i="14"/>
  <c r="K24" i="14"/>
  <c r="K23" i="14"/>
  <c r="K22" i="14"/>
  <c r="K21" i="14"/>
  <c r="K20" i="14"/>
  <c r="K19" i="14"/>
  <c r="K18" i="14"/>
  <c r="K17" i="14"/>
  <c r="K16" i="14"/>
  <c r="K15" i="14"/>
  <c r="K14" i="14"/>
  <c r="K13" i="14"/>
  <c r="K12" i="14"/>
  <c r="K11" i="14"/>
  <c r="K10" i="14"/>
  <c r="K9" i="14"/>
  <c r="K8" i="14"/>
  <c r="K7" i="14"/>
  <c r="L176" i="16" l="1"/>
  <c r="M176" i="16" s="1"/>
  <c r="M197" i="16"/>
  <c r="M193" i="16"/>
  <c r="M187" i="16"/>
  <c r="M179" i="16"/>
  <c r="M175" i="16"/>
  <c r="M174" i="16"/>
  <c r="M172" i="16"/>
  <c r="M171" i="16"/>
  <c r="M167" i="16"/>
  <c r="M165" i="16"/>
  <c r="M163" i="16"/>
  <c r="M160" i="16"/>
  <c r="M159" i="16"/>
  <c r="M153" i="16"/>
  <c r="M150" i="16"/>
  <c r="M147" i="16"/>
  <c r="M146" i="16"/>
  <c r="M145" i="16"/>
  <c r="M144" i="16"/>
  <c r="M142" i="16"/>
  <c r="M136" i="16"/>
  <c r="M134" i="16"/>
  <c r="M132" i="16"/>
  <c r="M130" i="16"/>
  <c r="M127" i="16"/>
  <c r="M123" i="16"/>
  <c r="M119" i="16"/>
  <c r="M114" i="16"/>
  <c r="M111" i="16"/>
  <c r="M102" i="16"/>
  <c r="M96" i="16"/>
  <c r="M86" i="16"/>
  <c r="M82" i="16"/>
  <c r="M74" i="16"/>
  <c r="M49" i="16"/>
  <c r="M45" i="16"/>
  <c r="L460" i="16"/>
  <c r="M460" i="16" s="1"/>
  <c r="L459" i="16"/>
  <c r="M459" i="16" s="1"/>
  <c r="L458" i="16"/>
  <c r="M458" i="16" s="1"/>
  <c r="L457" i="16"/>
  <c r="M457" i="16" s="1"/>
  <c r="L456" i="16"/>
  <c r="M456" i="16" s="1"/>
  <c r="L455" i="16"/>
  <c r="M455" i="16" s="1"/>
  <c r="L454" i="16"/>
  <c r="M454" i="16" s="1"/>
  <c r="L453" i="16"/>
  <c r="M453" i="16" s="1"/>
  <c r="L452" i="16"/>
  <c r="M452" i="16" s="1"/>
  <c r="L451" i="16"/>
  <c r="M451" i="16" s="1"/>
  <c r="L450" i="16"/>
  <c r="M450" i="16" s="1"/>
  <c r="L449" i="16"/>
  <c r="M449" i="16" s="1"/>
  <c r="L448" i="16"/>
  <c r="M448" i="16" s="1"/>
  <c r="L447" i="16"/>
  <c r="M447" i="16" s="1"/>
  <c r="M446" i="16"/>
  <c r="M445" i="16"/>
  <c r="L444" i="16"/>
  <c r="M444" i="16" s="1"/>
  <c r="L443" i="16"/>
  <c r="M443" i="16" s="1"/>
  <c r="L442" i="16"/>
  <c r="M442" i="16" s="1"/>
  <c r="L441" i="16"/>
  <c r="M441" i="16" s="1"/>
  <c r="L440" i="16"/>
  <c r="M440" i="16" s="1"/>
  <c r="L439" i="16"/>
  <c r="M439" i="16" s="1"/>
  <c r="L438" i="16"/>
  <c r="M438" i="16" s="1"/>
  <c r="L437" i="16"/>
  <c r="M437" i="16" s="1"/>
  <c r="L436" i="16"/>
  <c r="M436" i="16" s="1"/>
  <c r="L435" i="16"/>
  <c r="M435" i="16" s="1"/>
  <c r="L434" i="16"/>
  <c r="M434" i="16" s="1"/>
  <c r="L432" i="16"/>
  <c r="M432" i="16" s="1"/>
  <c r="L431" i="16"/>
  <c r="M431" i="16" s="1"/>
  <c r="L430" i="16"/>
  <c r="M430" i="16" s="1"/>
  <c r="L429" i="16"/>
  <c r="M429" i="16" s="1"/>
  <c r="L428" i="16"/>
  <c r="M428" i="16" s="1"/>
  <c r="L427" i="16"/>
  <c r="M427" i="16" s="1"/>
  <c r="L426" i="16"/>
  <c r="M426" i="16" s="1"/>
  <c r="L425" i="16"/>
  <c r="M425" i="16" s="1"/>
  <c r="L424" i="16"/>
  <c r="M424" i="16" s="1"/>
  <c r="L423" i="16"/>
  <c r="M423" i="16" s="1"/>
  <c r="L422" i="16"/>
  <c r="M422" i="16" s="1"/>
  <c r="L421" i="16"/>
  <c r="M421" i="16" s="1"/>
  <c r="L420" i="16"/>
  <c r="M420" i="16" s="1"/>
  <c r="L418" i="16"/>
  <c r="M418" i="16" s="1"/>
  <c r="L417" i="16"/>
  <c r="M417" i="16" s="1"/>
  <c r="L416" i="16"/>
  <c r="M416" i="16" s="1"/>
  <c r="L415" i="16"/>
  <c r="M415" i="16" s="1"/>
  <c r="L414" i="16"/>
  <c r="M414" i="16" s="1"/>
  <c r="L413" i="16"/>
  <c r="M413" i="16" s="1"/>
  <c r="L412" i="16"/>
  <c r="M412" i="16" s="1"/>
  <c r="L411" i="16"/>
  <c r="M411" i="16" s="1"/>
  <c r="L410" i="16"/>
  <c r="M410" i="16" s="1"/>
  <c r="L409" i="16"/>
  <c r="M409" i="16" s="1"/>
  <c r="L408" i="16"/>
  <c r="M408" i="16" s="1"/>
  <c r="L407" i="16"/>
  <c r="M407" i="16" s="1"/>
  <c r="L406" i="16"/>
  <c r="M406" i="16" s="1"/>
  <c r="L405" i="16"/>
  <c r="M405" i="16" s="1"/>
  <c r="L404" i="16"/>
  <c r="M404" i="16" s="1"/>
  <c r="L403" i="16"/>
  <c r="M403" i="16" s="1"/>
  <c r="L402" i="16"/>
  <c r="M402" i="16" s="1"/>
  <c r="L401" i="16"/>
  <c r="M401" i="16" s="1"/>
  <c r="L400" i="16"/>
  <c r="M400" i="16" s="1"/>
  <c r="L399" i="16"/>
  <c r="M399" i="16" s="1"/>
  <c r="L398" i="16"/>
  <c r="M398" i="16" s="1"/>
  <c r="L397" i="16"/>
  <c r="M397" i="16" s="1"/>
  <c r="L396" i="16"/>
  <c r="M396" i="16" s="1"/>
  <c r="L395" i="16"/>
  <c r="M395" i="16" s="1"/>
  <c r="L394" i="16"/>
  <c r="M394" i="16" s="1"/>
  <c r="L393" i="16"/>
  <c r="M393" i="16" s="1"/>
  <c r="L392" i="16"/>
  <c r="M392" i="16" s="1"/>
  <c r="L391" i="16"/>
  <c r="M391" i="16" s="1"/>
  <c r="L390" i="16"/>
  <c r="M390" i="16" s="1"/>
  <c r="L389" i="16"/>
  <c r="M389" i="16" s="1"/>
  <c r="L388" i="16"/>
  <c r="M388" i="16" s="1"/>
  <c r="L387" i="16"/>
  <c r="M387" i="16" s="1"/>
  <c r="L386" i="16"/>
  <c r="M386" i="16" s="1"/>
  <c r="L385" i="16"/>
  <c r="M385" i="16" s="1"/>
  <c r="L384" i="16"/>
  <c r="M384" i="16" s="1"/>
  <c r="L383" i="16"/>
  <c r="M383" i="16" s="1"/>
  <c r="L382" i="16"/>
  <c r="M382" i="16" s="1"/>
  <c r="L381" i="16"/>
  <c r="M381" i="16" s="1"/>
  <c r="L380" i="16"/>
  <c r="M380" i="16" s="1"/>
  <c r="L379" i="16"/>
  <c r="M379" i="16" s="1"/>
  <c r="L378" i="16"/>
  <c r="M378" i="16" s="1"/>
  <c r="L377" i="16"/>
  <c r="M377" i="16" s="1"/>
  <c r="L376" i="16"/>
  <c r="M376" i="16" s="1"/>
  <c r="L375" i="16"/>
  <c r="M375" i="16" s="1"/>
  <c r="L374" i="16"/>
  <c r="M374" i="16" s="1"/>
  <c r="L373" i="16"/>
  <c r="M373" i="16" s="1"/>
  <c r="L372" i="16"/>
  <c r="M372" i="16" s="1"/>
  <c r="L371" i="16"/>
  <c r="M371" i="16" s="1"/>
  <c r="L370" i="16"/>
  <c r="M370" i="16" s="1"/>
  <c r="L369" i="16"/>
  <c r="M369" i="16" s="1"/>
  <c r="L368" i="16"/>
  <c r="M368" i="16" s="1"/>
  <c r="L367" i="16"/>
  <c r="M367" i="16" s="1"/>
  <c r="L366" i="16"/>
  <c r="M366" i="16" s="1"/>
  <c r="L365" i="16"/>
  <c r="M365" i="16" s="1"/>
  <c r="L364" i="16"/>
  <c r="M364" i="16" s="1"/>
  <c r="L363" i="16"/>
  <c r="M363" i="16" s="1"/>
  <c r="L362" i="16"/>
  <c r="M362" i="16" s="1"/>
  <c r="L361" i="16"/>
  <c r="M361" i="16" s="1"/>
  <c r="L360" i="16"/>
  <c r="M360" i="16" s="1"/>
  <c r="L359" i="16"/>
  <c r="M359" i="16" s="1"/>
  <c r="L358" i="16"/>
  <c r="M358" i="16" s="1"/>
  <c r="L357" i="16"/>
  <c r="M357" i="16" s="1"/>
  <c r="L356" i="16"/>
  <c r="M356" i="16" s="1"/>
  <c r="L355" i="16"/>
  <c r="M355" i="16" s="1"/>
  <c r="L354" i="16"/>
  <c r="M354" i="16" s="1"/>
  <c r="L353" i="16"/>
  <c r="M353" i="16" s="1"/>
  <c r="L352" i="16"/>
  <c r="M352" i="16" s="1"/>
  <c r="L351" i="16"/>
  <c r="M351" i="16" s="1"/>
  <c r="L350" i="16"/>
  <c r="M350" i="16" s="1"/>
  <c r="L349" i="16"/>
  <c r="M349" i="16" s="1"/>
  <c r="L348" i="16"/>
  <c r="M348" i="16" s="1"/>
  <c r="L347" i="16"/>
  <c r="M347" i="16" s="1"/>
  <c r="L346" i="16"/>
  <c r="M346" i="16" s="1"/>
  <c r="L345" i="16"/>
  <c r="M345" i="16" s="1"/>
  <c r="L344" i="16"/>
  <c r="M344" i="16" s="1"/>
  <c r="L343" i="16"/>
  <c r="M343" i="16" s="1"/>
  <c r="L342" i="16"/>
  <c r="M342" i="16" s="1"/>
  <c r="L341" i="16"/>
  <c r="M341" i="16" s="1"/>
  <c r="L340" i="16"/>
  <c r="M340" i="16" s="1"/>
  <c r="L339" i="16"/>
  <c r="M339" i="16" s="1"/>
  <c r="L338" i="16"/>
  <c r="M338" i="16" s="1"/>
  <c r="L337" i="16"/>
  <c r="M337" i="16" s="1"/>
  <c r="L336" i="16"/>
  <c r="M336" i="16" s="1"/>
  <c r="L335" i="16"/>
  <c r="M335" i="16" s="1"/>
  <c r="M334" i="16"/>
  <c r="L333" i="16"/>
  <c r="M333" i="16" s="1"/>
  <c r="L332" i="16"/>
  <c r="M332" i="16" s="1"/>
  <c r="M331" i="16"/>
  <c r="L330" i="16"/>
  <c r="M330" i="16" s="1"/>
  <c r="L329" i="16"/>
  <c r="M329" i="16" s="1"/>
  <c r="L328" i="16"/>
  <c r="M328" i="16" s="1"/>
  <c r="L327" i="16"/>
  <c r="M327" i="16" s="1"/>
  <c r="L326" i="16"/>
  <c r="M326" i="16" s="1"/>
  <c r="L325" i="16"/>
  <c r="M325" i="16" s="1"/>
  <c r="L324" i="16"/>
  <c r="M324" i="16" s="1"/>
  <c r="L323" i="16"/>
  <c r="M323" i="16" s="1"/>
  <c r="L322" i="16"/>
  <c r="M322" i="16" s="1"/>
  <c r="L321" i="16"/>
  <c r="M321" i="16" s="1"/>
  <c r="M320" i="16"/>
  <c r="M319" i="16"/>
  <c r="L318" i="16"/>
  <c r="M318" i="16" s="1"/>
  <c r="M317" i="16"/>
  <c r="L316" i="16"/>
  <c r="M316" i="16" s="1"/>
  <c r="L315" i="16"/>
  <c r="M315" i="16" s="1"/>
  <c r="L314" i="16"/>
  <c r="M314" i="16" s="1"/>
  <c r="L313" i="16"/>
  <c r="M313" i="16" s="1"/>
  <c r="L312" i="16"/>
  <c r="M312" i="16" s="1"/>
  <c r="L311" i="16"/>
  <c r="M311" i="16" s="1"/>
  <c r="L310" i="16"/>
  <c r="M310" i="16" s="1"/>
  <c r="L309" i="16"/>
  <c r="M309" i="16" s="1"/>
  <c r="L308" i="16"/>
  <c r="M308" i="16" s="1"/>
  <c r="M307" i="16"/>
  <c r="L306" i="16"/>
  <c r="M306" i="16" s="1"/>
  <c r="L305" i="16"/>
  <c r="M305" i="16" s="1"/>
  <c r="L304" i="16"/>
  <c r="M304" i="16" s="1"/>
  <c r="M303" i="16"/>
  <c r="L302" i="16"/>
  <c r="M302" i="16" s="1"/>
  <c r="L301" i="16"/>
  <c r="M301" i="16" s="1"/>
  <c r="L300" i="16"/>
  <c r="M300" i="16" s="1"/>
  <c r="M299" i="16"/>
  <c r="M298" i="16"/>
  <c r="M297" i="16"/>
  <c r="L296" i="16"/>
  <c r="M296" i="16" s="1"/>
  <c r="M295" i="16"/>
  <c r="M294" i="16"/>
  <c r="L293" i="16"/>
  <c r="M293" i="16" s="1"/>
  <c r="M292" i="16"/>
  <c r="L291" i="16"/>
  <c r="M291" i="16" s="1"/>
  <c r="L290" i="16"/>
  <c r="M290" i="16" s="1"/>
  <c r="M289" i="16"/>
  <c r="L288" i="16"/>
  <c r="M288" i="16" s="1"/>
  <c r="M287" i="16"/>
  <c r="M286" i="16"/>
  <c r="L285" i="16"/>
  <c r="M285" i="16" s="1"/>
  <c r="L284" i="16"/>
  <c r="M284" i="16" s="1"/>
  <c r="L283" i="16"/>
  <c r="M283" i="16" s="1"/>
  <c r="L282" i="16"/>
  <c r="M282" i="16" s="1"/>
  <c r="L281" i="16"/>
  <c r="M281" i="16" s="1"/>
  <c r="M280" i="16"/>
  <c r="M279" i="16"/>
  <c r="M278" i="16"/>
  <c r="L277" i="16"/>
  <c r="M277" i="16" s="1"/>
  <c r="L276" i="16"/>
  <c r="M276" i="16" s="1"/>
  <c r="L275" i="16"/>
  <c r="M275" i="16" s="1"/>
  <c r="L274" i="16"/>
  <c r="M274" i="16" s="1"/>
  <c r="M273" i="16"/>
  <c r="M272" i="16"/>
  <c r="L271" i="16"/>
  <c r="M271" i="16" s="1"/>
  <c r="M270" i="16"/>
  <c r="L269" i="16"/>
  <c r="M269" i="16" s="1"/>
  <c r="L268" i="16"/>
  <c r="M268" i="16" s="1"/>
  <c r="L267" i="16"/>
  <c r="M267" i="16" s="1"/>
  <c r="L266" i="16"/>
  <c r="M266" i="16" s="1"/>
  <c r="L265" i="16"/>
  <c r="M265" i="16" s="1"/>
  <c r="L264" i="16"/>
  <c r="M264" i="16" s="1"/>
  <c r="L263" i="16"/>
  <c r="M263" i="16" s="1"/>
  <c r="L262" i="16"/>
  <c r="M262" i="16" s="1"/>
  <c r="L261" i="16"/>
  <c r="M261" i="16" s="1"/>
  <c r="L260" i="16"/>
  <c r="M260" i="16" s="1"/>
  <c r="L259" i="16"/>
  <c r="M259" i="16" s="1"/>
  <c r="L258" i="16"/>
  <c r="M258" i="16" s="1"/>
  <c r="M257" i="16"/>
  <c r="L256" i="16"/>
  <c r="M256" i="16" s="1"/>
  <c r="M255" i="16"/>
  <c r="L254" i="16"/>
  <c r="M254" i="16" s="1"/>
  <c r="M253" i="16"/>
  <c r="L252" i="16"/>
  <c r="M252" i="16" s="1"/>
  <c r="L251" i="16"/>
  <c r="M251" i="16" s="1"/>
  <c r="M250" i="16"/>
  <c r="L249" i="16"/>
  <c r="M249" i="16" s="1"/>
  <c r="L248" i="16"/>
  <c r="M248" i="16" s="1"/>
  <c r="L247" i="16"/>
  <c r="M247" i="16" s="1"/>
  <c r="M246" i="16"/>
  <c r="L245" i="16"/>
  <c r="M245" i="16" s="1"/>
  <c r="M244" i="16"/>
  <c r="L243" i="16"/>
  <c r="M243" i="16" s="1"/>
  <c r="L242" i="16"/>
  <c r="M242" i="16" s="1"/>
  <c r="M241" i="16"/>
  <c r="L240" i="16"/>
  <c r="M240" i="16" s="1"/>
  <c r="L239" i="16"/>
  <c r="M239" i="16" s="1"/>
  <c r="M238" i="16"/>
  <c r="L237" i="16"/>
  <c r="M237" i="16" s="1"/>
  <c r="L236" i="16"/>
  <c r="M236" i="16" s="1"/>
  <c r="M235" i="16"/>
  <c r="L234" i="16"/>
  <c r="M234" i="16" s="1"/>
  <c r="M233" i="16"/>
  <c r="L232" i="16"/>
  <c r="M232" i="16" s="1"/>
  <c r="L231" i="16"/>
  <c r="M231" i="16" s="1"/>
  <c r="M230" i="16"/>
  <c r="M229" i="16"/>
  <c r="L228" i="16"/>
  <c r="M228" i="16" s="1"/>
  <c r="L227" i="16"/>
  <c r="M227" i="16" s="1"/>
  <c r="L226" i="16"/>
  <c r="M226" i="16" s="1"/>
  <c r="M225" i="16"/>
  <c r="L224" i="16"/>
  <c r="M224" i="16" s="1"/>
  <c r="L223" i="16"/>
  <c r="M223" i="16" s="1"/>
  <c r="M222" i="16"/>
  <c r="L221" i="16"/>
  <c r="M221" i="16" s="1"/>
  <c r="L220" i="16"/>
  <c r="M220" i="16" s="1"/>
  <c r="M219" i="16"/>
  <c r="M218" i="16"/>
  <c r="L217" i="16"/>
  <c r="M217" i="16" s="1"/>
  <c r="L216" i="16"/>
  <c r="M216" i="16" s="1"/>
  <c r="L215" i="16"/>
  <c r="M215" i="16" s="1"/>
  <c r="L214" i="16"/>
  <c r="M214" i="16" s="1"/>
  <c r="M213" i="16"/>
  <c r="L212" i="16"/>
  <c r="M212" i="16" s="1"/>
  <c r="L211" i="16"/>
  <c r="M211" i="16" s="1"/>
  <c r="L210" i="16"/>
  <c r="M210" i="16" s="1"/>
  <c r="L209" i="16"/>
  <c r="M209" i="16" s="1"/>
  <c r="L208" i="16"/>
  <c r="M208" i="16" s="1"/>
  <c r="L207" i="16"/>
  <c r="M207" i="16" s="1"/>
  <c r="M206" i="16"/>
  <c r="M205" i="16"/>
  <c r="L204" i="16"/>
  <c r="M204" i="16" s="1"/>
  <c r="M203" i="16"/>
  <c r="M202" i="16"/>
  <c r="M201" i="16"/>
  <c r="L200" i="16"/>
  <c r="M200" i="16" s="1"/>
  <c r="M199" i="16"/>
  <c r="L198" i="16"/>
  <c r="M198" i="16" s="1"/>
  <c r="L196" i="16"/>
  <c r="M196" i="16" s="1"/>
  <c r="L195" i="16"/>
  <c r="M195" i="16" s="1"/>
  <c r="L194" i="16"/>
  <c r="M194" i="16" s="1"/>
  <c r="L192" i="16"/>
  <c r="M192" i="16" s="1"/>
  <c r="L191" i="16"/>
  <c r="M191" i="16" s="1"/>
  <c r="L190" i="16"/>
  <c r="M190" i="16" s="1"/>
  <c r="L189" i="16"/>
  <c r="M189" i="16" s="1"/>
  <c r="L188" i="16"/>
  <c r="M188" i="16" s="1"/>
  <c r="L186" i="16"/>
  <c r="M186" i="16" s="1"/>
  <c r="L185" i="16"/>
  <c r="M185" i="16" s="1"/>
  <c r="L184" i="16"/>
  <c r="M184" i="16" s="1"/>
  <c r="L183" i="16"/>
  <c r="M183" i="16" s="1"/>
  <c r="M182" i="16"/>
  <c r="L181" i="16"/>
  <c r="M181" i="16" s="1"/>
  <c r="M180" i="16"/>
  <c r="L178" i="16"/>
  <c r="M178" i="16" s="1"/>
  <c r="L177" i="16"/>
  <c r="M177" i="16" s="1"/>
  <c r="L173" i="16"/>
  <c r="M173" i="16" s="1"/>
  <c r="L170" i="16"/>
  <c r="M170" i="16" s="1"/>
  <c r="L169" i="16"/>
  <c r="M169" i="16" s="1"/>
  <c r="L168" i="16"/>
  <c r="M168" i="16" s="1"/>
  <c r="L166" i="16"/>
  <c r="M166" i="16" s="1"/>
  <c r="L164" i="16"/>
  <c r="M164" i="16" s="1"/>
  <c r="L162" i="16"/>
  <c r="M162" i="16" s="1"/>
  <c r="L161" i="16"/>
  <c r="M161" i="16" s="1"/>
  <c r="L158" i="16"/>
  <c r="M158" i="16" s="1"/>
  <c r="L157" i="16"/>
  <c r="M157" i="16" s="1"/>
  <c r="L156" i="16"/>
  <c r="M156" i="16" s="1"/>
  <c r="L155" i="16"/>
  <c r="M155" i="16" s="1"/>
  <c r="L154" i="16"/>
  <c r="M154" i="16" s="1"/>
  <c r="L152" i="16"/>
  <c r="M152" i="16" s="1"/>
  <c r="L151" i="16"/>
  <c r="M151" i="16" s="1"/>
  <c r="L149" i="16"/>
  <c r="M149" i="16" s="1"/>
  <c r="L148" i="16"/>
  <c r="M148" i="16" s="1"/>
  <c r="L143" i="16"/>
  <c r="M143" i="16" s="1"/>
  <c r="L141" i="16"/>
  <c r="M141" i="16" s="1"/>
  <c r="L140" i="16"/>
  <c r="M140" i="16" s="1"/>
  <c r="L139" i="16"/>
  <c r="M139" i="16" s="1"/>
  <c r="L138" i="16"/>
  <c r="M138" i="16" s="1"/>
  <c r="L137" i="16"/>
  <c r="M137" i="16" s="1"/>
  <c r="L135" i="16"/>
  <c r="M135" i="16" s="1"/>
  <c r="L133" i="16"/>
  <c r="M133" i="16" s="1"/>
  <c r="L131" i="16"/>
  <c r="M131" i="16" s="1"/>
  <c r="L129" i="16"/>
  <c r="M129" i="16" s="1"/>
  <c r="L128" i="16"/>
  <c r="M128" i="16" s="1"/>
  <c r="L126" i="16"/>
  <c r="M126" i="16" s="1"/>
  <c r="L125" i="16"/>
  <c r="M125" i="16" s="1"/>
  <c r="L124" i="16"/>
  <c r="M124" i="16" s="1"/>
  <c r="L122" i="16"/>
  <c r="M122" i="16" s="1"/>
  <c r="L121" i="16"/>
  <c r="M121" i="16" s="1"/>
  <c r="L120" i="16"/>
  <c r="M120" i="16" s="1"/>
  <c r="L118" i="16"/>
  <c r="M118" i="16" s="1"/>
  <c r="L117" i="16"/>
  <c r="M117" i="16" s="1"/>
  <c r="L116" i="16"/>
  <c r="M116" i="16" s="1"/>
  <c r="L115" i="16"/>
  <c r="M115" i="16" s="1"/>
  <c r="L113" i="16"/>
  <c r="M113" i="16" s="1"/>
  <c r="L112" i="16"/>
  <c r="M112" i="16" s="1"/>
  <c r="L110" i="16"/>
  <c r="M110" i="16" s="1"/>
  <c r="L109" i="16"/>
  <c r="M109" i="16" s="1"/>
  <c r="L108" i="16"/>
  <c r="M108" i="16" s="1"/>
  <c r="L107" i="16"/>
  <c r="M107" i="16" s="1"/>
  <c r="L106" i="16"/>
  <c r="M106" i="16" s="1"/>
  <c r="L105" i="16"/>
  <c r="M105" i="16" s="1"/>
  <c r="L104" i="16"/>
  <c r="M104" i="16" s="1"/>
  <c r="L103" i="16"/>
  <c r="M103" i="16" s="1"/>
  <c r="L101" i="16"/>
  <c r="M101" i="16" s="1"/>
  <c r="L100" i="16"/>
  <c r="M100" i="16" s="1"/>
  <c r="L99" i="16"/>
  <c r="M99" i="16" s="1"/>
  <c r="L98" i="16"/>
  <c r="M98" i="16" s="1"/>
  <c r="L97" i="16"/>
  <c r="M97" i="16" s="1"/>
  <c r="L95" i="16"/>
  <c r="M95" i="16" s="1"/>
  <c r="L94" i="16"/>
  <c r="M94" i="16" s="1"/>
  <c r="L93" i="16"/>
  <c r="M93" i="16" s="1"/>
  <c r="L92" i="16"/>
  <c r="M92" i="16" s="1"/>
  <c r="L91" i="16"/>
  <c r="M91" i="16" s="1"/>
  <c r="L90" i="16"/>
  <c r="M90" i="16" s="1"/>
  <c r="L89" i="16"/>
  <c r="M89" i="16" s="1"/>
  <c r="L88" i="16"/>
  <c r="M88" i="16" s="1"/>
  <c r="L87" i="16"/>
  <c r="M87" i="16" s="1"/>
  <c r="L85" i="16"/>
  <c r="M85" i="16" s="1"/>
  <c r="L84" i="16"/>
  <c r="M84" i="16" s="1"/>
  <c r="L83" i="16"/>
  <c r="M83" i="16" s="1"/>
  <c r="L81" i="16"/>
  <c r="M81" i="16" s="1"/>
  <c r="L80" i="16"/>
  <c r="M80" i="16" s="1"/>
  <c r="L79" i="16"/>
  <c r="M79" i="16" s="1"/>
  <c r="L78" i="16"/>
  <c r="M78" i="16" s="1"/>
  <c r="L77" i="16"/>
  <c r="M77" i="16" s="1"/>
  <c r="L76" i="16"/>
  <c r="M76" i="16" s="1"/>
  <c r="L75" i="16"/>
  <c r="M75" i="16" s="1"/>
  <c r="L73" i="16"/>
  <c r="M73" i="16" s="1"/>
  <c r="L72" i="16"/>
  <c r="M72" i="16" s="1"/>
  <c r="L71" i="16"/>
  <c r="M71" i="16" s="1"/>
  <c r="L70" i="16"/>
  <c r="M70" i="16" s="1"/>
  <c r="L69" i="16"/>
  <c r="M69" i="16" s="1"/>
  <c r="L68" i="16"/>
  <c r="M68" i="16" s="1"/>
  <c r="L67" i="16"/>
  <c r="M67" i="16" s="1"/>
  <c r="L66" i="16"/>
  <c r="M66" i="16" s="1"/>
  <c r="L65" i="16"/>
  <c r="M65" i="16" s="1"/>
  <c r="L64" i="16"/>
  <c r="M64" i="16" s="1"/>
  <c r="L63" i="16"/>
  <c r="M63" i="16" s="1"/>
  <c r="L62" i="16"/>
  <c r="M62" i="16" s="1"/>
  <c r="L61" i="16"/>
  <c r="M61" i="16" s="1"/>
  <c r="L60" i="16"/>
  <c r="M60" i="16" s="1"/>
  <c r="L59" i="16"/>
  <c r="M59" i="16" s="1"/>
  <c r="L58" i="16"/>
  <c r="M58" i="16" s="1"/>
  <c r="L57" i="16"/>
  <c r="M57" i="16" s="1"/>
  <c r="L56" i="16"/>
  <c r="M56" i="16" s="1"/>
  <c r="L55" i="16"/>
  <c r="M55" i="16" s="1"/>
  <c r="L54" i="16"/>
  <c r="M54" i="16" s="1"/>
  <c r="L53" i="16"/>
  <c r="M53" i="16" s="1"/>
  <c r="L52" i="16"/>
  <c r="M52" i="16" s="1"/>
  <c r="L51" i="16"/>
  <c r="M51" i="16" s="1"/>
  <c r="L50" i="16"/>
  <c r="M50" i="16" s="1"/>
  <c r="L48" i="16"/>
  <c r="M48" i="16" s="1"/>
  <c r="L47" i="16"/>
  <c r="M47" i="16" s="1"/>
  <c r="L46" i="16"/>
  <c r="M46" i="16" s="1"/>
  <c r="L44" i="16"/>
  <c r="M44" i="16" s="1"/>
  <c r="L43" i="16"/>
  <c r="M43" i="16" s="1"/>
  <c r="L42" i="16"/>
  <c r="M42" i="16" s="1"/>
  <c r="L41" i="16"/>
  <c r="M41" i="16" s="1"/>
  <c r="L40" i="16"/>
  <c r="M40" i="16" s="1"/>
  <c r="L39" i="16"/>
  <c r="M39" i="16" s="1"/>
  <c r="L38" i="16"/>
  <c r="L37" i="16"/>
  <c r="M37" i="16" s="1"/>
  <c r="L36" i="16"/>
  <c r="M36" i="16" s="1"/>
  <c r="L35" i="16"/>
  <c r="M35" i="16" s="1"/>
  <c r="L34" i="16"/>
  <c r="M34" i="16" s="1"/>
  <c r="L33" i="16"/>
  <c r="M33" i="16" s="1"/>
  <c r="L32" i="16"/>
  <c r="M32" i="16" s="1"/>
  <c r="L31" i="16"/>
  <c r="M31" i="16" s="1"/>
  <c r="L30" i="16"/>
  <c r="M30" i="16" s="1"/>
  <c r="L29" i="16"/>
  <c r="M29" i="16" s="1"/>
  <c r="L28" i="16"/>
  <c r="M28" i="16" s="1"/>
  <c r="L27" i="16"/>
  <c r="M27" i="16" s="1"/>
  <c r="L26" i="16"/>
  <c r="M26" i="16" s="1"/>
  <c r="L25" i="16"/>
  <c r="M25" i="16" s="1"/>
  <c r="L24" i="16"/>
  <c r="M24" i="16" s="1"/>
  <c r="L23" i="16"/>
  <c r="M23" i="16" s="1"/>
  <c r="L22" i="16"/>
  <c r="M22" i="16" s="1"/>
  <c r="L21" i="16"/>
  <c r="M21" i="16" s="1"/>
  <c r="L20" i="16"/>
  <c r="M20" i="16" s="1"/>
  <c r="L19" i="16"/>
  <c r="M19" i="16" s="1"/>
  <c r="L18" i="16"/>
  <c r="M18" i="16" s="1"/>
  <c r="L17" i="16"/>
  <c r="M17" i="16" s="1"/>
  <c r="L16" i="16"/>
  <c r="M16" i="16" s="1"/>
  <c r="L15" i="16"/>
  <c r="M15" i="16" s="1"/>
  <c r="L14" i="16"/>
  <c r="M14" i="16" s="1"/>
  <c r="L13" i="16"/>
  <c r="M13" i="16" s="1"/>
  <c r="L12" i="16"/>
  <c r="M12" i="16" s="1"/>
  <c r="L11" i="16"/>
  <c r="M11" i="16" s="1"/>
  <c r="L10" i="16"/>
  <c r="M10" i="16" s="1"/>
  <c r="L9" i="16"/>
  <c r="M9" i="16" s="1"/>
  <c r="L8" i="16"/>
  <c r="M8" i="16" s="1"/>
  <c r="L7" i="16"/>
  <c r="M7" i="16" s="1"/>
  <c r="N512" i="20"/>
  <c r="F512" i="20"/>
  <c r="E512" i="20"/>
  <c r="N511" i="20"/>
  <c r="F511" i="20"/>
  <c r="E511" i="20"/>
  <c r="N510" i="20"/>
  <c r="F510" i="20"/>
  <c r="E510" i="20"/>
  <c r="N509" i="20"/>
  <c r="F509" i="20"/>
  <c r="E509" i="20"/>
  <c r="N508" i="20"/>
  <c r="F508" i="20"/>
  <c r="E508" i="20"/>
  <c r="N507" i="20"/>
  <c r="F507" i="20"/>
  <c r="E507" i="20"/>
  <c r="N506" i="20"/>
  <c r="F506" i="20"/>
  <c r="E506" i="20"/>
  <c r="N505" i="20"/>
  <c r="F505" i="20"/>
  <c r="E505" i="20"/>
  <c r="N504" i="20"/>
  <c r="F504" i="20"/>
  <c r="E504" i="20"/>
  <c r="N503" i="20"/>
  <c r="F503" i="20"/>
  <c r="E503" i="20"/>
  <c r="N502" i="20"/>
  <c r="F502" i="20"/>
  <c r="E502" i="20"/>
  <c r="N501" i="20"/>
  <c r="F501" i="20"/>
  <c r="E501" i="20"/>
  <c r="N500" i="20"/>
  <c r="F500" i="20"/>
  <c r="E500" i="20"/>
  <c r="N499" i="20"/>
  <c r="F499" i="20"/>
  <c r="E499" i="20"/>
  <c r="N498" i="20"/>
  <c r="F498" i="20"/>
  <c r="E498" i="20"/>
  <c r="N497" i="20"/>
  <c r="F497" i="20"/>
  <c r="E497" i="20"/>
  <c r="N496" i="20"/>
  <c r="F496" i="20"/>
  <c r="E496" i="20"/>
  <c r="N495" i="20"/>
  <c r="F495" i="20"/>
  <c r="E495" i="20"/>
  <c r="N494" i="20"/>
  <c r="F494" i="20"/>
  <c r="E494" i="20"/>
  <c r="N493" i="20"/>
  <c r="F493" i="20"/>
  <c r="E493" i="20"/>
  <c r="N492" i="20"/>
  <c r="F492" i="20"/>
  <c r="E492" i="20"/>
  <c r="N491" i="20"/>
  <c r="F491" i="20"/>
  <c r="E491" i="20"/>
  <c r="N490" i="20"/>
  <c r="F490" i="20"/>
  <c r="E490" i="20"/>
  <c r="N489" i="20"/>
  <c r="F489" i="20"/>
  <c r="E489" i="20"/>
  <c r="N488" i="20"/>
  <c r="F488" i="20"/>
  <c r="E488" i="20"/>
  <c r="N487" i="20"/>
  <c r="F487" i="20"/>
  <c r="E487" i="20"/>
  <c r="N486" i="20"/>
  <c r="F486" i="20"/>
  <c r="E486" i="20"/>
  <c r="N485" i="20"/>
  <c r="F485" i="20"/>
  <c r="E485" i="20"/>
  <c r="N484" i="20"/>
  <c r="F484" i="20"/>
  <c r="E484" i="20"/>
  <c r="N483" i="20"/>
  <c r="F483" i="20"/>
  <c r="E483" i="20"/>
  <c r="N482" i="20"/>
  <c r="F482" i="20"/>
  <c r="E482" i="20"/>
  <c r="N481" i="20"/>
  <c r="F481" i="20"/>
  <c r="E481" i="20"/>
  <c r="N480" i="20"/>
  <c r="F480" i="20"/>
  <c r="E480" i="20"/>
  <c r="N479" i="20"/>
  <c r="F479" i="20"/>
  <c r="E479" i="20"/>
  <c r="N478" i="20"/>
  <c r="F478" i="20"/>
  <c r="E478" i="20"/>
  <c r="N477" i="20"/>
  <c r="F477" i="20"/>
  <c r="E477" i="20"/>
  <c r="N476" i="20"/>
  <c r="F476" i="20"/>
  <c r="E476" i="20"/>
  <c r="N475" i="20"/>
  <c r="F475" i="20"/>
  <c r="E475" i="20"/>
  <c r="N474" i="20"/>
  <c r="F474" i="20"/>
  <c r="E474" i="20"/>
  <c r="N473" i="20"/>
  <c r="F473" i="20"/>
  <c r="E473" i="20"/>
  <c r="N472" i="20"/>
  <c r="F472" i="20"/>
  <c r="E472" i="20"/>
  <c r="N471" i="20"/>
  <c r="F471" i="20"/>
  <c r="E471" i="20"/>
  <c r="N470" i="20"/>
  <c r="F470" i="20"/>
  <c r="E470" i="20"/>
  <c r="N469" i="20"/>
  <c r="F469" i="20"/>
  <c r="E469" i="20"/>
  <c r="N468" i="20"/>
  <c r="F468" i="20"/>
  <c r="E468" i="20"/>
  <c r="N467" i="20"/>
  <c r="F467" i="20"/>
  <c r="E467" i="20"/>
  <c r="N466" i="20"/>
  <c r="F466" i="20"/>
  <c r="E466" i="20"/>
  <c r="N465" i="20"/>
  <c r="F465" i="20"/>
  <c r="E465" i="20"/>
  <c r="N464" i="20"/>
  <c r="F464" i="20"/>
  <c r="E464" i="20"/>
  <c r="N463" i="20"/>
  <c r="F463" i="20"/>
  <c r="E463" i="20"/>
  <c r="N462" i="20"/>
  <c r="F462" i="20"/>
  <c r="E462" i="20"/>
  <c r="N461" i="20"/>
  <c r="F461" i="20"/>
  <c r="E461" i="20"/>
  <c r="N460" i="20"/>
  <c r="F460" i="20"/>
  <c r="E460" i="20"/>
  <c r="N459" i="20"/>
  <c r="F459" i="20"/>
  <c r="E459" i="20"/>
  <c r="N458" i="20"/>
  <c r="F458" i="20"/>
  <c r="E458" i="20"/>
  <c r="N457" i="20"/>
  <c r="F457" i="20"/>
  <c r="E457" i="20"/>
  <c r="N456" i="20"/>
  <c r="F456" i="20"/>
  <c r="E456" i="20"/>
  <c r="N455" i="20"/>
  <c r="F455" i="20"/>
  <c r="E455" i="20"/>
  <c r="N454" i="20"/>
  <c r="F454" i="20"/>
  <c r="E454" i="20"/>
  <c r="N453" i="20"/>
  <c r="F453" i="20"/>
  <c r="E453" i="20"/>
  <c r="N452" i="20"/>
  <c r="F452" i="20"/>
  <c r="E452" i="20"/>
  <c r="N451" i="20"/>
  <c r="F451" i="20"/>
  <c r="E451" i="20"/>
  <c r="N450" i="20"/>
  <c r="F450" i="20"/>
  <c r="E450" i="20"/>
  <c r="N449" i="20"/>
  <c r="F449" i="20"/>
  <c r="E449" i="20"/>
  <c r="N448" i="20"/>
  <c r="F448" i="20"/>
  <c r="E448" i="20"/>
  <c r="N447" i="20"/>
  <c r="F447" i="20"/>
  <c r="E447" i="20"/>
  <c r="N446" i="20"/>
  <c r="F446" i="20"/>
  <c r="E446" i="20"/>
  <c r="N445" i="20"/>
  <c r="F445" i="20"/>
  <c r="E445" i="20"/>
  <c r="N444" i="20"/>
  <c r="F444" i="20"/>
  <c r="E444" i="20"/>
  <c r="N443" i="20"/>
  <c r="F443" i="20"/>
  <c r="E443" i="20"/>
  <c r="N442" i="20"/>
  <c r="F442" i="20"/>
  <c r="E442" i="20"/>
  <c r="N441" i="20"/>
  <c r="F441" i="20"/>
  <c r="E441" i="20"/>
  <c r="N440" i="20"/>
  <c r="F440" i="20"/>
  <c r="E440" i="20"/>
  <c r="N439" i="20"/>
  <c r="F439" i="20"/>
  <c r="E439" i="20"/>
  <c r="N438" i="20"/>
  <c r="F438" i="20"/>
  <c r="E438" i="20"/>
  <c r="N437" i="20"/>
  <c r="F437" i="20"/>
  <c r="E437" i="20"/>
  <c r="N436" i="20"/>
  <c r="F436" i="20"/>
  <c r="E436" i="20"/>
  <c r="N435" i="20"/>
  <c r="F435" i="20"/>
  <c r="E435" i="20"/>
  <c r="N434" i="20"/>
  <c r="F434" i="20"/>
  <c r="E434" i="20"/>
  <c r="N433" i="20"/>
  <c r="F433" i="20"/>
  <c r="E433" i="20"/>
  <c r="N432" i="20"/>
  <c r="F432" i="20"/>
  <c r="E432" i="20"/>
  <c r="N431" i="20"/>
  <c r="F431" i="20"/>
  <c r="E431" i="20"/>
  <c r="N430" i="20"/>
  <c r="F430" i="20"/>
  <c r="E430" i="20"/>
  <c r="N429" i="20"/>
  <c r="F429" i="20"/>
  <c r="E429" i="20"/>
  <c r="N428" i="20"/>
  <c r="F428" i="20"/>
  <c r="E428" i="20"/>
  <c r="N427" i="20"/>
  <c r="F427" i="20"/>
  <c r="E427" i="20"/>
  <c r="N426" i="20"/>
  <c r="F426" i="20"/>
  <c r="E426" i="20"/>
  <c r="N425" i="20"/>
  <c r="F425" i="20"/>
  <c r="E425" i="20"/>
  <c r="N424" i="20"/>
  <c r="F424" i="20"/>
  <c r="E424" i="20"/>
  <c r="N423" i="20"/>
  <c r="F423" i="20"/>
  <c r="E423" i="20"/>
  <c r="N422" i="20"/>
  <c r="F422" i="20"/>
  <c r="E422" i="20"/>
  <c r="N421" i="20"/>
  <c r="F421" i="20"/>
  <c r="E421" i="20"/>
  <c r="N420" i="20"/>
  <c r="F420" i="20"/>
  <c r="E420" i="20"/>
  <c r="N419" i="20"/>
  <c r="F419" i="20"/>
  <c r="E419" i="20"/>
  <c r="N418" i="20"/>
  <c r="F418" i="20"/>
  <c r="E418" i="20"/>
  <c r="N417" i="20"/>
  <c r="F417" i="20"/>
  <c r="E417" i="20"/>
  <c r="N416" i="20"/>
  <c r="F416" i="20"/>
  <c r="E416" i="20"/>
  <c r="N415" i="20"/>
  <c r="F415" i="20"/>
  <c r="E415" i="20"/>
  <c r="N414" i="20"/>
  <c r="F414" i="20"/>
  <c r="E414" i="20"/>
  <c r="N413" i="20"/>
  <c r="F413" i="20"/>
  <c r="E413" i="20"/>
  <c r="N412" i="20"/>
  <c r="F412" i="20"/>
  <c r="E412" i="20"/>
  <c r="N411" i="20"/>
  <c r="F411" i="20"/>
  <c r="E411" i="20"/>
  <c r="N410" i="20"/>
  <c r="F410" i="20"/>
  <c r="E410" i="20"/>
  <c r="N409" i="20"/>
  <c r="F409" i="20"/>
  <c r="E409" i="20"/>
  <c r="N408" i="20"/>
  <c r="F408" i="20"/>
  <c r="E408" i="20"/>
  <c r="N407" i="20"/>
  <c r="F407" i="20"/>
  <c r="E407" i="20"/>
  <c r="N406" i="20"/>
  <c r="F406" i="20"/>
  <c r="E406" i="20"/>
  <c r="N405" i="20"/>
  <c r="F405" i="20"/>
  <c r="E405" i="20"/>
  <c r="N404" i="20"/>
  <c r="F404" i="20"/>
  <c r="E404" i="20"/>
  <c r="N403" i="20"/>
  <c r="F403" i="20"/>
  <c r="E403" i="20"/>
  <c r="N402" i="20"/>
  <c r="F402" i="20"/>
  <c r="E402" i="20"/>
  <c r="N401" i="20"/>
  <c r="F401" i="20"/>
  <c r="E401" i="20"/>
  <c r="N400" i="20"/>
  <c r="F400" i="20"/>
  <c r="E400" i="20"/>
  <c r="N399" i="20"/>
  <c r="F399" i="20"/>
  <c r="E399" i="20"/>
  <c r="N398" i="20"/>
  <c r="F398" i="20"/>
  <c r="E398" i="20"/>
  <c r="N397" i="20"/>
  <c r="F397" i="20"/>
  <c r="E397" i="20"/>
  <c r="N396" i="20"/>
  <c r="F396" i="20"/>
  <c r="E396" i="20"/>
  <c r="N395" i="20"/>
  <c r="F395" i="20"/>
  <c r="E395" i="20"/>
  <c r="N394" i="20"/>
  <c r="F394" i="20"/>
  <c r="E394" i="20"/>
  <c r="N393" i="20"/>
  <c r="F393" i="20"/>
  <c r="E393" i="20"/>
  <c r="N392" i="20"/>
  <c r="F392" i="20"/>
  <c r="E392" i="20"/>
  <c r="N391" i="20"/>
  <c r="F391" i="20"/>
  <c r="E391" i="20"/>
  <c r="N390" i="20"/>
  <c r="F390" i="20"/>
  <c r="E390" i="20"/>
  <c r="N389" i="20"/>
  <c r="F389" i="20"/>
  <c r="E389" i="20"/>
  <c r="N388" i="20"/>
  <c r="F388" i="20"/>
  <c r="E388" i="20"/>
  <c r="N387" i="20"/>
  <c r="F387" i="20"/>
  <c r="E387" i="20"/>
  <c r="N386" i="20"/>
  <c r="F386" i="20"/>
  <c r="E386" i="20"/>
  <c r="N385" i="20"/>
  <c r="F385" i="20"/>
  <c r="E385" i="20"/>
  <c r="N384" i="20"/>
  <c r="F384" i="20"/>
  <c r="E384" i="20"/>
  <c r="N383" i="20"/>
  <c r="F383" i="20"/>
  <c r="E383" i="20"/>
  <c r="N382" i="20"/>
  <c r="F382" i="20"/>
  <c r="E382" i="20"/>
  <c r="N381" i="20"/>
  <c r="F381" i="20"/>
  <c r="E381" i="20"/>
  <c r="N380" i="20"/>
  <c r="F380" i="20"/>
  <c r="E380" i="20"/>
  <c r="N379" i="20"/>
  <c r="F379" i="20"/>
  <c r="E379" i="20"/>
  <c r="N378" i="20"/>
  <c r="F378" i="20"/>
  <c r="E378" i="20"/>
  <c r="N377" i="20"/>
  <c r="F377" i="20"/>
  <c r="E377" i="20"/>
  <c r="N376" i="20"/>
  <c r="F376" i="20"/>
  <c r="E376" i="20"/>
  <c r="N375" i="20"/>
  <c r="F375" i="20"/>
  <c r="E375" i="20"/>
  <c r="N374" i="20"/>
  <c r="F374" i="20"/>
  <c r="E374" i="20"/>
  <c r="N373" i="20"/>
  <c r="F373" i="20"/>
  <c r="E373" i="20"/>
  <c r="N372" i="20"/>
  <c r="F372" i="20"/>
  <c r="E372" i="20"/>
  <c r="N371" i="20"/>
  <c r="F371" i="20"/>
  <c r="E371" i="20"/>
  <c r="N370" i="20"/>
  <c r="F370" i="20"/>
  <c r="E370" i="20"/>
  <c r="N369" i="20"/>
  <c r="F369" i="20"/>
  <c r="E369" i="20"/>
  <c r="N368" i="20"/>
  <c r="F368" i="20"/>
  <c r="E368" i="20"/>
  <c r="N367" i="20"/>
  <c r="F367" i="20"/>
  <c r="E367" i="20"/>
  <c r="N366" i="20"/>
  <c r="F366" i="20"/>
  <c r="E366" i="20"/>
  <c r="N365" i="20"/>
  <c r="F365" i="20"/>
  <c r="E365" i="20"/>
  <c r="N364" i="20"/>
  <c r="F364" i="20"/>
  <c r="E364" i="20"/>
  <c r="N363" i="20"/>
  <c r="F363" i="20"/>
  <c r="E363" i="20"/>
  <c r="N362" i="20"/>
  <c r="F362" i="20"/>
  <c r="E362" i="20"/>
  <c r="N361" i="20"/>
  <c r="F361" i="20"/>
  <c r="E361" i="20"/>
  <c r="N360" i="20"/>
  <c r="F360" i="20"/>
  <c r="E360" i="20"/>
  <c r="N359" i="20"/>
  <c r="F359" i="20"/>
  <c r="E359" i="20"/>
  <c r="N358" i="20"/>
  <c r="F358" i="20"/>
  <c r="E358" i="20"/>
  <c r="N357" i="20"/>
  <c r="F357" i="20"/>
  <c r="E357" i="20"/>
  <c r="N356" i="20"/>
  <c r="F356" i="20"/>
  <c r="E356" i="20"/>
  <c r="N355" i="20"/>
  <c r="F355" i="20"/>
  <c r="E355" i="20"/>
  <c r="N354" i="20"/>
  <c r="F354" i="20"/>
  <c r="E354" i="20"/>
  <c r="N353" i="20"/>
  <c r="F353" i="20"/>
  <c r="E353" i="20"/>
  <c r="N352" i="20"/>
  <c r="F352" i="20"/>
  <c r="E352" i="20"/>
  <c r="N351" i="20"/>
  <c r="F351" i="20"/>
  <c r="E351" i="20"/>
  <c r="N350" i="20"/>
  <c r="F350" i="20"/>
  <c r="E350" i="20"/>
  <c r="N349" i="20"/>
  <c r="F349" i="20"/>
  <c r="E349" i="20"/>
  <c r="N348" i="20"/>
  <c r="F348" i="20"/>
  <c r="E348" i="20"/>
  <c r="N347" i="20"/>
  <c r="F347" i="20"/>
  <c r="E347" i="20"/>
  <c r="N346" i="20"/>
  <c r="F346" i="20"/>
  <c r="E346" i="20"/>
  <c r="N345" i="20"/>
  <c r="F345" i="20"/>
  <c r="E345" i="20"/>
  <c r="N344" i="20"/>
  <c r="F344" i="20"/>
  <c r="E344" i="20"/>
  <c r="N343" i="20"/>
  <c r="F343" i="20"/>
  <c r="E343" i="20"/>
  <c r="N342" i="20"/>
  <c r="F342" i="20"/>
  <c r="E342" i="20"/>
  <c r="N341" i="20"/>
  <c r="F341" i="20"/>
  <c r="E341" i="20"/>
  <c r="N340" i="20"/>
  <c r="F340" i="20"/>
  <c r="E340" i="20"/>
  <c r="N339" i="20"/>
  <c r="F339" i="20"/>
  <c r="E339" i="20"/>
  <c r="N338" i="20"/>
  <c r="F338" i="20"/>
  <c r="E338" i="20"/>
  <c r="N337" i="20"/>
  <c r="F337" i="20"/>
  <c r="E337" i="20"/>
  <c r="N336" i="20"/>
  <c r="F336" i="20"/>
  <c r="E336" i="20"/>
  <c r="N335" i="20"/>
  <c r="F335" i="20"/>
  <c r="E335" i="20"/>
  <c r="N334" i="20"/>
  <c r="F334" i="20"/>
  <c r="E334" i="20"/>
  <c r="N333" i="20"/>
  <c r="F333" i="20"/>
  <c r="E333" i="20"/>
  <c r="N332" i="20"/>
  <c r="F332" i="20"/>
  <c r="E332" i="20"/>
  <c r="N331" i="20"/>
  <c r="F331" i="20"/>
  <c r="E331" i="20"/>
  <c r="N330" i="20"/>
  <c r="F330" i="20"/>
  <c r="E330" i="20"/>
  <c r="N329" i="20"/>
  <c r="F329" i="20"/>
  <c r="E329" i="20"/>
  <c r="N328" i="20"/>
  <c r="F328" i="20"/>
  <c r="E328" i="20"/>
  <c r="N327" i="20"/>
  <c r="F327" i="20"/>
  <c r="E327" i="20"/>
  <c r="N326" i="20"/>
  <c r="F326" i="20"/>
  <c r="E326" i="20"/>
  <c r="N325" i="20"/>
  <c r="F325" i="20"/>
  <c r="E325" i="20"/>
  <c r="N324" i="20"/>
  <c r="F324" i="20"/>
  <c r="E324" i="20"/>
  <c r="N323" i="20"/>
  <c r="F323" i="20"/>
  <c r="E323" i="20"/>
  <c r="N322" i="20"/>
  <c r="F322" i="20"/>
  <c r="E322" i="20"/>
  <c r="N321" i="20"/>
  <c r="F321" i="20"/>
  <c r="E321" i="20"/>
  <c r="N320" i="20"/>
  <c r="F320" i="20"/>
  <c r="E320" i="20"/>
  <c r="N319" i="20"/>
  <c r="F319" i="20"/>
  <c r="E319" i="20"/>
  <c r="N318" i="20"/>
  <c r="F318" i="20"/>
  <c r="E318" i="20"/>
  <c r="N317" i="20"/>
  <c r="F317" i="20"/>
  <c r="E317" i="20"/>
  <c r="N316" i="20"/>
  <c r="F316" i="20"/>
  <c r="E316" i="20"/>
  <c r="N315" i="20"/>
  <c r="F315" i="20"/>
  <c r="E315" i="20"/>
  <c r="N314" i="20"/>
  <c r="F314" i="20"/>
  <c r="E314" i="20"/>
  <c r="N313" i="20"/>
  <c r="F313" i="20"/>
  <c r="E313" i="20"/>
  <c r="N312" i="20"/>
  <c r="F312" i="20"/>
  <c r="E312" i="20"/>
  <c r="N311" i="20"/>
  <c r="F311" i="20"/>
  <c r="E311" i="20"/>
  <c r="N310" i="20"/>
  <c r="F310" i="20"/>
  <c r="E310" i="20"/>
  <c r="N309" i="20"/>
  <c r="F309" i="20"/>
  <c r="E309" i="20"/>
  <c r="N308" i="20"/>
  <c r="F308" i="20"/>
  <c r="E308" i="20"/>
  <c r="N307" i="20"/>
  <c r="F307" i="20"/>
  <c r="E307" i="20"/>
  <c r="N306" i="20"/>
  <c r="F306" i="20"/>
  <c r="E306" i="20"/>
  <c r="N305" i="20"/>
  <c r="F305" i="20"/>
  <c r="E305" i="20"/>
  <c r="N304" i="20"/>
  <c r="F304" i="20"/>
  <c r="E304" i="20"/>
  <c r="N303" i="20"/>
  <c r="F303" i="20"/>
  <c r="E303" i="20"/>
  <c r="N302" i="20"/>
  <c r="F302" i="20"/>
  <c r="E302" i="20"/>
  <c r="N301" i="20"/>
  <c r="F301" i="20"/>
  <c r="E301" i="20"/>
  <c r="N300" i="20"/>
  <c r="F300" i="20"/>
  <c r="E300" i="20"/>
  <c r="N299" i="20"/>
  <c r="F299" i="20"/>
  <c r="E299" i="20"/>
  <c r="N298" i="20"/>
  <c r="F298" i="20"/>
  <c r="E298" i="20"/>
  <c r="N297" i="20"/>
  <c r="F297" i="20"/>
  <c r="E297" i="20"/>
  <c r="N296" i="20"/>
  <c r="F296" i="20"/>
  <c r="E296" i="20"/>
  <c r="N295" i="20"/>
  <c r="F295" i="20"/>
  <c r="E295" i="20"/>
  <c r="N294" i="20"/>
  <c r="F294" i="20"/>
  <c r="E294" i="20"/>
  <c r="N293" i="20"/>
  <c r="F293" i="20"/>
  <c r="E293" i="20"/>
  <c r="N292" i="20"/>
  <c r="F292" i="20"/>
  <c r="E292" i="20"/>
  <c r="N291" i="20"/>
  <c r="F291" i="20"/>
  <c r="E291" i="20"/>
  <c r="N290" i="20"/>
  <c r="F290" i="20"/>
  <c r="E290" i="20"/>
  <c r="N289" i="20"/>
  <c r="F289" i="20"/>
  <c r="E289" i="20"/>
  <c r="N288" i="20"/>
  <c r="F288" i="20"/>
  <c r="E288" i="20"/>
  <c r="N287" i="20"/>
  <c r="F287" i="20"/>
  <c r="E287" i="20"/>
  <c r="N286" i="20"/>
  <c r="F286" i="20"/>
  <c r="E286" i="20"/>
  <c r="N285" i="20"/>
  <c r="F285" i="20"/>
  <c r="E285" i="20"/>
  <c r="N284" i="20"/>
  <c r="F284" i="20"/>
  <c r="E284" i="20"/>
  <c r="N283" i="20"/>
  <c r="F283" i="20"/>
  <c r="E283" i="20"/>
  <c r="N282" i="20"/>
  <c r="F282" i="20"/>
  <c r="E282" i="20"/>
  <c r="N281" i="20"/>
  <c r="F281" i="20"/>
  <c r="E281" i="20"/>
  <c r="N280" i="20"/>
  <c r="F280" i="20"/>
  <c r="E280" i="20"/>
  <c r="N279" i="20"/>
  <c r="F279" i="20"/>
  <c r="E279" i="20"/>
  <c r="N278" i="20"/>
  <c r="F278" i="20"/>
  <c r="E278" i="20"/>
  <c r="N277" i="20"/>
  <c r="F277" i="20"/>
  <c r="E277" i="20"/>
  <c r="N276" i="20"/>
  <c r="F276" i="20"/>
  <c r="E276" i="20"/>
  <c r="N275" i="20"/>
  <c r="F275" i="20"/>
  <c r="E275" i="20"/>
  <c r="N274" i="20"/>
  <c r="F274" i="20"/>
  <c r="E274" i="20"/>
  <c r="N273" i="20"/>
  <c r="F273" i="20"/>
  <c r="E273" i="20"/>
  <c r="N272" i="20"/>
  <c r="F272" i="20"/>
  <c r="E272" i="20"/>
  <c r="N271" i="20"/>
  <c r="F271" i="20"/>
  <c r="E271" i="20"/>
  <c r="N270" i="20"/>
  <c r="F270" i="20"/>
  <c r="E270" i="20"/>
  <c r="N269" i="20"/>
  <c r="F269" i="20"/>
  <c r="E269" i="20"/>
  <c r="N268" i="20"/>
  <c r="F268" i="20"/>
  <c r="E268" i="20"/>
  <c r="N267" i="20"/>
  <c r="F267" i="20"/>
  <c r="E267" i="20"/>
  <c r="N266" i="20"/>
  <c r="F266" i="20"/>
  <c r="E266" i="20"/>
  <c r="N265" i="20"/>
  <c r="F265" i="20"/>
  <c r="E265" i="20"/>
  <c r="N264" i="20"/>
  <c r="F264" i="20"/>
  <c r="E264" i="20"/>
  <c r="N263" i="20"/>
  <c r="F263" i="20"/>
  <c r="E263" i="20"/>
  <c r="N262" i="20"/>
  <c r="F262" i="20"/>
  <c r="E262" i="20"/>
  <c r="N261" i="20"/>
  <c r="F261" i="20"/>
  <c r="E261" i="20"/>
  <c r="N260" i="20"/>
  <c r="F260" i="20"/>
  <c r="E260" i="20"/>
  <c r="N259" i="20"/>
  <c r="F259" i="20"/>
  <c r="E259" i="20"/>
  <c r="N258" i="20"/>
  <c r="F258" i="20"/>
  <c r="E258" i="20"/>
  <c r="N257" i="20"/>
  <c r="F257" i="20"/>
  <c r="E257" i="20"/>
  <c r="N256" i="20"/>
  <c r="F256" i="20"/>
  <c r="E256" i="20"/>
  <c r="N255" i="20"/>
  <c r="F255" i="20"/>
  <c r="E255" i="20"/>
  <c r="N254" i="20"/>
  <c r="F254" i="20"/>
  <c r="E254" i="20"/>
  <c r="N253" i="20"/>
  <c r="F253" i="20"/>
  <c r="E253" i="20"/>
  <c r="N252" i="20"/>
  <c r="F252" i="20"/>
  <c r="E252" i="20"/>
  <c r="N251" i="20"/>
  <c r="F251" i="20"/>
  <c r="E251" i="20"/>
  <c r="N250" i="20"/>
  <c r="F250" i="20"/>
  <c r="E250" i="20"/>
  <c r="N249" i="20"/>
  <c r="F249" i="20"/>
  <c r="E249" i="20"/>
  <c r="N248" i="20"/>
  <c r="F248" i="20"/>
  <c r="E248" i="20"/>
  <c r="N247" i="20"/>
  <c r="F247" i="20"/>
  <c r="E247" i="20"/>
  <c r="N246" i="20"/>
  <c r="F246" i="20"/>
  <c r="E246" i="20"/>
  <c r="N245" i="20"/>
  <c r="F245" i="20"/>
  <c r="E245" i="20"/>
  <c r="N244" i="20"/>
  <c r="F244" i="20"/>
  <c r="E244" i="20"/>
  <c r="N243" i="20"/>
  <c r="F243" i="20"/>
  <c r="E243" i="20"/>
  <c r="N242" i="20"/>
  <c r="F242" i="20"/>
  <c r="E242" i="20"/>
  <c r="N241" i="20"/>
  <c r="F241" i="20"/>
  <c r="E241" i="20"/>
  <c r="N240" i="20"/>
  <c r="F240" i="20"/>
  <c r="E240" i="20"/>
  <c r="N239" i="20"/>
  <c r="F239" i="20"/>
  <c r="E239" i="20"/>
  <c r="N238" i="20"/>
  <c r="F238" i="20"/>
  <c r="E238" i="20"/>
  <c r="N237" i="20"/>
  <c r="F237" i="20"/>
  <c r="E237" i="20"/>
  <c r="N236" i="20"/>
  <c r="F236" i="20"/>
  <c r="E236" i="20"/>
  <c r="N235" i="20"/>
  <c r="F235" i="20"/>
  <c r="E235" i="20"/>
  <c r="N234" i="20"/>
  <c r="F234" i="20"/>
  <c r="E234" i="20"/>
  <c r="N233" i="20"/>
  <c r="F233" i="20"/>
  <c r="E233" i="20"/>
  <c r="N232" i="20"/>
  <c r="F232" i="20"/>
  <c r="E232" i="20"/>
  <c r="N231" i="20"/>
  <c r="F231" i="20"/>
  <c r="E231" i="20"/>
  <c r="N230" i="20"/>
  <c r="F230" i="20"/>
  <c r="E230" i="20"/>
  <c r="N229" i="20"/>
  <c r="F229" i="20"/>
  <c r="E229" i="20"/>
  <c r="N228" i="20"/>
  <c r="F228" i="20"/>
  <c r="E228" i="20"/>
  <c r="N227" i="20"/>
  <c r="F227" i="20"/>
  <c r="E227" i="20"/>
  <c r="N226" i="20"/>
  <c r="F226" i="20"/>
  <c r="E226" i="20"/>
  <c r="N225" i="20"/>
  <c r="F225" i="20"/>
  <c r="E225" i="20"/>
  <c r="N224" i="20"/>
  <c r="F224" i="20"/>
  <c r="E224" i="20"/>
  <c r="N223" i="20"/>
  <c r="F223" i="20"/>
  <c r="E223" i="20"/>
  <c r="N222" i="20"/>
  <c r="F222" i="20"/>
  <c r="E222" i="20"/>
  <c r="N221" i="20"/>
  <c r="F221" i="20"/>
  <c r="E221" i="20"/>
  <c r="N220" i="20"/>
  <c r="F220" i="20"/>
  <c r="E220" i="20"/>
  <c r="N219" i="20"/>
  <c r="F219" i="20"/>
  <c r="E219" i="20"/>
  <c r="N218" i="20"/>
  <c r="F218" i="20"/>
  <c r="E218" i="20"/>
  <c r="N217" i="20"/>
  <c r="F217" i="20"/>
  <c r="E217" i="20"/>
  <c r="N216" i="20"/>
  <c r="F216" i="20"/>
  <c r="E216" i="20"/>
  <c r="N215" i="20"/>
  <c r="F215" i="20"/>
  <c r="E215" i="20"/>
  <c r="N214" i="20"/>
  <c r="F214" i="20"/>
  <c r="E214" i="20"/>
  <c r="N213" i="20"/>
  <c r="F213" i="20"/>
  <c r="E213" i="20"/>
  <c r="N212" i="20"/>
  <c r="F212" i="20"/>
  <c r="E212" i="20"/>
  <c r="N211" i="20"/>
  <c r="F211" i="20"/>
  <c r="E211" i="20"/>
  <c r="N210" i="20"/>
  <c r="F210" i="20"/>
  <c r="E210" i="20"/>
  <c r="N209" i="20"/>
  <c r="F209" i="20"/>
  <c r="E209" i="20"/>
  <c r="N208" i="20"/>
  <c r="F208" i="20"/>
  <c r="E208" i="20"/>
  <c r="N207" i="20"/>
  <c r="F207" i="20"/>
  <c r="E207" i="20"/>
  <c r="N206" i="20"/>
  <c r="F206" i="20"/>
  <c r="E206" i="20"/>
  <c r="N205" i="20"/>
  <c r="F205" i="20"/>
  <c r="E205" i="20"/>
  <c r="N204" i="20"/>
  <c r="F204" i="20"/>
  <c r="E204" i="20"/>
  <c r="N203" i="20"/>
  <c r="F203" i="20"/>
  <c r="E203" i="20"/>
  <c r="N202" i="20"/>
  <c r="F202" i="20"/>
  <c r="E202" i="20"/>
  <c r="N201" i="20"/>
  <c r="F201" i="20"/>
  <c r="E201" i="20"/>
  <c r="N200" i="20"/>
  <c r="F200" i="20"/>
  <c r="E200" i="20"/>
  <c r="N199" i="20"/>
  <c r="F199" i="20"/>
  <c r="E199" i="20"/>
  <c r="N198" i="20"/>
  <c r="F198" i="20"/>
  <c r="E198" i="20"/>
  <c r="N197" i="20"/>
  <c r="F197" i="20"/>
  <c r="E197" i="20"/>
  <c r="N196" i="20"/>
  <c r="F196" i="20"/>
  <c r="E196" i="20"/>
  <c r="N195" i="20"/>
  <c r="F195" i="20"/>
  <c r="E195" i="20"/>
  <c r="N194" i="20"/>
  <c r="F194" i="20"/>
  <c r="E194" i="20"/>
  <c r="N193" i="20"/>
  <c r="F193" i="20"/>
  <c r="E193" i="20"/>
  <c r="N192" i="20"/>
  <c r="F192" i="20"/>
  <c r="E192" i="20"/>
  <c r="N191" i="20"/>
  <c r="F191" i="20"/>
  <c r="E191" i="20"/>
  <c r="N190" i="20"/>
  <c r="F190" i="20"/>
  <c r="E190" i="20"/>
  <c r="N189" i="20"/>
  <c r="F189" i="20"/>
  <c r="E189" i="20"/>
  <c r="N188" i="20"/>
  <c r="F188" i="20"/>
  <c r="E188" i="20"/>
  <c r="N187" i="20"/>
  <c r="F187" i="20"/>
  <c r="E187" i="20"/>
  <c r="N186" i="20"/>
  <c r="F186" i="20"/>
  <c r="E186" i="20"/>
  <c r="N185" i="20"/>
  <c r="F185" i="20"/>
  <c r="E185" i="20"/>
  <c r="N184" i="20"/>
  <c r="F184" i="20"/>
  <c r="E184" i="20"/>
  <c r="N183" i="20"/>
  <c r="F183" i="20"/>
  <c r="E183" i="20"/>
  <c r="N182" i="20"/>
  <c r="F182" i="20"/>
  <c r="E182" i="20"/>
  <c r="N181" i="20"/>
  <c r="F181" i="20"/>
  <c r="E181" i="20"/>
  <c r="N180" i="20"/>
  <c r="F180" i="20"/>
  <c r="E180" i="20"/>
  <c r="N179" i="20"/>
  <c r="F179" i="20"/>
  <c r="E179" i="20"/>
  <c r="N178" i="20"/>
  <c r="F178" i="20"/>
  <c r="E178" i="20"/>
  <c r="N177" i="20"/>
  <c r="F177" i="20"/>
  <c r="E177" i="20"/>
  <c r="N176" i="20"/>
  <c r="F176" i="20"/>
  <c r="E176" i="20"/>
  <c r="N175" i="20"/>
  <c r="F175" i="20"/>
  <c r="E175" i="20"/>
  <c r="N174" i="20"/>
  <c r="F174" i="20"/>
  <c r="E174" i="20"/>
  <c r="N173" i="20"/>
  <c r="F173" i="20"/>
  <c r="E173" i="20"/>
  <c r="N172" i="20"/>
  <c r="F172" i="20"/>
  <c r="E172" i="20"/>
  <c r="N171" i="20"/>
  <c r="F171" i="20"/>
  <c r="E171" i="20"/>
  <c r="N170" i="20"/>
  <c r="F170" i="20"/>
  <c r="E170" i="20"/>
  <c r="N169" i="20"/>
  <c r="F169" i="20"/>
  <c r="E169" i="20"/>
  <c r="N168" i="20"/>
  <c r="F168" i="20"/>
  <c r="E168" i="20"/>
  <c r="N167" i="20"/>
  <c r="F167" i="20"/>
  <c r="E167" i="20"/>
  <c r="N166" i="20"/>
  <c r="F166" i="20"/>
  <c r="E166" i="20"/>
  <c r="N165" i="20"/>
  <c r="F165" i="20"/>
  <c r="E165" i="20"/>
  <c r="N164" i="20"/>
  <c r="F164" i="20"/>
  <c r="E164" i="20"/>
  <c r="N163" i="20"/>
  <c r="F163" i="20"/>
  <c r="E163" i="20"/>
  <c r="N162" i="20"/>
  <c r="F162" i="20"/>
  <c r="E162" i="20"/>
  <c r="N161" i="20"/>
  <c r="F161" i="20"/>
  <c r="E161" i="20"/>
  <c r="N160" i="20"/>
  <c r="F160" i="20"/>
  <c r="E160" i="20"/>
  <c r="N159" i="20"/>
  <c r="F159" i="20"/>
  <c r="E159" i="20"/>
  <c r="N158" i="20"/>
  <c r="F158" i="20"/>
  <c r="E158" i="20"/>
  <c r="N157" i="20"/>
  <c r="F157" i="20"/>
  <c r="E157" i="20"/>
  <c r="N156" i="20"/>
  <c r="F156" i="20"/>
  <c r="E156" i="20"/>
  <c r="N155" i="20"/>
  <c r="F155" i="20"/>
  <c r="E155" i="20"/>
  <c r="N154" i="20"/>
  <c r="F154" i="20"/>
  <c r="E154" i="20"/>
  <c r="N153" i="20"/>
  <c r="F153" i="20"/>
  <c r="E153" i="20"/>
  <c r="N152" i="20"/>
  <c r="F152" i="20"/>
  <c r="E152" i="20"/>
  <c r="N151" i="20"/>
  <c r="F151" i="20"/>
  <c r="E151" i="20"/>
  <c r="N150" i="20"/>
  <c r="F150" i="20"/>
  <c r="E150" i="20"/>
  <c r="N149" i="20"/>
  <c r="F149" i="20"/>
  <c r="E149" i="20"/>
  <c r="N148" i="20"/>
  <c r="F148" i="20"/>
  <c r="E148" i="20"/>
  <c r="N147" i="20"/>
  <c r="F147" i="20"/>
  <c r="E147" i="20"/>
  <c r="N146" i="20"/>
  <c r="F146" i="20"/>
  <c r="E146" i="20"/>
  <c r="N145" i="20"/>
  <c r="F145" i="20"/>
  <c r="E145" i="20"/>
  <c r="N144" i="20"/>
  <c r="F144" i="20"/>
  <c r="E144" i="20"/>
  <c r="N143" i="20"/>
  <c r="F143" i="20"/>
  <c r="E143" i="20"/>
  <c r="N142" i="20"/>
  <c r="F142" i="20"/>
  <c r="E142" i="20"/>
  <c r="N141" i="20"/>
  <c r="F141" i="20"/>
  <c r="E141" i="20"/>
  <c r="N140" i="20"/>
  <c r="F140" i="20"/>
  <c r="E140" i="20"/>
  <c r="N139" i="20"/>
  <c r="F139" i="20"/>
  <c r="E139" i="20"/>
  <c r="N138" i="20"/>
  <c r="F138" i="20"/>
  <c r="E138" i="20"/>
  <c r="N137" i="20"/>
  <c r="F137" i="20"/>
  <c r="E137" i="20"/>
  <c r="N136" i="20"/>
  <c r="F136" i="20"/>
  <c r="E136" i="20"/>
  <c r="N135" i="20"/>
  <c r="F135" i="20"/>
  <c r="E135" i="20"/>
  <c r="N134" i="20"/>
  <c r="F134" i="20"/>
  <c r="E134" i="20"/>
  <c r="N133" i="20"/>
  <c r="F133" i="20"/>
  <c r="E133" i="20"/>
  <c r="N132" i="20"/>
  <c r="F132" i="20"/>
  <c r="E132" i="20"/>
  <c r="N131" i="20"/>
  <c r="F131" i="20"/>
  <c r="E131" i="20"/>
  <c r="N130" i="20"/>
  <c r="F130" i="20"/>
  <c r="E130" i="20"/>
  <c r="N129" i="20"/>
  <c r="F129" i="20"/>
  <c r="E129" i="20"/>
  <c r="N128" i="20"/>
  <c r="F128" i="20"/>
  <c r="E128" i="20"/>
  <c r="N127" i="20"/>
  <c r="F127" i="20"/>
  <c r="E127" i="20"/>
  <c r="N126" i="20"/>
  <c r="F126" i="20"/>
  <c r="E126" i="20"/>
  <c r="N125" i="20"/>
  <c r="F125" i="20"/>
  <c r="E125" i="20"/>
  <c r="N124" i="20"/>
  <c r="F124" i="20"/>
  <c r="E124" i="20"/>
  <c r="N123" i="20"/>
  <c r="F123" i="20"/>
  <c r="E123" i="20"/>
  <c r="N122" i="20"/>
  <c r="F122" i="20"/>
  <c r="E122" i="20"/>
  <c r="N121" i="20"/>
  <c r="F121" i="20"/>
  <c r="E121" i="20"/>
  <c r="N120" i="20"/>
  <c r="F120" i="20"/>
  <c r="E120" i="20"/>
  <c r="N119" i="20"/>
  <c r="F119" i="20"/>
  <c r="E119" i="20"/>
  <c r="N118" i="20"/>
  <c r="F118" i="20"/>
  <c r="E118" i="20"/>
  <c r="N117" i="20"/>
  <c r="F117" i="20"/>
  <c r="E117" i="20"/>
  <c r="N116" i="20"/>
  <c r="F116" i="20"/>
  <c r="E116" i="20"/>
  <c r="N115" i="20"/>
  <c r="F115" i="20"/>
  <c r="E115" i="20"/>
  <c r="N114" i="20"/>
  <c r="F114" i="20"/>
  <c r="E114" i="20"/>
  <c r="N113" i="20"/>
  <c r="F113" i="20"/>
  <c r="E113" i="20"/>
  <c r="N112" i="20"/>
  <c r="F112" i="20"/>
  <c r="E112" i="20"/>
  <c r="N111" i="20"/>
  <c r="F111" i="20"/>
  <c r="E111" i="20"/>
  <c r="N110" i="20"/>
  <c r="F110" i="20"/>
  <c r="E110" i="20"/>
  <c r="N109" i="20"/>
  <c r="F109" i="20"/>
  <c r="E109" i="20"/>
  <c r="N108" i="20"/>
  <c r="F108" i="20"/>
  <c r="E108" i="20"/>
  <c r="N107" i="20"/>
  <c r="F107" i="20"/>
  <c r="E107" i="20"/>
  <c r="N106" i="20"/>
  <c r="F106" i="20"/>
  <c r="E106" i="20"/>
  <c r="N105" i="20"/>
  <c r="F105" i="20"/>
  <c r="E105" i="20"/>
  <c r="N104" i="20"/>
  <c r="F104" i="20"/>
  <c r="E104" i="20"/>
  <c r="N103" i="20"/>
  <c r="F103" i="20"/>
  <c r="E103" i="20"/>
  <c r="N102" i="20"/>
  <c r="F102" i="20"/>
  <c r="E102" i="20"/>
  <c r="N101" i="20"/>
  <c r="F101" i="20"/>
  <c r="E101" i="20"/>
  <c r="N100" i="20"/>
  <c r="F100" i="20"/>
  <c r="E100" i="20"/>
  <c r="N99" i="20"/>
  <c r="F99" i="20"/>
  <c r="E99" i="20"/>
  <c r="N98" i="20"/>
  <c r="F98" i="20"/>
  <c r="E98" i="20"/>
  <c r="N97" i="20"/>
  <c r="F97" i="20"/>
  <c r="E97" i="20"/>
  <c r="N96" i="20"/>
  <c r="F96" i="20"/>
  <c r="E96" i="20"/>
  <c r="N95" i="20"/>
  <c r="F95" i="20"/>
  <c r="E95" i="20"/>
  <c r="N94" i="20"/>
  <c r="F94" i="20"/>
  <c r="E94" i="20"/>
  <c r="N93" i="20"/>
  <c r="F93" i="20"/>
  <c r="E93" i="20"/>
  <c r="N92" i="20"/>
  <c r="F92" i="20"/>
  <c r="E92" i="20"/>
  <c r="N91" i="20"/>
  <c r="F91" i="20"/>
  <c r="E91" i="20"/>
  <c r="N90" i="20"/>
  <c r="F90" i="20"/>
  <c r="E90" i="20"/>
  <c r="N89" i="20"/>
  <c r="F89" i="20"/>
  <c r="E89" i="20"/>
  <c r="N88" i="20"/>
  <c r="F88" i="20"/>
  <c r="E88" i="20"/>
  <c r="N87" i="20"/>
  <c r="F87" i="20"/>
  <c r="E87" i="20"/>
  <c r="N86" i="20"/>
  <c r="F86" i="20"/>
  <c r="E86" i="20"/>
  <c r="N85" i="20"/>
  <c r="F85" i="20"/>
  <c r="E85" i="20"/>
  <c r="N84" i="20"/>
  <c r="F84" i="20"/>
  <c r="E84" i="20"/>
  <c r="N83" i="20"/>
  <c r="F83" i="20"/>
  <c r="E83" i="20"/>
  <c r="N82" i="20"/>
  <c r="F82" i="20"/>
  <c r="E82" i="20"/>
  <c r="N81" i="20"/>
  <c r="F81" i="20"/>
  <c r="E81" i="20"/>
  <c r="N80" i="20"/>
  <c r="F80" i="20"/>
  <c r="E80" i="20"/>
  <c r="N79" i="20"/>
  <c r="F79" i="20"/>
  <c r="E79" i="20"/>
  <c r="N78" i="20"/>
  <c r="F78" i="20"/>
  <c r="E78" i="20"/>
  <c r="N77" i="20"/>
  <c r="F77" i="20"/>
  <c r="E77" i="20"/>
  <c r="N76" i="20"/>
  <c r="F76" i="20"/>
  <c r="E76" i="20"/>
  <c r="N75" i="20"/>
  <c r="F75" i="20"/>
  <c r="E75" i="20"/>
  <c r="N74" i="20"/>
  <c r="F74" i="20"/>
  <c r="E74" i="20"/>
  <c r="N73" i="20"/>
  <c r="F73" i="20"/>
  <c r="E73" i="20"/>
  <c r="N72" i="20"/>
  <c r="F72" i="20"/>
  <c r="E72" i="20"/>
  <c r="N71" i="20"/>
  <c r="F71" i="20"/>
  <c r="E71" i="20"/>
  <c r="N70" i="20"/>
  <c r="F70" i="20"/>
  <c r="E70" i="20"/>
  <c r="N69" i="20"/>
  <c r="F69" i="20"/>
  <c r="E69" i="20"/>
  <c r="N68" i="20"/>
  <c r="F68" i="20"/>
  <c r="E68" i="20"/>
  <c r="N67" i="20"/>
  <c r="F67" i="20"/>
  <c r="E67" i="20"/>
  <c r="N66" i="20"/>
  <c r="F66" i="20"/>
  <c r="E66" i="20"/>
  <c r="N65" i="20"/>
  <c r="F65" i="20"/>
  <c r="E65" i="20"/>
  <c r="N64" i="20"/>
  <c r="F64" i="20"/>
  <c r="E64" i="20"/>
  <c r="N63" i="20"/>
  <c r="F63" i="20"/>
  <c r="E63" i="20"/>
  <c r="N62" i="20"/>
  <c r="F62" i="20"/>
  <c r="E62" i="20"/>
  <c r="N61" i="20"/>
  <c r="F61" i="20"/>
  <c r="E61" i="20"/>
  <c r="N60" i="20"/>
  <c r="F60" i="20"/>
  <c r="E60" i="20"/>
  <c r="N59" i="20"/>
  <c r="F59" i="20"/>
  <c r="E59" i="20"/>
  <c r="N58" i="20"/>
  <c r="F58" i="20"/>
  <c r="E58" i="20"/>
  <c r="N57" i="20"/>
  <c r="F57" i="20"/>
  <c r="E57" i="20"/>
  <c r="N56" i="20"/>
  <c r="F56" i="20"/>
  <c r="E56" i="20"/>
  <c r="N55" i="20"/>
  <c r="F55" i="20"/>
  <c r="E55" i="20"/>
  <c r="N54" i="20"/>
  <c r="F54" i="20"/>
  <c r="E54" i="20"/>
  <c r="N53" i="20"/>
  <c r="F53" i="20"/>
  <c r="E53" i="20"/>
  <c r="N52" i="20"/>
  <c r="F52" i="20"/>
  <c r="E52" i="20"/>
  <c r="N51" i="20"/>
  <c r="F51" i="20"/>
  <c r="E51" i="20"/>
  <c r="N50" i="20"/>
  <c r="F50" i="20"/>
  <c r="E50" i="20"/>
  <c r="N49" i="20"/>
  <c r="F49" i="20"/>
  <c r="E49" i="20"/>
  <c r="N48" i="20"/>
  <c r="F48" i="20"/>
  <c r="E48" i="20"/>
  <c r="N47" i="20"/>
  <c r="F47" i="20"/>
  <c r="E47" i="20"/>
  <c r="N46" i="20"/>
  <c r="F46" i="20"/>
  <c r="E46" i="20"/>
  <c r="N45" i="20"/>
  <c r="F45" i="20"/>
  <c r="E45" i="20"/>
  <c r="N44" i="20"/>
  <c r="F44" i="20"/>
  <c r="E44" i="20"/>
  <c r="N43" i="20"/>
  <c r="F43" i="20"/>
  <c r="E43" i="20"/>
  <c r="N42" i="20"/>
  <c r="F42" i="20"/>
  <c r="E42" i="20"/>
  <c r="N41" i="20"/>
  <c r="F41" i="20"/>
  <c r="E41" i="20"/>
  <c r="N40" i="20"/>
  <c r="F40" i="20"/>
  <c r="E40" i="20"/>
  <c r="N39" i="20"/>
  <c r="F39" i="20"/>
  <c r="E39" i="20"/>
  <c r="N38" i="20"/>
  <c r="F38" i="20"/>
  <c r="N37" i="20"/>
  <c r="F37" i="20"/>
  <c r="E37" i="20"/>
  <c r="N36" i="20"/>
  <c r="F36" i="20"/>
  <c r="E36" i="20"/>
  <c r="N35" i="20"/>
  <c r="F35" i="20"/>
  <c r="E35" i="20"/>
  <c r="N34" i="20"/>
  <c r="F34" i="20"/>
  <c r="E34" i="20"/>
  <c r="N33" i="20"/>
  <c r="F33" i="20"/>
  <c r="E33" i="20"/>
  <c r="N32" i="20"/>
  <c r="F32" i="20"/>
  <c r="E32" i="20"/>
  <c r="N31" i="20"/>
  <c r="F31" i="20"/>
  <c r="E31" i="20"/>
  <c r="N30" i="20"/>
  <c r="F30" i="20"/>
  <c r="E30" i="20"/>
  <c r="N29" i="20"/>
  <c r="F29" i="20"/>
  <c r="E29" i="20"/>
  <c r="N28" i="20"/>
  <c r="F28" i="20"/>
  <c r="E28" i="20"/>
  <c r="N27" i="20"/>
  <c r="F27" i="20"/>
  <c r="E27" i="20"/>
  <c r="N26" i="20"/>
  <c r="F26" i="20"/>
  <c r="E26" i="20"/>
  <c r="N25" i="20"/>
  <c r="F25" i="20"/>
  <c r="E25" i="20"/>
  <c r="N24" i="20"/>
  <c r="F24" i="20"/>
  <c r="E24" i="20"/>
  <c r="N23" i="20"/>
  <c r="F23" i="20"/>
  <c r="E23" i="20"/>
  <c r="N22" i="20"/>
  <c r="F22" i="20"/>
  <c r="E22" i="20"/>
  <c r="N21" i="20"/>
  <c r="F21" i="20"/>
  <c r="N20" i="20"/>
  <c r="F20" i="20"/>
  <c r="E20" i="20"/>
  <c r="N19" i="20"/>
  <c r="F19" i="20"/>
  <c r="E19" i="20"/>
  <c r="N18" i="20"/>
  <c r="F18" i="20"/>
  <c r="E18" i="20"/>
  <c r="N17" i="20"/>
  <c r="F17" i="20"/>
  <c r="N16" i="20"/>
  <c r="F16" i="20"/>
  <c r="E16" i="20"/>
  <c r="N15" i="20"/>
  <c r="F15" i="20"/>
  <c r="N14" i="20"/>
  <c r="F14" i="20"/>
  <c r="E14" i="20"/>
  <c r="N13" i="20"/>
  <c r="F13" i="20"/>
  <c r="E13" i="20"/>
  <c r="N12" i="20"/>
  <c r="F12" i="20"/>
  <c r="E12" i="20"/>
  <c r="N11" i="20"/>
  <c r="F11" i="20"/>
  <c r="E11" i="20"/>
  <c r="N10" i="20"/>
  <c r="F10" i="20"/>
  <c r="E10" i="20"/>
  <c r="N9" i="20"/>
  <c r="F9" i="20"/>
  <c r="E9" i="20"/>
  <c r="N8" i="20"/>
  <c r="F8" i="20"/>
  <c r="E8" i="20"/>
  <c r="N7" i="20"/>
  <c r="F7" i="20"/>
  <c r="E7" i="20"/>
  <c r="U32" i="13"/>
  <c r="U23" i="13"/>
  <c r="O26" i="13"/>
  <c r="O33" i="13"/>
  <c r="U26" i="13"/>
  <c r="O36" i="13"/>
  <c r="P454" i="16"/>
  <c r="AC39" i="13"/>
  <c r="AC38" i="13"/>
  <c r="AC37" i="13"/>
  <c r="AC36" i="13"/>
  <c r="AC35" i="13"/>
  <c r="AC34" i="13"/>
  <c r="AC33" i="13"/>
  <c r="AC32" i="13"/>
  <c r="AC31" i="13"/>
  <c r="AC30" i="13"/>
  <c r="AC29" i="13"/>
  <c r="AC28" i="13"/>
  <c r="AC27" i="13"/>
  <c r="AC26" i="13"/>
  <c r="AC25" i="13"/>
  <c r="AC24" i="13"/>
  <c r="AC23" i="13"/>
  <c r="AC22" i="13"/>
  <c r="AC21" i="13"/>
  <c r="AC20" i="13"/>
  <c r="AC19" i="13"/>
  <c r="AC18" i="13"/>
  <c r="AC17" i="13"/>
  <c r="AC16" i="13"/>
  <c r="AC15" i="13"/>
  <c r="AC14" i="13"/>
  <c r="AC13" i="13"/>
  <c r="AC12" i="13"/>
  <c r="AC11" i="13"/>
  <c r="AC10" i="13"/>
  <c r="AC9" i="13"/>
  <c r="AC8" i="13"/>
  <c r="W39" i="13"/>
  <c r="W38" i="13"/>
  <c r="W37" i="13"/>
  <c r="W36" i="13"/>
  <c r="W35" i="13"/>
  <c r="W34" i="13"/>
  <c r="W33" i="13"/>
  <c r="W32" i="13"/>
  <c r="W31" i="13"/>
  <c r="W30" i="13"/>
  <c r="W29" i="13"/>
  <c r="W28" i="13"/>
  <c r="W27" i="13"/>
  <c r="W26" i="13"/>
  <c r="W25" i="13"/>
  <c r="W24" i="13"/>
  <c r="W23" i="13"/>
  <c r="W22" i="13"/>
  <c r="W21" i="13"/>
  <c r="W20" i="13"/>
  <c r="W19" i="13"/>
  <c r="W18" i="13"/>
  <c r="W17" i="13"/>
  <c r="W16" i="13"/>
  <c r="W15" i="13"/>
  <c r="W14" i="13"/>
  <c r="W13" i="13"/>
  <c r="W12" i="13"/>
  <c r="W11" i="13"/>
  <c r="W10" i="13"/>
  <c r="W9" i="13"/>
  <c r="W8" i="13"/>
  <c r="AA39" i="13"/>
  <c r="Z39" i="13"/>
  <c r="Y39" i="13"/>
  <c r="X39" i="13"/>
  <c r="AA38" i="13"/>
  <c r="Z38" i="13"/>
  <c r="Y38" i="13"/>
  <c r="X38" i="13"/>
  <c r="AA37" i="13"/>
  <c r="Z37" i="13"/>
  <c r="Y37" i="13"/>
  <c r="X37" i="13"/>
  <c r="AA36" i="13"/>
  <c r="Z36" i="13"/>
  <c r="Y36" i="13"/>
  <c r="X36" i="13"/>
  <c r="AA35" i="13"/>
  <c r="Z35" i="13"/>
  <c r="Y35" i="13"/>
  <c r="X35" i="13"/>
  <c r="AA34" i="13"/>
  <c r="Z34" i="13"/>
  <c r="Y34" i="13"/>
  <c r="X34" i="13"/>
  <c r="AA33" i="13"/>
  <c r="Z33" i="13"/>
  <c r="Y33" i="13"/>
  <c r="X33" i="13"/>
  <c r="AA32" i="13"/>
  <c r="Z32" i="13"/>
  <c r="Y32" i="13"/>
  <c r="X32" i="13"/>
  <c r="AA31" i="13"/>
  <c r="Z31" i="13"/>
  <c r="Y31" i="13"/>
  <c r="X31" i="13"/>
  <c r="AA30" i="13"/>
  <c r="Z30" i="13"/>
  <c r="Y30" i="13"/>
  <c r="X30" i="13"/>
  <c r="AA29" i="13"/>
  <c r="Z29" i="13"/>
  <c r="Y29" i="13"/>
  <c r="X29" i="13"/>
  <c r="AA28" i="13"/>
  <c r="Z28" i="13"/>
  <c r="Y28" i="13"/>
  <c r="X28" i="13"/>
  <c r="AA27" i="13"/>
  <c r="Z27" i="13"/>
  <c r="Y27" i="13"/>
  <c r="X27" i="13"/>
  <c r="AA26" i="13"/>
  <c r="Z26" i="13"/>
  <c r="Y26" i="13"/>
  <c r="X26" i="13"/>
  <c r="AA25" i="13"/>
  <c r="Z25" i="13"/>
  <c r="Y25" i="13"/>
  <c r="X25" i="13"/>
  <c r="AA24" i="13"/>
  <c r="Z24" i="13"/>
  <c r="Y24" i="13"/>
  <c r="X24" i="13"/>
  <c r="AA23" i="13"/>
  <c r="Z23" i="13"/>
  <c r="Y23" i="13"/>
  <c r="X23" i="13"/>
  <c r="AA22" i="13"/>
  <c r="Z22" i="13"/>
  <c r="Y22" i="13"/>
  <c r="X22" i="13"/>
  <c r="AA21" i="13"/>
  <c r="Z21" i="13"/>
  <c r="Y21" i="13"/>
  <c r="X21" i="13"/>
  <c r="AA20" i="13"/>
  <c r="Z20" i="13"/>
  <c r="Y20" i="13"/>
  <c r="X20" i="13"/>
  <c r="AA19" i="13"/>
  <c r="Z19" i="13"/>
  <c r="Y19" i="13"/>
  <c r="X19" i="13"/>
  <c r="AA18" i="13"/>
  <c r="Z18" i="13"/>
  <c r="Y18" i="13"/>
  <c r="X18" i="13"/>
  <c r="AA17" i="13"/>
  <c r="Z17" i="13"/>
  <c r="Y17" i="13"/>
  <c r="X17" i="13"/>
  <c r="AA16" i="13"/>
  <c r="Z16" i="13"/>
  <c r="Y16" i="13"/>
  <c r="X16" i="13"/>
  <c r="AA15" i="13"/>
  <c r="Z15" i="13"/>
  <c r="Y15" i="13"/>
  <c r="X15" i="13"/>
  <c r="AA14" i="13"/>
  <c r="Z14" i="13"/>
  <c r="Y14" i="13"/>
  <c r="X14" i="13"/>
  <c r="AA13" i="13"/>
  <c r="Z13" i="13"/>
  <c r="Y13" i="13"/>
  <c r="X13" i="13"/>
  <c r="AA12" i="13"/>
  <c r="Z12" i="13"/>
  <c r="Y12" i="13"/>
  <c r="X12" i="13"/>
  <c r="AA11" i="13"/>
  <c r="Z11" i="13"/>
  <c r="Y11" i="13"/>
  <c r="X11" i="13"/>
  <c r="AA10" i="13"/>
  <c r="Z10" i="13"/>
  <c r="Y10" i="13"/>
  <c r="X10" i="13"/>
  <c r="AA9" i="13"/>
  <c r="Z9" i="13"/>
  <c r="Y9" i="13"/>
  <c r="X9" i="13"/>
  <c r="AA8" i="13"/>
  <c r="Z8" i="13"/>
  <c r="Y8" i="13"/>
  <c r="X8" i="13"/>
  <c r="P512" i="16"/>
  <c r="P511" i="16"/>
  <c r="P510" i="16"/>
  <c r="P509" i="16"/>
  <c r="P508" i="16"/>
  <c r="P507" i="16"/>
  <c r="P506" i="16"/>
  <c r="P505" i="16"/>
  <c r="P504" i="16"/>
  <c r="P503" i="16"/>
  <c r="P502" i="16"/>
  <c r="P501" i="16"/>
  <c r="P500" i="16"/>
  <c r="P499" i="16"/>
  <c r="P498" i="16"/>
  <c r="P497" i="16"/>
  <c r="P496" i="16"/>
  <c r="P495" i="16"/>
  <c r="P494" i="16"/>
  <c r="P493" i="16"/>
  <c r="P492" i="16"/>
  <c r="P491" i="16"/>
  <c r="P490" i="16"/>
  <c r="P489" i="16"/>
  <c r="P488" i="16"/>
  <c r="P487" i="16"/>
  <c r="P486" i="16"/>
  <c r="P485" i="16"/>
  <c r="P484" i="16"/>
  <c r="P483" i="16"/>
  <c r="P482" i="16"/>
  <c r="P481" i="16"/>
  <c r="P480" i="16"/>
  <c r="P479" i="16"/>
  <c r="P478" i="16"/>
  <c r="P477" i="16"/>
  <c r="P476" i="16"/>
  <c r="P475" i="16"/>
  <c r="P474" i="16"/>
  <c r="P473" i="16"/>
  <c r="P472" i="16"/>
  <c r="P471" i="16"/>
  <c r="P470" i="16"/>
  <c r="P469" i="16"/>
  <c r="P468" i="16"/>
  <c r="P467" i="16"/>
  <c r="P466" i="16"/>
  <c r="P465" i="16"/>
  <c r="P464" i="16"/>
  <c r="P463" i="16"/>
  <c r="P462" i="16"/>
  <c r="P461" i="16"/>
  <c r="P460" i="16"/>
  <c r="P459" i="16"/>
  <c r="P458" i="16"/>
  <c r="P457" i="16"/>
  <c r="P456" i="16"/>
  <c r="P455" i="16"/>
  <c r="P453" i="16"/>
  <c r="P452" i="16"/>
  <c r="P451" i="16"/>
  <c r="P450" i="16"/>
  <c r="P449" i="16"/>
  <c r="P448" i="16"/>
  <c r="P447" i="16"/>
  <c r="P444" i="16"/>
  <c r="P443" i="16"/>
  <c r="P442" i="16"/>
  <c r="P441" i="16"/>
  <c r="P440" i="16"/>
  <c r="P439" i="16"/>
  <c r="P438" i="16"/>
  <c r="P437" i="16"/>
  <c r="P436" i="16"/>
  <c r="P435" i="16"/>
  <c r="P434" i="16"/>
  <c r="P432" i="16"/>
  <c r="P431" i="16"/>
  <c r="P430" i="16"/>
  <c r="P429" i="16"/>
  <c r="P428" i="16"/>
  <c r="P427" i="16"/>
  <c r="P426" i="16"/>
  <c r="P425" i="16"/>
  <c r="P424" i="16"/>
  <c r="P423" i="16"/>
  <c r="P422" i="16"/>
  <c r="P421" i="16"/>
  <c r="P420" i="16"/>
  <c r="P418" i="16"/>
  <c r="P417" i="16"/>
  <c r="P416" i="16"/>
  <c r="P415" i="16"/>
  <c r="P414" i="16"/>
  <c r="P413" i="16"/>
  <c r="P412" i="16"/>
  <c r="P411" i="16"/>
  <c r="P410" i="16"/>
  <c r="P409" i="16"/>
  <c r="P408" i="16"/>
  <c r="P407" i="16"/>
  <c r="P406" i="16"/>
  <c r="P405" i="16"/>
  <c r="P404" i="16"/>
  <c r="P403" i="16"/>
  <c r="P402" i="16"/>
  <c r="P401" i="16"/>
  <c r="P400" i="16"/>
  <c r="P399" i="16"/>
  <c r="P398" i="16"/>
  <c r="P397" i="16"/>
  <c r="P396" i="16"/>
  <c r="P395" i="16"/>
  <c r="P394" i="16"/>
  <c r="P393" i="16"/>
  <c r="P392" i="16"/>
  <c r="P391" i="16"/>
  <c r="P390" i="16"/>
  <c r="P389" i="16"/>
  <c r="P388" i="16"/>
  <c r="P387" i="16"/>
  <c r="P386" i="16"/>
  <c r="P385" i="16"/>
  <c r="P384" i="16"/>
  <c r="P383" i="16"/>
  <c r="P382" i="16"/>
  <c r="P381" i="16"/>
  <c r="P380" i="16"/>
  <c r="P379" i="16"/>
  <c r="P378" i="16"/>
  <c r="P377" i="16"/>
  <c r="P376" i="16"/>
  <c r="P375" i="16"/>
  <c r="P374" i="16"/>
  <c r="P373" i="16"/>
  <c r="P372" i="16"/>
  <c r="P371" i="16"/>
  <c r="P370" i="16"/>
  <c r="P369" i="16"/>
  <c r="P368" i="16"/>
  <c r="P367" i="16"/>
  <c r="P366" i="16"/>
  <c r="P365" i="16"/>
  <c r="P364" i="16"/>
  <c r="P363" i="16"/>
  <c r="P362" i="16"/>
  <c r="P361" i="16"/>
  <c r="P360" i="16"/>
  <c r="P359" i="16"/>
  <c r="P358" i="16"/>
  <c r="P357" i="16"/>
  <c r="P356" i="16"/>
  <c r="P355" i="16"/>
  <c r="P354" i="16"/>
  <c r="P353" i="16"/>
  <c r="P352" i="16"/>
  <c r="P351" i="16"/>
  <c r="P350" i="16"/>
  <c r="P349" i="16"/>
  <c r="P348" i="16"/>
  <c r="P347" i="16"/>
  <c r="P346" i="16"/>
  <c r="P345" i="16"/>
  <c r="P344" i="16"/>
  <c r="P343" i="16"/>
  <c r="P342" i="16"/>
  <c r="P341" i="16"/>
  <c r="P340" i="16"/>
  <c r="P339" i="16"/>
  <c r="P338" i="16"/>
  <c r="P337" i="16"/>
  <c r="P336" i="16"/>
  <c r="P335" i="16"/>
  <c r="P334" i="16"/>
  <c r="P333" i="16"/>
  <c r="P332" i="16"/>
  <c r="P331" i="16"/>
  <c r="P330" i="16"/>
  <c r="P329" i="16"/>
  <c r="P328" i="16"/>
  <c r="P327" i="16"/>
  <c r="P326" i="16"/>
  <c r="P325" i="16"/>
  <c r="P324" i="16"/>
  <c r="P323" i="16"/>
  <c r="P322" i="16"/>
  <c r="P321" i="16"/>
  <c r="P320" i="16"/>
  <c r="P319" i="16"/>
  <c r="P318" i="16"/>
  <c r="P317" i="16"/>
  <c r="P316" i="16"/>
  <c r="P315" i="16"/>
  <c r="P314" i="16"/>
  <c r="P313" i="16"/>
  <c r="P312" i="16"/>
  <c r="P311" i="16"/>
  <c r="P310" i="16"/>
  <c r="P309" i="16"/>
  <c r="P308" i="16"/>
  <c r="P307" i="16"/>
  <c r="P306" i="16"/>
  <c r="P305" i="16"/>
  <c r="P304" i="16"/>
  <c r="P303" i="16"/>
  <c r="P302" i="16"/>
  <c r="P301" i="16"/>
  <c r="P300" i="16"/>
  <c r="P299" i="16"/>
  <c r="P298" i="16"/>
  <c r="P297" i="16"/>
  <c r="P296" i="16"/>
  <c r="P295" i="16"/>
  <c r="P294" i="16"/>
  <c r="P293" i="16"/>
  <c r="P292" i="16"/>
  <c r="P291" i="16"/>
  <c r="P290" i="16"/>
  <c r="P289" i="16"/>
  <c r="P288" i="16"/>
  <c r="P287" i="16"/>
  <c r="P286" i="16"/>
  <c r="P285" i="16"/>
  <c r="P284" i="16"/>
  <c r="P283" i="16"/>
  <c r="P282" i="16"/>
  <c r="P281" i="16"/>
  <c r="P280" i="16"/>
  <c r="P279" i="16"/>
  <c r="P278" i="16"/>
  <c r="P277" i="16"/>
  <c r="P276" i="16"/>
  <c r="P275" i="16"/>
  <c r="P274" i="16"/>
  <c r="P273" i="16"/>
  <c r="P272" i="16"/>
  <c r="P271" i="16"/>
  <c r="P270" i="16"/>
  <c r="P269" i="16"/>
  <c r="P268" i="16"/>
  <c r="P267" i="16"/>
  <c r="P266" i="16"/>
  <c r="P265" i="16"/>
  <c r="P264" i="16"/>
  <c r="P263" i="16"/>
  <c r="P262" i="16"/>
  <c r="P261" i="16"/>
  <c r="P260" i="16"/>
  <c r="P259" i="16"/>
  <c r="P258" i="16"/>
  <c r="P257" i="16"/>
  <c r="P256" i="16"/>
  <c r="P255" i="16"/>
  <c r="P254" i="16"/>
  <c r="P253" i="16"/>
  <c r="P252" i="16"/>
  <c r="P251" i="16"/>
  <c r="P250" i="16"/>
  <c r="P249" i="16"/>
  <c r="P248" i="16"/>
  <c r="P247" i="16"/>
  <c r="P246" i="16"/>
  <c r="P245" i="16"/>
  <c r="P244" i="16"/>
  <c r="P243" i="16"/>
  <c r="P242" i="16"/>
  <c r="P241" i="16"/>
  <c r="P240" i="16"/>
  <c r="P239" i="16"/>
  <c r="P238" i="16"/>
  <c r="P237" i="16"/>
  <c r="P236" i="16"/>
  <c r="P235" i="16"/>
  <c r="P234" i="16"/>
  <c r="P233" i="16"/>
  <c r="P232" i="16"/>
  <c r="P231" i="16"/>
  <c r="P230" i="16"/>
  <c r="P229" i="16"/>
  <c r="P228" i="16"/>
  <c r="P227" i="16"/>
  <c r="P226" i="16"/>
  <c r="P225" i="16"/>
  <c r="P224" i="16"/>
  <c r="P223" i="16"/>
  <c r="P222" i="16"/>
  <c r="P221" i="16"/>
  <c r="P220" i="16"/>
  <c r="P219" i="16"/>
  <c r="P218" i="16"/>
  <c r="P217" i="16"/>
  <c r="P216" i="16"/>
  <c r="P215" i="16"/>
  <c r="P214" i="16"/>
  <c r="P213" i="16"/>
  <c r="P212" i="16"/>
  <c r="P211" i="16"/>
  <c r="P210" i="16"/>
  <c r="P209" i="16"/>
  <c r="P208" i="16"/>
  <c r="P207" i="16"/>
  <c r="P206" i="16"/>
  <c r="P205" i="16"/>
  <c r="P204" i="16"/>
  <c r="P203" i="16"/>
  <c r="P202" i="16"/>
  <c r="P201" i="16"/>
  <c r="P200" i="16"/>
  <c r="P199" i="16"/>
  <c r="P198" i="16"/>
  <c r="P197" i="16"/>
  <c r="P196" i="16"/>
  <c r="P195" i="16"/>
  <c r="P194" i="16"/>
  <c r="P193" i="16"/>
  <c r="P192" i="16"/>
  <c r="P191" i="16"/>
  <c r="P190" i="16"/>
  <c r="P189" i="16"/>
  <c r="P188" i="16"/>
  <c r="P187" i="16"/>
  <c r="P186" i="16"/>
  <c r="P185" i="16"/>
  <c r="P184" i="16"/>
  <c r="P183" i="16"/>
  <c r="P182" i="16"/>
  <c r="P181" i="16"/>
  <c r="P180" i="16"/>
  <c r="P179" i="16"/>
  <c r="P178" i="16"/>
  <c r="P177" i="16"/>
  <c r="P176" i="16"/>
  <c r="P175" i="16"/>
  <c r="P174" i="16"/>
  <c r="P173" i="16"/>
  <c r="P172" i="16"/>
  <c r="P171" i="16"/>
  <c r="P170" i="16"/>
  <c r="P169" i="16"/>
  <c r="P168" i="16"/>
  <c r="P167" i="16"/>
  <c r="P166" i="16"/>
  <c r="P165" i="16"/>
  <c r="P164" i="16"/>
  <c r="P163" i="16"/>
  <c r="P162" i="16"/>
  <c r="P161" i="16"/>
  <c r="P160" i="16"/>
  <c r="P159" i="16"/>
  <c r="P158" i="16"/>
  <c r="P157" i="16"/>
  <c r="P156" i="16"/>
  <c r="P155" i="16"/>
  <c r="P154" i="16"/>
  <c r="P153" i="16"/>
  <c r="P152" i="16"/>
  <c r="P151" i="16"/>
  <c r="P150" i="16"/>
  <c r="P149" i="16"/>
  <c r="P148" i="16"/>
  <c r="P147" i="16"/>
  <c r="P146" i="16"/>
  <c r="P145" i="16"/>
  <c r="P144" i="16"/>
  <c r="P143" i="16"/>
  <c r="P142" i="16"/>
  <c r="P141" i="16"/>
  <c r="P140" i="16"/>
  <c r="P139" i="16"/>
  <c r="P138" i="16"/>
  <c r="P137" i="16"/>
  <c r="P136" i="16"/>
  <c r="P135" i="16"/>
  <c r="P134" i="16"/>
  <c r="P133" i="16"/>
  <c r="P132" i="16"/>
  <c r="P131" i="16"/>
  <c r="P130" i="16"/>
  <c r="P129" i="16"/>
  <c r="P128" i="16"/>
  <c r="P127" i="16"/>
  <c r="P126" i="16"/>
  <c r="P125" i="16"/>
  <c r="P124" i="16"/>
  <c r="P123" i="16"/>
  <c r="P122" i="16"/>
  <c r="P121" i="16"/>
  <c r="P120" i="16"/>
  <c r="P119" i="16"/>
  <c r="P118" i="16"/>
  <c r="P117" i="16"/>
  <c r="P116" i="16"/>
  <c r="P115" i="16"/>
  <c r="P114" i="16"/>
  <c r="P113" i="16"/>
  <c r="P112" i="16"/>
  <c r="P111" i="16"/>
  <c r="P110" i="16"/>
  <c r="P109" i="16"/>
  <c r="P108" i="16"/>
  <c r="P107" i="16"/>
  <c r="P106" i="16"/>
  <c r="P105" i="16"/>
  <c r="P104" i="16"/>
  <c r="P103" i="16"/>
  <c r="P102" i="16"/>
  <c r="P101" i="16"/>
  <c r="P100" i="16"/>
  <c r="P99" i="16"/>
  <c r="P98" i="16"/>
  <c r="P97" i="16"/>
  <c r="P96" i="16"/>
  <c r="P95" i="16"/>
  <c r="P94" i="16"/>
  <c r="P93" i="16"/>
  <c r="P92" i="16"/>
  <c r="P91" i="16"/>
  <c r="P90" i="16"/>
  <c r="P89" i="16"/>
  <c r="P88" i="16"/>
  <c r="P87" i="16"/>
  <c r="P86" i="16"/>
  <c r="P85" i="16"/>
  <c r="P84" i="16"/>
  <c r="P83" i="16"/>
  <c r="P82" i="16"/>
  <c r="P81" i="16"/>
  <c r="P80" i="16"/>
  <c r="P79" i="16"/>
  <c r="P78" i="16"/>
  <c r="P77" i="16"/>
  <c r="P76" i="16"/>
  <c r="P75" i="16"/>
  <c r="P74" i="16"/>
  <c r="P73" i="16"/>
  <c r="P72" i="16"/>
  <c r="P71" i="16"/>
  <c r="P70" i="16"/>
  <c r="P69" i="16"/>
  <c r="P68" i="16"/>
  <c r="P67" i="16"/>
  <c r="P66" i="16"/>
  <c r="P65" i="16"/>
  <c r="P64" i="16"/>
  <c r="P63" i="16"/>
  <c r="P62" i="16"/>
  <c r="P61" i="16"/>
  <c r="P60" i="16"/>
  <c r="P59" i="16"/>
  <c r="P58" i="16"/>
  <c r="P57" i="16"/>
  <c r="P56" i="16"/>
  <c r="P55" i="16"/>
  <c r="P54" i="16"/>
  <c r="P53" i="16"/>
  <c r="P52" i="16"/>
  <c r="P51" i="16"/>
  <c r="P50" i="16"/>
  <c r="P49" i="16"/>
  <c r="P48" i="16"/>
  <c r="P47" i="16"/>
  <c r="P46" i="16"/>
  <c r="P45" i="16"/>
  <c r="P44" i="16"/>
  <c r="P43" i="16"/>
  <c r="P42" i="16"/>
  <c r="P41" i="16"/>
  <c r="P40" i="16"/>
  <c r="P39" i="16"/>
  <c r="P38" i="16"/>
  <c r="P37" i="16"/>
  <c r="P36" i="16"/>
  <c r="P35" i="16"/>
  <c r="P34" i="16"/>
  <c r="P33" i="16"/>
  <c r="P32" i="16"/>
  <c r="P31" i="16"/>
  <c r="P30" i="16"/>
  <c r="P29" i="16"/>
  <c r="P28" i="16"/>
  <c r="P27" i="16"/>
  <c r="P26" i="16"/>
  <c r="P25" i="16"/>
  <c r="P24" i="16"/>
  <c r="P23" i="16"/>
  <c r="P22" i="16"/>
  <c r="P21" i="16"/>
  <c r="P20" i="16"/>
  <c r="P19" i="16"/>
  <c r="P18" i="16"/>
  <c r="P17" i="16"/>
  <c r="P16" i="16"/>
  <c r="P15" i="16"/>
  <c r="P14" i="16"/>
  <c r="P13" i="16"/>
  <c r="P12" i="16"/>
  <c r="P11" i="16"/>
  <c r="P10" i="16"/>
  <c r="P9" i="16"/>
  <c r="P8" i="16"/>
  <c r="P7" i="16"/>
  <c r="U39" i="13"/>
  <c r="O39" i="13"/>
  <c r="U38" i="13"/>
  <c r="O38" i="13"/>
  <c r="U37" i="13"/>
  <c r="O37" i="13"/>
  <c r="U36" i="13"/>
  <c r="U35" i="13"/>
  <c r="O35" i="13"/>
  <c r="U34" i="13"/>
  <c r="O34" i="13"/>
  <c r="U33" i="13"/>
  <c r="O32" i="13"/>
  <c r="U31" i="13"/>
  <c r="O31" i="13"/>
  <c r="U30" i="13"/>
  <c r="O30" i="13"/>
  <c r="U29" i="13"/>
  <c r="O29" i="13"/>
  <c r="U28" i="13"/>
  <c r="O28" i="13"/>
  <c r="U27" i="13"/>
  <c r="O27" i="13"/>
  <c r="U25" i="13"/>
  <c r="O25" i="13"/>
  <c r="U24" i="13"/>
  <c r="O24" i="13"/>
  <c r="O23" i="13"/>
  <c r="U22" i="13"/>
  <c r="O22" i="13"/>
  <c r="U21" i="13"/>
  <c r="O21" i="13"/>
  <c r="U20" i="13"/>
  <c r="O20" i="13"/>
  <c r="U19" i="13"/>
  <c r="O19" i="13"/>
  <c r="U18" i="13"/>
  <c r="O18" i="13"/>
  <c r="U17" i="13"/>
  <c r="O17" i="13"/>
  <c r="U16" i="13"/>
  <c r="O16" i="13"/>
  <c r="U15" i="13"/>
  <c r="O15" i="13"/>
  <c r="U14" i="13"/>
  <c r="O14" i="13"/>
  <c r="U13" i="13"/>
  <c r="O13" i="13"/>
  <c r="U12" i="13"/>
  <c r="O12" i="13"/>
  <c r="U11" i="13"/>
  <c r="O11" i="13"/>
  <c r="U10" i="13"/>
  <c r="O10" i="13"/>
  <c r="U9" i="13"/>
  <c r="O9" i="13"/>
  <c r="F229"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4" i="16"/>
  <c r="F443" i="16"/>
  <c r="F442" i="16"/>
  <c r="F441" i="16"/>
  <c r="F440" i="16"/>
  <c r="F439" i="16"/>
  <c r="F438" i="16"/>
  <c r="F437" i="16"/>
  <c r="F436" i="16"/>
  <c r="F435" i="16"/>
  <c r="F434" i="16"/>
  <c r="F432" i="16"/>
  <c r="F431" i="16"/>
  <c r="F430" i="16"/>
  <c r="F429" i="16"/>
  <c r="F428" i="16"/>
  <c r="F427" i="16"/>
  <c r="F426" i="16"/>
  <c r="F425" i="16"/>
  <c r="F424" i="16"/>
  <c r="F423" i="16"/>
  <c r="F422" i="16"/>
  <c r="F421" i="16"/>
  <c r="F420"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U8" i="13"/>
  <c r="O8" i="13"/>
  <c r="C9" i="14"/>
  <c r="D9" i="14" s="1"/>
  <c r="K38" i="8"/>
  <c r="J38" i="8"/>
  <c r="I38" i="8"/>
  <c r="K37" i="8"/>
  <c r="J37" i="8"/>
  <c r="I37" i="8"/>
  <c r="K36" i="8"/>
  <c r="J36" i="8"/>
  <c r="I36" i="8"/>
  <c r="K35" i="8"/>
  <c r="J35" i="8"/>
  <c r="I35" i="8"/>
  <c r="K34" i="8"/>
  <c r="J34" i="8"/>
  <c r="I34" i="8"/>
  <c r="K33" i="8"/>
  <c r="J33" i="8"/>
  <c r="I33" i="8"/>
  <c r="K32" i="8"/>
  <c r="J32" i="8"/>
  <c r="I32" i="8"/>
  <c r="K31" i="8"/>
  <c r="J31" i="8"/>
  <c r="I31" i="8"/>
  <c r="K30" i="8"/>
  <c r="J30" i="8"/>
  <c r="I30" i="8"/>
  <c r="K29" i="8"/>
  <c r="J29" i="8"/>
  <c r="I29" i="8"/>
  <c r="K28" i="8"/>
  <c r="J28" i="8"/>
  <c r="I28" i="8"/>
  <c r="K27" i="8"/>
  <c r="J27" i="8"/>
  <c r="I27" i="8"/>
  <c r="K26" i="8"/>
  <c r="J26" i="8"/>
  <c r="I26" i="8"/>
  <c r="K25" i="8"/>
  <c r="J25" i="8"/>
  <c r="I25" i="8"/>
  <c r="K24" i="8"/>
  <c r="J24" i="8"/>
  <c r="I24" i="8"/>
  <c r="K23" i="8"/>
  <c r="J23" i="8"/>
  <c r="I23" i="8"/>
  <c r="K22" i="8"/>
  <c r="J22" i="8"/>
  <c r="I22" i="8"/>
  <c r="K21" i="8"/>
  <c r="J21" i="8"/>
  <c r="I21" i="8"/>
  <c r="K20" i="8"/>
  <c r="J20" i="8"/>
  <c r="I20" i="8"/>
  <c r="K19" i="8"/>
  <c r="J19" i="8"/>
  <c r="I19" i="8"/>
  <c r="K18" i="8"/>
  <c r="J18" i="8"/>
  <c r="I18" i="8"/>
  <c r="K17" i="8"/>
  <c r="J17" i="8"/>
  <c r="I17" i="8"/>
  <c r="K16" i="8"/>
  <c r="J16" i="8"/>
  <c r="I16" i="8"/>
  <c r="K15" i="8"/>
  <c r="J15" i="8"/>
  <c r="I15" i="8"/>
  <c r="K14" i="8"/>
  <c r="J14" i="8"/>
  <c r="I14" i="8"/>
  <c r="K13" i="8"/>
  <c r="J13" i="8"/>
  <c r="I13" i="8"/>
  <c r="K12" i="8"/>
  <c r="J12" i="8"/>
  <c r="I12" i="8"/>
  <c r="K11" i="8"/>
  <c r="J11" i="8"/>
  <c r="I11" i="8"/>
  <c r="K10" i="8"/>
  <c r="J10" i="8"/>
  <c r="I10" i="8"/>
  <c r="K9" i="8"/>
  <c r="J9" i="8"/>
  <c r="I9" i="8"/>
  <c r="K8" i="8"/>
  <c r="J8" i="8"/>
  <c r="I8" i="8"/>
  <c r="K7" i="8"/>
  <c r="J7" i="8"/>
  <c r="I7" i="8"/>
  <c r="D34" i="2"/>
  <c r="C31" i="17"/>
  <c r="C32" i="17" s="1"/>
  <c r="C33" i="17" s="1"/>
  <c r="C18" i="17" s="1"/>
  <c r="C19" i="17" s="1"/>
  <c r="C20" i="17" s="1"/>
  <c r="C21" i="17" s="1"/>
  <c r="C22" i="17" s="1"/>
  <c r="C23" i="17" s="1"/>
  <c r="C24" i="17" s="1"/>
  <c r="C34" i="17" s="1"/>
  <c r="C35" i="17" s="1"/>
  <c r="C36" i="17" s="1"/>
  <c r="C37" i="17" s="1"/>
  <c r="C38" i="17" s="1"/>
  <c r="C5" i="17"/>
  <c r="I24" i="17"/>
  <c r="I23" i="17"/>
  <c r="I22" i="17"/>
  <c r="I21" i="17"/>
  <c r="I20" i="17"/>
  <c r="I19" i="17"/>
  <c r="I18" i="17"/>
  <c r="E483" i="16"/>
  <c r="D8" i="14"/>
  <c r="D7" i="14"/>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3" i="2"/>
  <c r="D32" i="2"/>
  <c r="D31" i="2"/>
  <c r="D30" i="2"/>
  <c r="D29" i="2"/>
  <c r="D28" i="2"/>
  <c r="D27" i="2"/>
  <c r="D26" i="2"/>
  <c r="D25" i="2"/>
  <c r="D24" i="2"/>
  <c r="D23" i="2"/>
  <c r="D22" i="2"/>
  <c r="D21" i="2"/>
  <c r="D20" i="2"/>
  <c r="D19" i="2"/>
  <c r="D18" i="2"/>
  <c r="D17" i="2"/>
  <c r="D16" i="2"/>
  <c r="D15" i="2"/>
  <c r="D14" i="2"/>
  <c r="D13" i="2"/>
  <c r="D12" i="2"/>
  <c r="D11" i="2"/>
  <c r="D10" i="2"/>
  <c r="D9" i="2"/>
  <c r="D8" i="2"/>
  <c r="D7" i="2"/>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AD10" i="17"/>
  <c r="AC10" i="17"/>
  <c r="AB10" i="17"/>
  <c r="AA10" i="17"/>
  <c r="AE9" i="17"/>
  <c r="AE8" i="17"/>
  <c r="AE7" i="17"/>
  <c r="AE6" i="17"/>
  <c r="AE5" i="17"/>
  <c r="AE4" i="17"/>
  <c r="M38" i="16" l="1"/>
  <c r="AQ7" i="16"/>
  <c r="J104" i="3"/>
  <c r="J9" i="3"/>
  <c r="J17" i="3"/>
  <c r="J25" i="3"/>
  <c r="J33" i="3"/>
  <c r="I40" i="3"/>
  <c r="J47" i="3"/>
  <c r="J53" i="3"/>
  <c r="I59" i="3"/>
  <c r="J64" i="3"/>
  <c r="I70" i="3"/>
  <c r="J75" i="3"/>
  <c r="J81" i="3"/>
  <c r="J89" i="3"/>
  <c r="J97" i="3"/>
  <c r="J105" i="3"/>
  <c r="I18" i="3"/>
  <c r="I28" i="3"/>
  <c r="I31" i="3"/>
  <c r="I34" i="3"/>
  <c r="I73" i="3"/>
  <c r="I76" i="3"/>
  <c r="I81" i="3"/>
  <c r="I84" i="3"/>
  <c r="I99" i="3"/>
  <c r="I45" i="3"/>
  <c r="I56" i="3"/>
  <c r="I69" i="3"/>
  <c r="J10" i="3"/>
  <c r="J18" i="3"/>
  <c r="J26" i="3"/>
  <c r="J34" i="3"/>
  <c r="J40" i="3"/>
  <c r="J48" i="3"/>
  <c r="I54" i="3"/>
  <c r="J59" i="3"/>
  <c r="J65" i="3"/>
  <c r="J70" i="3"/>
  <c r="J76" i="3"/>
  <c r="J82" i="3"/>
  <c r="J90" i="3"/>
  <c r="J98" i="3"/>
  <c r="J106" i="3"/>
  <c r="I14" i="3"/>
  <c r="I29" i="3"/>
  <c r="I35" i="3"/>
  <c r="I50" i="3"/>
  <c r="I78" i="3"/>
  <c r="I82" i="3"/>
  <c r="I92" i="3"/>
  <c r="I95" i="3"/>
  <c r="I47" i="3"/>
  <c r="J11" i="3"/>
  <c r="J19" i="3"/>
  <c r="J27" i="3"/>
  <c r="J35" i="3"/>
  <c r="J41" i="3"/>
  <c r="J49" i="3"/>
  <c r="J54" i="3"/>
  <c r="J60" i="3"/>
  <c r="I66" i="3"/>
  <c r="I71" i="3"/>
  <c r="I77" i="3"/>
  <c r="J83" i="3"/>
  <c r="J91" i="3"/>
  <c r="J99" i="3"/>
  <c r="I8" i="3"/>
  <c r="I10" i="3"/>
  <c r="I19" i="3"/>
  <c r="I24" i="3"/>
  <c r="I36" i="3"/>
  <c r="I41" i="3"/>
  <c r="I46" i="3"/>
  <c r="I64" i="3"/>
  <c r="I89" i="3"/>
  <c r="I97" i="3"/>
  <c r="I101" i="3"/>
  <c r="I102" i="3"/>
  <c r="J12" i="3"/>
  <c r="J20" i="3"/>
  <c r="J28" i="3"/>
  <c r="J36" i="3"/>
  <c r="J42" i="3"/>
  <c r="J50" i="3"/>
  <c r="J55" i="3"/>
  <c r="J61" i="3"/>
  <c r="J66" i="3"/>
  <c r="J71" i="3"/>
  <c r="J77" i="3"/>
  <c r="J84" i="3"/>
  <c r="J92" i="3"/>
  <c r="J100" i="3"/>
  <c r="I11" i="3"/>
  <c r="I15" i="3"/>
  <c r="I20" i="3"/>
  <c r="I25" i="3"/>
  <c r="I32" i="3"/>
  <c r="I38" i="3"/>
  <c r="I44" i="3"/>
  <c r="I58" i="3"/>
  <c r="I68" i="3"/>
  <c r="I83" i="3"/>
  <c r="I90" i="3"/>
  <c r="J13" i="3"/>
  <c r="J21" i="3"/>
  <c r="J29" i="3"/>
  <c r="I37" i="3"/>
  <c r="J43" i="3"/>
  <c r="I51" i="3"/>
  <c r="J56" i="3"/>
  <c r="I62" i="3"/>
  <c r="I67" i="3"/>
  <c r="J72" i="3"/>
  <c r="J78" i="3"/>
  <c r="J85" i="3"/>
  <c r="J93" i="3"/>
  <c r="J101" i="3"/>
  <c r="I9" i="3"/>
  <c r="I12" i="3"/>
  <c r="I16" i="3"/>
  <c r="I21" i="3"/>
  <c r="I26" i="3"/>
  <c r="I48" i="3"/>
  <c r="I85" i="3"/>
  <c r="I88" i="3"/>
  <c r="I91" i="3"/>
  <c r="I98" i="3"/>
  <c r="I105" i="3"/>
  <c r="J14" i="3"/>
  <c r="J22" i="3"/>
  <c r="J30" i="3"/>
  <c r="J37" i="3"/>
  <c r="J44" i="3"/>
  <c r="J51" i="3"/>
  <c r="I57" i="3"/>
  <c r="J62" i="3"/>
  <c r="J67" i="3"/>
  <c r="J73" i="3"/>
  <c r="I79" i="3"/>
  <c r="J86" i="3"/>
  <c r="J94" i="3"/>
  <c r="J102" i="3"/>
  <c r="I13" i="3"/>
  <c r="I22" i="3"/>
  <c r="I33" i="3"/>
  <c r="I39" i="3"/>
  <c r="I42" i="3"/>
  <c r="I52" i="3"/>
  <c r="I60" i="3"/>
  <c r="I93" i="3"/>
  <c r="I103" i="3"/>
  <c r="I106" i="3"/>
  <c r="J15" i="3"/>
  <c r="J23" i="3"/>
  <c r="J31" i="3"/>
  <c r="J38" i="3"/>
  <c r="J45" i="3"/>
  <c r="J52" i="3"/>
  <c r="J57" i="3"/>
  <c r="I63" i="3"/>
  <c r="J68" i="3"/>
  <c r="I74" i="3"/>
  <c r="J79" i="3"/>
  <c r="J87" i="3"/>
  <c r="J95" i="3"/>
  <c r="J103" i="3"/>
  <c r="I17" i="3"/>
  <c r="I27" i="3"/>
  <c r="I49" i="3"/>
  <c r="I61" i="3"/>
  <c r="I65" i="3"/>
  <c r="I72" i="3"/>
  <c r="I75" i="3"/>
  <c r="I86" i="3"/>
  <c r="I87" i="3"/>
  <c r="I94" i="3"/>
  <c r="I96" i="3"/>
  <c r="I100" i="3"/>
  <c r="J8" i="3"/>
  <c r="J16" i="3"/>
  <c r="J24" i="3"/>
  <c r="J32" i="3"/>
  <c r="J39" i="3"/>
  <c r="J46" i="3"/>
  <c r="I53" i="3"/>
  <c r="J58" i="3"/>
  <c r="J63" i="3"/>
  <c r="J69" i="3"/>
  <c r="J74" i="3"/>
  <c r="J80" i="3"/>
  <c r="J88" i="3"/>
  <c r="J96" i="3"/>
  <c r="I23" i="3"/>
  <c r="I30" i="3"/>
  <c r="I43" i="3"/>
  <c r="I55" i="3"/>
  <c r="I80" i="3"/>
  <c r="I104" i="3"/>
  <c r="E15" i="20"/>
  <c r="E17" i="20" s="1"/>
  <c r="E21" i="20" s="1"/>
  <c r="J8" i="1"/>
  <c r="E30" i="2"/>
  <c r="I87" i="2"/>
  <c r="E35" i="3"/>
  <c r="I13" i="5"/>
  <c r="J24" i="1"/>
  <c r="E39" i="2"/>
  <c r="I103" i="2"/>
  <c r="H32" i="1"/>
  <c r="J63" i="2"/>
  <c r="I95" i="2"/>
  <c r="E14" i="2"/>
  <c r="I71" i="2"/>
  <c r="J47" i="2"/>
  <c r="H16" i="1"/>
  <c r="E22" i="2"/>
  <c r="J79" i="2"/>
  <c r="J37" i="2"/>
  <c r="E55" i="2"/>
  <c r="J35" i="1"/>
  <c r="J42" i="2"/>
  <c r="I90" i="2"/>
  <c r="J28" i="1"/>
  <c r="E18" i="2"/>
  <c r="J43" i="2"/>
  <c r="J67" i="2"/>
  <c r="J7" i="3"/>
  <c r="E13" i="1"/>
  <c r="H21" i="1"/>
  <c r="H29" i="1"/>
  <c r="E11" i="2"/>
  <c r="E19" i="2"/>
  <c r="J27" i="2"/>
  <c r="J36" i="2"/>
  <c r="J44" i="2"/>
  <c r="J52" i="2"/>
  <c r="J60" i="2"/>
  <c r="I68" i="2"/>
  <c r="I76" i="2"/>
  <c r="I84" i="2"/>
  <c r="I92" i="2"/>
  <c r="I100" i="2"/>
  <c r="H8" i="3"/>
  <c r="H16" i="3"/>
  <c r="H24" i="3"/>
  <c r="H32" i="3"/>
  <c r="H40" i="3"/>
  <c r="H48" i="3"/>
  <c r="H56" i="3"/>
  <c r="H10" i="5"/>
  <c r="H18" i="5"/>
  <c r="J19" i="1"/>
  <c r="J33" i="2"/>
  <c r="I74" i="2"/>
  <c r="I20" i="1"/>
  <c r="E10" i="2"/>
  <c r="J35" i="2"/>
  <c r="I59" i="2"/>
  <c r="I99" i="2"/>
  <c r="J14" i="1"/>
  <c r="J22" i="1"/>
  <c r="J30" i="1"/>
  <c r="E12" i="2"/>
  <c r="E20" i="2"/>
  <c r="J28" i="2"/>
  <c r="H37" i="2"/>
  <c r="H45" i="2"/>
  <c r="H53" i="2"/>
  <c r="J61" i="2"/>
  <c r="J69" i="2"/>
  <c r="J77" i="2"/>
  <c r="I85" i="2"/>
  <c r="I93" i="2"/>
  <c r="I101" i="2"/>
  <c r="H65" i="3"/>
  <c r="H73" i="3"/>
  <c r="H81" i="3"/>
  <c r="H89" i="3"/>
  <c r="J11" i="5"/>
  <c r="J19" i="5"/>
  <c r="J11" i="1"/>
  <c r="E17" i="2"/>
  <c r="J66" i="2"/>
  <c r="I106" i="2"/>
  <c r="I12" i="1"/>
  <c r="J7" i="1"/>
  <c r="J15" i="1"/>
  <c r="J23" i="1"/>
  <c r="J31" i="1"/>
  <c r="I39" i="1"/>
  <c r="E13" i="2"/>
  <c r="E21" i="2"/>
  <c r="E29" i="2"/>
  <c r="J38" i="2"/>
  <c r="J46" i="2"/>
  <c r="J54" i="2"/>
  <c r="H62" i="2"/>
  <c r="J70" i="2"/>
  <c r="J78" i="2"/>
  <c r="J86" i="2"/>
  <c r="I94" i="2"/>
  <c r="I102" i="2"/>
  <c r="J12" i="5"/>
  <c r="J20" i="5"/>
  <c r="J25" i="2"/>
  <c r="H28" i="3"/>
  <c r="E25" i="1"/>
  <c r="H41" i="1"/>
  <c r="E7" i="2"/>
  <c r="K7" i="2" s="1"/>
  <c r="E15" i="2"/>
  <c r="E23" i="2"/>
  <c r="E31" i="2"/>
  <c r="E40" i="2"/>
  <c r="E48" i="2"/>
  <c r="E56" i="2"/>
  <c r="J64" i="2"/>
  <c r="H72" i="2"/>
  <c r="I80" i="2"/>
  <c r="I88" i="2"/>
  <c r="I96" i="2"/>
  <c r="I104" i="2"/>
  <c r="E12" i="3"/>
  <c r="E20" i="3"/>
  <c r="J14" i="5"/>
  <c r="J34" i="2"/>
  <c r="J11" i="2"/>
  <c r="E9" i="1"/>
  <c r="J33" i="1"/>
  <c r="I10" i="1"/>
  <c r="I18" i="1"/>
  <c r="I26" i="1"/>
  <c r="I34" i="1"/>
  <c r="E8" i="2"/>
  <c r="J16" i="2"/>
  <c r="E24" i="2"/>
  <c r="J32" i="2"/>
  <c r="J41" i="2"/>
  <c r="J49" i="2"/>
  <c r="J57" i="2"/>
  <c r="J65" i="2"/>
  <c r="I81" i="2"/>
  <c r="I89" i="2"/>
  <c r="J97" i="2"/>
  <c r="I105" i="2"/>
  <c r="I7" i="5"/>
  <c r="I15" i="5"/>
  <c r="H49" i="3"/>
  <c r="E17" i="1"/>
  <c r="E9" i="2"/>
  <c r="J58" i="2"/>
  <c r="I98" i="2"/>
  <c r="J8" i="5"/>
  <c r="J16" i="5"/>
  <c r="J27" i="1"/>
  <c r="J50" i="2"/>
  <c r="I82" i="2"/>
  <c r="J44" i="1"/>
  <c r="E26" i="2"/>
  <c r="J51" i="2"/>
  <c r="J83" i="2"/>
  <c r="J9" i="5"/>
  <c r="J17" i="5"/>
  <c r="AB18" i="13"/>
  <c r="AB8" i="13"/>
  <c r="AB24" i="13"/>
  <c r="AB32" i="13"/>
  <c r="AB16" i="13"/>
  <c r="I73" i="2"/>
  <c r="I75" i="2"/>
  <c r="I91" i="2"/>
  <c r="J7" i="5"/>
  <c r="I18" i="5"/>
  <c r="J18" i="5"/>
  <c r="I86" i="2"/>
  <c r="I78" i="2"/>
  <c r="I70" i="2"/>
  <c r="I62" i="2"/>
  <c r="H8" i="5"/>
  <c r="I8" i="5"/>
  <c r="I10" i="5"/>
  <c r="J10" i="5"/>
  <c r="H11" i="5"/>
  <c r="J15" i="5"/>
  <c r="H16" i="5"/>
  <c r="I29" i="1"/>
  <c r="I15" i="1"/>
  <c r="H18" i="1"/>
  <c r="H30" i="1"/>
  <c r="I7" i="1"/>
  <c r="I19" i="1"/>
  <c r="I31" i="1"/>
  <c r="H10" i="1"/>
  <c r="J20" i="1"/>
  <c r="J39" i="1"/>
  <c r="I11" i="1"/>
  <c r="I21" i="1"/>
  <c r="I41" i="1"/>
  <c r="J12" i="1"/>
  <c r="H22" i="1"/>
  <c r="I13" i="1"/>
  <c r="I23" i="1"/>
  <c r="H14" i="1"/>
  <c r="I27" i="1"/>
  <c r="I54" i="2"/>
  <c r="I46" i="2"/>
  <c r="I38" i="2"/>
  <c r="I30" i="2"/>
  <c r="I22" i="2"/>
  <c r="I14" i="2"/>
  <c r="I77" i="2"/>
  <c r="I69" i="2"/>
  <c r="I61" i="2"/>
  <c r="I53" i="2"/>
  <c r="I45" i="2"/>
  <c r="I37" i="2"/>
  <c r="I29" i="2"/>
  <c r="I21" i="2"/>
  <c r="I13" i="2"/>
  <c r="I60" i="2"/>
  <c r="I52" i="2"/>
  <c r="I44" i="2"/>
  <c r="I36" i="2"/>
  <c r="I28" i="2"/>
  <c r="I20" i="2"/>
  <c r="I12" i="2"/>
  <c r="I83" i="2"/>
  <c r="I67" i="2"/>
  <c r="I51" i="2"/>
  <c r="I43" i="2"/>
  <c r="I35" i="2"/>
  <c r="I27" i="2"/>
  <c r="I19" i="2"/>
  <c r="I11" i="2"/>
  <c r="I66" i="2"/>
  <c r="I58" i="2"/>
  <c r="I50" i="2"/>
  <c r="I42" i="2"/>
  <c r="I34" i="2"/>
  <c r="I26" i="2"/>
  <c r="I18" i="2"/>
  <c r="I10" i="2"/>
  <c r="I97" i="2"/>
  <c r="I65" i="2"/>
  <c r="I57" i="2"/>
  <c r="I49" i="2"/>
  <c r="I41" i="2"/>
  <c r="I33" i="2"/>
  <c r="I25" i="2"/>
  <c r="I17" i="2"/>
  <c r="I9" i="2"/>
  <c r="I72" i="2"/>
  <c r="I64" i="2"/>
  <c r="I56" i="2"/>
  <c r="I48" i="2"/>
  <c r="I40" i="2"/>
  <c r="I32" i="2"/>
  <c r="I24" i="2"/>
  <c r="I16" i="2"/>
  <c r="I8" i="2"/>
  <c r="I79" i="2"/>
  <c r="I63" i="2"/>
  <c r="I55" i="2"/>
  <c r="I47" i="2"/>
  <c r="I39" i="2"/>
  <c r="I31" i="2"/>
  <c r="I23" i="2"/>
  <c r="I15" i="2"/>
  <c r="I7" i="2"/>
  <c r="H8" i="2"/>
  <c r="H40" i="2"/>
  <c r="H79" i="2"/>
  <c r="J10" i="2"/>
  <c r="H16" i="2"/>
  <c r="H48" i="2"/>
  <c r="J18" i="2"/>
  <c r="H24" i="2"/>
  <c r="H56" i="2"/>
  <c r="J26" i="2"/>
  <c r="H32" i="2"/>
  <c r="H65" i="2"/>
  <c r="H13" i="5"/>
  <c r="J13" i="5"/>
  <c r="I16" i="5"/>
  <c r="H19" i="5"/>
  <c r="I11" i="5"/>
  <c r="H14" i="5"/>
  <c r="I19" i="5"/>
  <c r="H9" i="5"/>
  <c r="I14" i="5"/>
  <c r="H17" i="5"/>
  <c r="I9" i="5"/>
  <c r="H12" i="5"/>
  <c r="I17" i="5"/>
  <c r="H20" i="5"/>
  <c r="H7" i="5"/>
  <c r="I12" i="5"/>
  <c r="H15" i="5"/>
  <c r="I20" i="5"/>
  <c r="H11" i="3"/>
  <c r="H19" i="3"/>
  <c r="H27" i="3"/>
  <c r="H35" i="3"/>
  <c r="H51" i="3"/>
  <c r="H60" i="3"/>
  <c r="H68" i="3"/>
  <c r="H76" i="3"/>
  <c r="H84" i="3"/>
  <c r="H92" i="3"/>
  <c r="H14" i="3"/>
  <c r="H22" i="3"/>
  <c r="H30" i="3"/>
  <c r="H38" i="3"/>
  <c r="H46" i="3"/>
  <c r="H54" i="3"/>
  <c r="H63" i="3"/>
  <c r="H71" i="3"/>
  <c r="H79" i="3"/>
  <c r="H87" i="3"/>
  <c r="H99" i="3"/>
  <c r="H9" i="3"/>
  <c r="H17" i="3"/>
  <c r="H25" i="3"/>
  <c r="H33" i="3"/>
  <c r="H41" i="3"/>
  <c r="H58" i="3"/>
  <c r="H66" i="3"/>
  <c r="H74" i="3"/>
  <c r="H82" i="3"/>
  <c r="H90" i="3"/>
  <c r="H20" i="3"/>
  <c r="H36" i="3"/>
  <c r="H44" i="3"/>
  <c r="H52" i="3"/>
  <c r="H61" i="3"/>
  <c r="H69" i="3"/>
  <c r="H77" i="3"/>
  <c r="H85" i="3"/>
  <c r="H94" i="3"/>
  <c r="E26" i="3"/>
  <c r="H7" i="3"/>
  <c r="H15" i="3"/>
  <c r="H23" i="3"/>
  <c r="H31" i="3"/>
  <c r="H39" i="3"/>
  <c r="H47" i="3"/>
  <c r="H55" i="3"/>
  <c r="H64" i="3"/>
  <c r="H72" i="3"/>
  <c r="H80" i="3"/>
  <c r="H88" i="3"/>
  <c r="H105" i="3"/>
  <c r="I7" i="3"/>
  <c r="H10" i="3"/>
  <c r="H18" i="3"/>
  <c r="H26" i="3"/>
  <c r="H34" i="3"/>
  <c r="H42" i="3"/>
  <c r="H50" i="3"/>
  <c r="H59" i="3"/>
  <c r="H67" i="3"/>
  <c r="H75" i="3"/>
  <c r="H83" i="3"/>
  <c r="H91" i="3"/>
  <c r="H13" i="3"/>
  <c r="H21" i="3"/>
  <c r="H29" i="3"/>
  <c r="H37" i="3"/>
  <c r="H45" i="3"/>
  <c r="H53" i="3"/>
  <c r="H62" i="3"/>
  <c r="H70" i="3"/>
  <c r="H78" i="3"/>
  <c r="H86" i="3"/>
  <c r="H95" i="3"/>
  <c r="H11" i="2"/>
  <c r="J13" i="2"/>
  <c r="H19" i="2"/>
  <c r="J21" i="2"/>
  <c r="H27" i="2"/>
  <c r="J29" i="2"/>
  <c r="H35" i="2"/>
  <c r="H43" i="2"/>
  <c r="J45" i="2"/>
  <c r="H51" i="2"/>
  <c r="J53" i="2"/>
  <c r="H60" i="2"/>
  <c r="J62" i="2"/>
  <c r="H69" i="2"/>
  <c r="J72" i="2"/>
  <c r="H97" i="2"/>
  <c r="J8" i="2"/>
  <c r="H14" i="2"/>
  <c r="H22" i="2"/>
  <c r="J24" i="2"/>
  <c r="H30" i="2"/>
  <c r="H38" i="2"/>
  <c r="J40" i="2"/>
  <c r="H46" i="2"/>
  <c r="J48" i="2"/>
  <c r="H54" i="2"/>
  <c r="J56" i="2"/>
  <c r="H63" i="2"/>
  <c r="H77" i="2"/>
  <c r="H9" i="2"/>
  <c r="H17" i="2"/>
  <c r="J19" i="2"/>
  <c r="H25" i="2"/>
  <c r="H33" i="2"/>
  <c r="H41" i="2"/>
  <c r="H49" i="2"/>
  <c r="H57" i="2"/>
  <c r="H66" i="2"/>
  <c r="H83" i="2"/>
  <c r="H12" i="2"/>
  <c r="J14" i="2"/>
  <c r="H20" i="2"/>
  <c r="J22" i="2"/>
  <c r="H28" i="2"/>
  <c r="J30" i="2"/>
  <c r="H36" i="2"/>
  <c r="H44" i="2"/>
  <c r="H52" i="2"/>
  <c r="H61" i="2"/>
  <c r="H70" i="2"/>
  <c r="H7" i="2"/>
  <c r="J9" i="2"/>
  <c r="H15" i="2"/>
  <c r="J17" i="2"/>
  <c r="H23" i="2"/>
  <c r="H31" i="2"/>
  <c r="H39" i="2"/>
  <c r="H47" i="2"/>
  <c r="H55" i="2"/>
  <c r="H64" i="2"/>
  <c r="H78" i="2"/>
  <c r="H10" i="2"/>
  <c r="J12" i="2"/>
  <c r="H18" i="2"/>
  <c r="J20" i="2"/>
  <c r="H26" i="2"/>
  <c r="H34" i="2"/>
  <c r="H42" i="2"/>
  <c r="H50" i="2"/>
  <c r="H58" i="2"/>
  <c r="H67" i="2"/>
  <c r="H86" i="2"/>
  <c r="J7" i="2"/>
  <c r="H13" i="2"/>
  <c r="J15" i="2"/>
  <c r="H21" i="2"/>
  <c r="J23" i="2"/>
  <c r="H29" i="2"/>
  <c r="J31" i="2"/>
  <c r="J39" i="2"/>
  <c r="J55" i="2"/>
  <c r="J26" i="1"/>
  <c r="I8" i="1"/>
  <c r="H11" i="1"/>
  <c r="J13" i="1"/>
  <c r="I16" i="1"/>
  <c r="H19" i="1"/>
  <c r="J21" i="1"/>
  <c r="I24" i="1"/>
  <c r="H27" i="1"/>
  <c r="J29" i="1"/>
  <c r="I32" i="1"/>
  <c r="H35" i="1"/>
  <c r="J41" i="1"/>
  <c r="J16" i="1"/>
  <c r="J32" i="1"/>
  <c r="I35" i="1"/>
  <c r="H44" i="1"/>
  <c r="H24" i="1"/>
  <c r="H9" i="1"/>
  <c r="I14" i="1"/>
  <c r="H17" i="1"/>
  <c r="I22" i="1"/>
  <c r="H25" i="1"/>
  <c r="I30" i="1"/>
  <c r="H33" i="1"/>
  <c r="I44" i="1"/>
  <c r="H8" i="1"/>
  <c r="J10" i="1"/>
  <c r="I9" i="1"/>
  <c r="H12" i="1"/>
  <c r="I17" i="1"/>
  <c r="H20" i="1"/>
  <c r="I25" i="1"/>
  <c r="H28" i="1"/>
  <c r="I33" i="1"/>
  <c r="H39" i="1"/>
  <c r="J18" i="1"/>
  <c r="J34" i="1"/>
  <c r="H7" i="1"/>
  <c r="J9" i="1"/>
  <c r="H15" i="1"/>
  <c r="J17" i="1"/>
  <c r="H23" i="1"/>
  <c r="J25" i="1"/>
  <c r="I28" i="1"/>
  <c r="H31" i="1"/>
  <c r="H26" i="1"/>
  <c r="H34" i="1"/>
  <c r="H13" i="1"/>
  <c r="J41" i="5"/>
  <c r="H38" i="1"/>
  <c r="J40" i="1"/>
  <c r="I43" i="1"/>
  <c r="H46" i="1"/>
  <c r="J48" i="1"/>
  <c r="I51" i="1"/>
  <c r="H54" i="1"/>
  <c r="J56" i="1"/>
  <c r="H68" i="2"/>
  <c r="H76" i="2"/>
  <c r="H84" i="2"/>
  <c r="H92" i="2"/>
  <c r="J94" i="2"/>
  <c r="H100" i="2"/>
  <c r="J102" i="2"/>
  <c r="H96" i="3"/>
  <c r="H104" i="3"/>
  <c r="I23" i="5"/>
  <c r="H26" i="5"/>
  <c r="J28" i="5"/>
  <c r="I31" i="5"/>
  <c r="H34" i="5"/>
  <c r="J36" i="5"/>
  <c r="I39" i="5"/>
  <c r="I38" i="1"/>
  <c r="J43" i="1"/>
  <c r="I46" i="1"/>
  <c r="H49" i="1"/>
  <c r="J51" i="1"/>
  <c r="I54" i="1"/>
  <c r="H71" i="2"/>
  <c r="J73" i="2"/>
  <c r="J81" i="2"/>
  <c r="H87" i="2"/>
  <c r="J89" i="2"/>
  <c r="H95" i="2"/>
  <c r="H103" i="2"/>
  <c r="J105" i="2"/>
  <c r="H21" i="5"/>
  <c r="J23" i="5"/>
  <c r="I26" i="5"/>
  <c r="H29" i="5"/>
  <c r="J31" i="5"/>
  <c r="I34" i="5"/>
  <c r="H37" i="5"/>
  <c r="J39" i="5"/>
  <c r="H36" i="1"/>
  <c r="J38" i="1"/>
  <c r="J46" i="1"/>
  <c r="I49" i="1"/>
  <c r="H52" i="1"/>
  <c r="J54" i="1"/>
  <c r="J68" i="2"/>
  <c r="H74" i="2"/>
  <c r="J76" i="2"/>
  <c r="H82" i="2"/>
  <c r="J84" i="2"/>
  <c r="H90" i="2"/>
  <c r="J92" i="2"/>
  <c r="H98" i="2"/>
  <c r="J100" i="2"/>
  <c r="H106" i="2"/>
  <c r="H102" i="3"/>
  <c r="I21" i="5"/>
  <c r="H24" i="5"/>
  <c r="J26" i="5"/>
  <c r="I29" i="5"/>
  <c r="H32" i="5"/>
  <c r="J34" i="5"/>
  <c r="I37" i="5"/>
  <c r="H40" i="5"/>
  <c r="I36" i="1"/>
  <c r="H47" i="1"/>
  <c r="J49" i="1"/>
  <c r="I52" i="1"/>
  <c r="H55" i="1"/>
  <c r="J71" i="2"/>
  <c r="H85" i="2"/>
  <c r="J87" i="2"/>
  <c r="H93" i="2"/>
  <c r="J95" i="2"/>
  <c r="H101" i="2"/>
  <c r="J103" i="2"/>
  <c r="H57" i="3"/>
  <c r="H97" i="3"/>
  <c r="J21" i="5"/>
  <c r="I24" i="5"/>
  <c r="H27" i="5"/>
  <c r="J29" i="5"/>
  <c r="I32" i="5"/>
  <c r="H35" i="5"/>
  <c r="J37" i="5"/>
  <c r="I40" i="5"/>
  <c r="J36" i="1"/>
  <c r="H42" i="1"/>
  <c r="I47" i="1"/>
  <c r="H50" i="1"/>
  <c r="J52" i="1"/>
  <c r="I55" i="1"/>
  <c r="J74" i="2"/>
  <c r="H80" i="2"/>
  <c r="J82" i="2"/>
  <c r="H88" i="2"/>
  <c r="J90" i="2"/>
  <c r="H96" i="2"/>
  <c r="J98" i="2"/>
  <c r="H104" i="2"/>
  <c r="J106" i="2"/>
  <c r="H100" i="3"/>
  <c r="H22" i="5"/>
  <c r="J24" i="5"/>
  <c r="I27" i="5"/>
  <c r="H30" i="5"/>
  <c r="J32" i="5"/>
  <c r="I35" i="5"/>
  <c r="H38" i="5"/>
  <c r="J40" i="5"/>
  <c r="H37" i="1"/>
  <c r="I42" i="1"/>
  <c r="H45" i="1"/>
  <c r="J47" i="1"/>
  <c r="I50" i="1"/>
  <c r="H53" i="1"/>
  <c r="J55" i="1"/>
  <c r="H59" i="2"/>
  <c r="H75" i="2"/>
  <c r="J85" i="2"/>
  <c r="H91" i="2"/>
  <c r="J93" i="2"/>
  <c r="H99" i="2"/>
  <c r="J101" i="2"/>
  <c r="H103" i="3"/>
  <c r="I22" i="5"/>
  <c r="H25" i="5"/>
  <c r="J27" i="5"/>
  <c r="I30" i="5"/>
  <c r="H33" i="5"/>
  <c r="J35" i="5"/>
  <c r="I38" i="5"/>
  <c r="H41" i="5"/>
  <c r="I37" i="1"/>
  <c r="H40" i="1"/>
  <c r="J42" i="1"/>
  <c r="I45" i="1"/>
  <c r="H48" i="1"/>
  <c r="J50" i="1"/>
  <c r="I53" i="1"/>
  <c r="H56" i="1"/>
  <c r="J80" i="2"/>
  <c r="J88" i="2"/>
  <c r="H94" i="2"/>
  <c r="J96" i="2"/>
  <c r="H102" i="2"/>
  <c r="J104" i="2"/>
  <c r="H98" i="3"/>
  <c r="H106" i="3"/>
  <c r="J22" i="5"/>
  <c r="I25" i="5"/>
  <c r="H28" i="5"/>
  <c r="J30" i="5"/>
  <c r="I33" i="5"/>
  <c r="H36" i="5"/>
  <c r="J38" i="5"/>
  <c r="I41" i="5"/>
  <c r="J37" i="1"/>
  <c r="I40" i="1"/>
  <c r="H43" i="1"/>
  <c r="J45" i="1"/>
  <c r="I48" i="1"/>
  <c r="H51" i="1"/>
  <c r="J53" i="1"/>
  <c r="I56" i="1"/>
  <c r="J59" i="2"/>
  <c r="H73" i="2"/>
  <c r="J75" i="2"/>
  <c r="H81" i="2"/>
  <c r="H89" i="2"/>
  <c r="J91" i="2"/>
  <c r="J99" i="2"/>
  <c r="H105" i="2"/>
  <c r="H93" i="3"/>
  <c r="H101" i="3"/>
  <c r="H23" i="5"/>
  <c r="J25" i="5"/>
  <c r="I28" i="5"/>
  <c r="H31" i="5"/>
  <c r="J33" i="5"/>
  <c r="I36" i="5"/>
  <c r="H39" i="5"/>
  <c r="E41" i="1"/>
  <c r="E49" i="1"/>
  <c r="E33" i="1"/>
  <c r="E28" i="5"/>
  <c r="E18" i="5"/>
  <c r="E63" i="2"/>
  <c r="E64" i="2"/>
  <c r="E72" i="2"/>
  <c r="E80" i="2"/>
  <c r="E41" i="5"/>
  <c r="E21" i="5"/>
  <c r="E87" i="3"/>
  <c r="E7" i="5"/>
  <c r="E19" i="5"/>
  <c r="E22" i="5"/>
  <c r="E31" i="5"/>
  <c r="E38" i="5"/>
  <c r="E37" i="1"/>
  <c r="E8" i="5"/>
  <c r="E26" i="5"/>
  <c r="E29" i="5"/>
  <c r="E32" i="5"/>
  <c r="E29" i="1"/>
  <c r="E9" i="5"/>
  <c r="E15" i="5"/>
  <c r="E27" i="5"/>
  <c r="E12" i="5"/>
  <c r="E16" i="5"/>
  <c r="E33" i="5"/>
  <c r="E36" i="5"/>
  <c r="E39" i="5"/>
  <c r="E71" i="2"/>
  <c r="E79" i="2"/>
  <c r="E87" i="2"/>
  <c r="E102" i="3"/>
  <c r="E17" i="5"/>
  <c r="E23" i="5"/>
  <c r="E30" i="5"/>
  <c r="E40" i="5"/>
  <c r="E10" i="5"/>
  <c r="E20" i="5"/>
  <c r="E24" i="5"/>
  <c r="E34" i="5"/>
  <c r="E37" i="5"/>
  <c r="E13" i="5"/>
  <c r="E11" i="5"/>
  <c r="E14" i="5"/>
  <c r="E25" i="5"/>
  <c r="E35" i="5"/>
  <c r="E88" i="2"/>
  <c r="E32" i="2"/>
  <c r="E41" i="2"/>
  <c r="E49" i="2"/>
  <c r="E65" i="2"/>
  <c r="E81" i="2"/>
  <c r="E53" i="3"/>
  <c r="E25" i="2"/>
  <c r="E33" i="2"/>
  <c r="E42" i="2"/>
  <c r="E50" i="2"/>
  <c r="E58" i="2"/>
  <c r="E66" i="2"/>
  <c r="E74" i="2"/>
  <c r="E82" i="2"/>
  <c r="E90" i="2"/>
  <c r="E59" i="3"/>
  <c r="E35" i="2"/>
  <c r="E43" i="2"/>
  <c r="E51" i="2"/>
  <c r="E59" i="2"/>
  <c r="E75" i="2"/>
  <c r="E83" i="2"/>
  <c r="E91" i="2"/>
  <c r="E99" i="2"/>
  <c r="E21" i="1"/>
  <c r="E74" i="3"/>
  <c r="E45" i="1"/>
  <c r="E36" i="2"/>
  <c r="E44" i="2"/>
  <c r="E52" i="2"/>
  <c r="E60" i="2"/>
  <c r="E68" i="2"/>
  <c r="E76" i="2"/>
  <c r="E84" i="2"/>
  <c r="E73" i="2"/>
  <c r="E78" i="3"/>
  <c r="E28" i="2"/>
  <c r="E37" i="2"/>
  <c r="E45" i="2"/>
  <c r="E53" i="2"/>
  <c r="E61" i="2"/>
  <c r="E69" i="2"/>
  <c r="E77" i="2"/>
  <c r="E85" i="2"/>
  <c r="E93" i="2"/>
  <c r="E101" i="2"/>
  <c r="E84" i="3"/>
  <c r="E38" i="2"/>
  <c r="E46" i="2"/>
  <c r="E54" i="2"/>
  <c r="E62" i="2"/>
  <c r="E70" i="2"/>
  <c r="E78" i="2"/>
  <c r="E86" i="2"/>
  <c r="E92" i="2"/>
  <c r="E100" i="2"/>
  <c r="E53" i="1"/>
  <c r="E97" i="2"/>
  <c r="E30" i="3"/>
  <c r="E36" i="3"/>
  <c r="E54" i="3"/>
  <c r="E60" i="3"/>
  <c r="E69" i="3"/>
  <c r="E79" i="3"/>
  <c r="E99" i="3"/>
  <c r="E16" i="2"/>
  <c r="E7" i="3"/>
  <c r="K7" i="3" s="1"/>
  <c r="E21" i="3"/>
  <c r="E31" i="3"/>
  <c r="E40" i="3"/>
  <c r="E48" i="3"/>
  <c r="E55" i="3"/>
  <c r="E64" i="3"/>
  <c r="E75" i="3"/>
  <c r="E88" i="3"/>
  <c r="E96" i="3"/>
  <c r="E100" i="3"/>
  <c r="E103" i="3"/>
  <c r="E94" i="2"/>
  <c r="E102" i="2"/>
  <c r="E27" i="2"/>
  <c r="E8" i="3"/>
  <c r="E16" i="3"/>
  <c r="E22" i="3"/>
  <c r="E27" i="3"/>
  <c r="E41" i="3"/>
  <c r="E49" i="3"/>
  <c r="E56" i="3"/>
  <c r="E65" i="3"/>
  <c r="E70" i="3"/>
  <c r="E76" i="3"/>
  <c r="E89" i="3"/>
  <c r="E97" i="3"/>
  <c r="E104" i="3"/>
  <c r="E95" i="2"/>
  <c r="E103" i="2"/>
  <c r="E34" i="2"/>
  <c r="E9" i="3"/>
  <c r="E17" i="3"/>
  <c r="E23" i="3"/>
  <c r="E28" i="3"/>
  <c r="E37" i="3"/>
  <c r="E42" i="3"/>
  <c r="E45" i="3"/>
  <c r="E50" i="3"/>
  <c r="E57" i="3"/>
  <c r="E61" i="3"/>
  <c r="E66" i="3"/>
  <c r="E71" i="3"/>
  <c r="E80" i="3"/>
  <c r="E90" i="3"/>
  <c r="E93" i="3"/>
  <c r="E105" i="3"/>
  <c r="E96" i="2"/>
  <c r="E104" i="2"/>
  <c r="E47" i="2"/>
  <c r="E10" i="3"/>
  <c r="E13" i="3"/>
  <c r="E18" i="3"/>
  <c r="E32" i="3"/>
  <c r="E46" i="3"/>
  <c r="E58" i="3"/>
  <c r="E67" i="3"/>
  <c r="E81" i="3"/>
  <c r="E85" i="3"/>
  <c r="E94" i="3"/>
  <c r="E89" i="2"/>
  <c r="E105" i="2"/>
  <c r="E57" i="2"/>
  <c r="E14" i="3"/>
  <c r="E24" i="3"/>
  <c r="E33" i="3"/>
  <c r="E38" i="3"/>
  <c r="E43" i="3"/>
  <c r="E47" i="3"/>
  <c r="E51" i="3"/>
  <c r="E62" i="3"/>
  <c r="E68" i="3"/>
  <c r="E72" i="3"/>
  <c r="E82" i="3"/>
  <c r="E91" i="3"/>
  <c r="E95" i="3"/>
  <c r="E106" i="3"/>
  <c r="E98" i="2"/>
  <c r="E106" i="2"/>
  <c r="E67" i="2"/>
  <c r="E11" i="3"/>
  <c r="E15" i="3"/>
  <c r="E19" i="3"/>
  <c r="E25" i="3"/>
  <c r="E29" i="3"/>
  <c r="E34" i="3"/>
  <c r="E39" i="3"/>
  <c r="E44" i="3"/>
  <c r="E52" i="3"/>
  <c r="E63" i="3"/>
  <c r="E73" i="3"/>
  <c r="E77" i="3"/>
  <c r="E83" i="3"/>
  <c r="E86" i="3"/>
  <c r="E92" i="3"/>
  <c r="E98" i="3"/>
  <c r="E101" i="3"/>
  <c r="F15" i="2"/>
  <c r="F17" i="2"/>
  <c r="F24" i="2"/>
  <c r="F13" i="1"/>
  <c r="E10" i="1"/>
  <c r="E14" i="1"/>
  <c r="E18" i="1"/>
  <c r="E22" i="1"/>
  <c r="E26" i="1"/>
  <c r="E30" i="1"/>
  <c r="E34" i="1"/>
  <c r="E38" i="1"/>
  <c r="E42" i="1"/>
  <c r="E46" i="1"/>
  <c r="E50" i="1"/>
  <c r="E54" i="1"/>
  <c r="E11" i="1"/>
  <c r="E15" i="1"/>
  <c r="E19" i="1"/>
  <c r="E23" i="1"/>
  <c r="E27" i="1"/>
  <c r="E31" i="1"/>
  <c r="E35" i="1"/>
  <c r="E39" i="1"/>
  <c r="E43" i="1"/>
  <c r="E47" i="1"/>
  <c r="E51" i="1"/>
  <c r="E55" i="1"/>
  <c r="E8" i="1"/>
  <c r="E12" i="1"/>
  <c r="E16" i="1"/>
  <c r="E20" i="1"/>
  <c r="E24" i="1"/>
  <c r="E28" i="1"/>
  <c r="E32" i="1"/>
  <c r="E36" i="1"/>
  <c r="E40" i="1"/>
  <c r="E44" i="1"/>
  <c r="E48" i="1"/>
  <c r="E52" i="1"/>
  <c r="E56" i="1"/>
  <c r="AB26" i="13"/>
  <c r="AB10" i="13"/>
  <c r="AB34" i="13"/>
  <c r="AB15" i="13"/>
  <c r="AB23" i="13"/>
  <c r="AB31" i="13"/>
  <c r="AB39" i="13"/>
  <c r="AB13" i="13"/>
  <c r="AB21" i="13"/>
  <c r="AB29" i="13"/>
  <c r="AB37" i="13"/>
  <c r="AB12" i="13"/>
  <c r="AB20" i="13"/>
  <c r="AB28" i="13"/>
  <c r="AB36" i="13"/>
  <c r="AB9" i="13"/>
  <c r="AB17" i="13"/>
  <c r="AB25" i="13"/>
  <c r="AB33" i="13"/>
  <c r="AB14" i="13"/>
  <c r="AB22" i="13"/>
  <c r="AB30" i="13"/>
  <c r="AB38" i="13"/>
  <c r="AB11" i="13"/>
  <c r="AB19" i="13"/>
  <c r="AB27" i="13"/>
  <c r="AB35" i="13"/>
  <c r="C10" i="14"/>
  <c r="AE10" i="17"/>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2" i="16"/>
  <c r="E431" i="16"/>
  <c r="E430" i="16"/>
  <c r="E429" i="16"/>
  <c r="E428" i="16"/>
  <c r="E427" i="16"/>
  <c r="E426" i="16"/>
  <c r="E425" i="16"/>
  <c r="E424" i="16"/>
  <c r="E423" i="16"/>
  <c r="E422" i="16"/>
  <c r="E421" i="16"/>
  <c r="E420"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59" i="16"/>
  <c r="E358" i="16"/>
  <c r="E357" i="16"/>
  <c r="E356" i="16"/>
  <c r="E354" i="16"/>
  <c r="E353" i="16"/>
  <c r="E352" i="16"/>
  <c r="E351" i="16"/>
  <c r="E350" i="16"/>
  <c r="E349" i="16"/>
  <c r="E348" i="16"/>
  <c r="E347" i="16"/>
  <c r="E346" i="16"/>
  <c r="E345" i="16"/>
  <c r="E344" i="16"/>
  <c r="E343" i="16"/>
  <c r="E342" i="16"/>
  <c r="E341" i="16"/>
  <c r="E340" i="16"/>
  <c r="E339" i="16"/>
  <c r="E338" i="16"/>
  <c r="E336" i="16"/>
  <c r="E335" i="16"/>
  <c r="E334" i="16"/>
  <c r="E333" i="16"/>
  <c r="E332" i="16"/>
  <c r="E331" i="16"/>
  <c r="E330" i="16"/>
  <c r="E329" i="16"/>
  <c r="E328" i="16"/>
  <c r="E327" i="16"/>
  <c r="E326" i="16"/>
  <c r="E325"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0" i="16"/>
  <c r="E259" i="16"/>
  <c r="E258" i="16"/>
  <c r="E257" i="16"/>
  <c r="E256" i="16"/>
  <c r="E254" i="16"/>
  <c r="E253" i="16"/>
  <c r="E252" i="16"/>
  <c r="E251" i="16"/>
  <c r="E250" i="16"/>
  <c r="E249" i="16"/>
  <c r="E248" i="16"/>
  <c r="E247" i="16"/>
  <c r="E246" i="16"/>
  <c r="E245" i="16"/>
  <c r="E244" i="16"/>
  <c r="E243" i="16"/>
  <c r="E242" i="16"/>
  <c r="E239" i="16"/>
  <c r="E238" i="16"/>
  <c r="E237" i="16"/>
  <c r="E236" i="16"/>
  <c r="E235" i="16"/>
  <c r="E234" i="16"/>
  <c r="E233" i="16"/>
  <c r="E232" i="16"/>
  <c r="E231" i="16"/>
  <c r="E230" i="16"/>
  <c r="E229" i="16"/>
  <c r="E226" i="16"/>
  <c r="E225" i="16"/>
  <c r="E224" i="16"/>
  <c r="E223" i="16"/>
  <c r="E222" i="16"/>
  <c r="E221" i="16"/>
  <c r="E220" i="16"/>
  <c r="E219" i="16"/>
  <c r="E218" i="16"/>
  <c r="E217" i="16"/>
  <c r="E216" i="16"/>
  <c r="E215" i="16"/>
  <c r="E214" i="16"/>
  <c r="E213" i="16"/>
  <c r="E211" i="16"/>
  <c r="E210" i="16"/>
  <c r="E208" i="16"/>
  <c r="E207" i="16"/>
  <c r="E206" i="16"/>
  <c r="E205" i="16"/>
  <c r="E204" i="16"/>
  <c r="E203" i="16"/>
  <c r="E202" i="16"/>
  <c r="E200" i="16"/>
  <c r="E199" i="16"/>
  <c r="E198" i="16"/>
  <c r="E197" i="16"/>
  <c r="E196" i="16"/>
  <c r="E195" i="16"/>
  <c r="E194" i="16"/>
  <c r="E192" i="16"/>
  <c r="E191" i="16"/>
  <c r="E188" i="16"/>
  <c r="E187" i="16"/>
  <c r="E185" i="16"/>
  <c r="E184" i="16"/>
  <c r="E182" i="16"/>
  <c r="E180" i="16"/>
  <c r="E179" i="16"/>
  <c r="E178" i="16"/>
  <c r="E177" i="16"/>
  <c r="E176" i="16"/>
  <c r="E175" i="16"/>
  <c r="E174" i="16"/>
  <c r="E173" i="16"/>
  <c r="E172" i="16"/>
  <c r="E171" i="16"/>
  <c r="E170" i="16"/>
  <c r="E169" i="16"/>
  <c r="E168" i="16"/>
  <c r="E167" i="16"/>
  <c r="E166" i="16"/>
  <c r="E165" i="16"/>
  <c r="E164" i="16"/>
  <c r="E163" i="16"/>
  <c r="E162" i="16"/>
  <c r="E160" i="16"/>
  <c r="E159" i="16"/>
  <c r="E158" i="16"/>
  <c r="E157" i="16"/>
  <c r="E155" i="16"/>
  <c r="E154" i="16"/>
  <c r="E153" i="16"/>
  <c r="E151" i="16"/>
  <c r="E150" i="16"/>
  <c r="E148" i="16"/>
  <c r="E147" i="16"/>
  <c r="E146" i="16"/>
  <c r="E145" i="16"/>
  <c r="E144" i="16"/>
  <c r="E143" i="16"/>
  <c r="E141" i="16"/>
  <c r="E140" i="16"/>
  <c r="E138" i="16"/>
  <c r="E134" i="16"/>
  <c r="E133" i="16"/>
  <c r="E132" i="16"/>
  <c r="E131" i="16"/>
  <c r="E128" i="16"/>
  <c r="E127" i="16"/>
  <c r="E126" i="16"/>
  <c r="E125" i="16"/>
  <c r="E124" i="16"/>
  <c r="E122" i="16"/>
  <c r="E121" i="16"/>
  <c r="E120" i="16"/>
  <c r="E119" i="16"/>
  <c r="E118" i="16"/>
  <c r="E116" i="16"/>
  <c r="E115" i="16"/>
  <c r="E114" i="16"/>
  <c r="E113" i="16"/>
  <c r="E112" i="16"/>
  <c r="E111" i="16"/>
  <c r="E110" i="16"/>
  <c r="E108" i="16"/>
  <c r="E107" i="16"/>
  <c r="E106" i="16"/>
  <c r="E105" i="16"/>
  <c r="E103" i="16"/>
  <c r="E102" i="16"/>
  <c r="E101" i="16"/>
  <c r="E100" i="16"/>
  <c r="E99" i="16"/>
  <c r="E98" i="16"/>
  <c r="E97" i="16"/>
  <c r="E96" i="16"/>
  <c r="E95" i="16"/>
  <c r="E94" i="16"/>
  <c r="E93" i="16"/>
  <c r="E92" i="16"/>
  <c r="E91" i="16"/>
  <c r="E89" i="16"/>
  <c r="E88" i="16"/>
  <c r="E87" i="16"/>
  <c r="E86" i="16"/>
  <c r="E85" i="16"/>
  <c r="E83" i="16"/>
  <c r="E82" i="16"/>
  <c r="E81" i="16"/>
  <c r="E79" i="16"/>
  <c r="E78" i="16"/>
  <c r="E76" i="16"/>
  <c r="E74" i="16"/>
  <c r="E73" i="16"/>
  <c r="E72" i="16"/>
  <c r="E69" i="16"/>
  <c r="E67" i="16"/>
  <c r="E66" i="16"/>
  <c r="E65" i="16"/>
  <c r="E64" i="16"/>
  <c r="E63" i="16"/>
  <c r="E61" i="16"/>
  <c r="E60" i="16"/>
  <c r="E59" i="16"/>
  <c r="E58" i="16"/>
  <c r="E57" i="16"/>
  <c r="E56" i="16"/>
  <c r="E55" i="16"/>
  <c r="E54" i="16"/>
  <c r="E53" i="16"/>
  <c r="E51" i="16"/>
  <c r="E48" i="16"/>
  <c r="E47" i="16"/>
  <c r="E46" i="16"/>
  <c r="E45" i="16"/>
  <c r="E43" i="16"/>
  <c r="E42" i="16"/>
  <c r="E40" i="16"/>
  <c r="E39" i="16"/>
  <c r="E37" i="16"/>
  <c r="E36" i="16"/>
  <c r="E35" i="16"/>
  <c r="E34" i="16"/>
  <c r="E33" i="16"/>
  <c r="E32" i="16"/>
  <c r="E31" i="16"/>
  <c r="E30" i="16"/>
  <c r="E29" i="16"/>
  <c r="E28" i="16"/>
  <c r="E27" i="16"/>
  <c r="E26" i="16"/>
  <c r="E25" i="16"/>
  <c r="E24" i="16"/>
  <c r="E22" i="16"/>
  <c r="E20" i="16"/>
  <c r="E19" i="16"/>
  <c r="E18" i="16"/>
  <c r="E16" i="16"/>
  <c r="E14" i="16"/>
  <c r="E13" i="16"/>
  <c r="E12" i="16"/>
  <c r="E11" i="16"/>
  <c r="E10" i="16"/>
  <c r="E9" i="16"/>
  <c r="E8" i="16"/>
  <c r="E7" i="16"/>
  <c r="E7" i="1"/>
  <c r="L36" i="1" l="1"/>
  <c r="K36" i="1"/>
  <c r="L38" i="1"/>
  <c r="K38" i="1"/>
  <c r="L58" i="3"/>
  <c r="K58" i="3"/>
  <c r="L96" i="2"/>
  <c r="K96" i="2"/>
  <c r="K71" i="3"/>
  <c r="L71" i="3"/>
  <c r="L28" i="3"/>
  <c r="K28" i="3"/>
  <c r="L70" i="3"/>
  <c r="K70" i="3"/>
  <c r="L8" i="3"/>
  <c r="K8" i="3"/>
  <c r="K75" i="3"/>
  <c r="L75" i="3"/>
  <c r="L16" i="2"/>
  <c r="K16" i="2"/>
  <c r="K79" i="3"/>
  <c r="L79" i="3"/>
  <c r="L100" i="2"/>
  <c r="K100" i="2"/>
  <c r="K62" i="2"/>
  <c r="L62" i="2"/>
  <c r="L77" i="2"/>
  <c r="K77" i="2"/>
  <c r="L78" i="3"/>
  <c r="K78" i="3"/>
  <c r="L36" i="2"/>
  <c r="K36" i="2"/>
  <c r="L75" i="2"/>
  <c r="K75" i="2"/>
  <c r="K82" i="2"/>
  <c r="L82" i="2"/>
  <c r="K35" i="5"/>
  <c r="L35" i="5"/>
  <c r="L20" i="5"/>
  <c r="K20" i="5"/>
  <c r="L79" i="2"/>
  <c r="K79" i="2"/>
  <c r="K15" i="5"/>
  <c r="L15" i="5"/>
  <c r="L38" i="5"/>
  <c r="K38" i="5"/>
  <c r="L41" i="5"/>
  <c r="K41" i="5"/>
  <c r="K49" i="1"/>
  <c r="L49" i="1"/>
  <c r="K26" i="2"/>
  <c r="L26" i="2"/>
  <c r="L12" i="3"/>
  <c r="K12" i="3"/>
  <c r="L48" i="2"/>
  <c r="K48" i="2"/>
  <c r="L29" i="2"/>
  <c r="K29" i="2"/>
  <c r="L20" i="2"/>
  <c r="K20" i="2"/>
  <c r="K10" i="2"/>
  <c r="L10" i="2"/>
  <c r="L39" i="2"/>
  <c r="K39" i="2"/>
  <c r="L55" i="1"/>
  <c r="K55" i="1"/>
  <c r="L23" i="1"/>
  <c r="K23" i="1"/>
  <c r="L73" i="3"/>
  <c r="K73" i="3"/>
  <c r="K19" i="3"/>
  <c r="L19" i="3"/>
  <c r="L72" i="3"/>
  <c r="K72" i="3"/>
  <c r="L24" i="3"/>
  <c r="K24" i="3"/>
  <c r="L32" i="1"/>
  <c r="K32" i="1"/>
  <c r="L51" i="1"/>
  <c r="K51" i="1"/>
  <c r="L19" i="1"/>
  <c r="K19" i="1"/>
  <c r="L34" i="1"/>
  <c r="K34" i="1"/>
  <c r="K63" i="3"/>
  <c r="L63" i="3"/>
  <c r="K15" i="3"/>
  <c r="L15" i="3"/>
  <c r="L68" i="3"/>
  <c r="K68" i="3"/>
  <c r="L14" i="3"/>
  <c r="K14" i="3"/>
  <c r="L46" i="3"/>
  <c r="K46" i="3"/>
  <c r="L66" i="3"/>
  <c r="K66" i="3"/>
  <c r="K23" i="3"/>
  <c r="L23" i="3"/>
  <c r="L65" i="3"/>
  <c r="K65" i="3"/>
  <c r="L27" i="2"/>
  <c r="K27" i="2"/>
  <c r="L64" i="3"/>
  <c r="K64" i="3"/>
  <c r="L69" i="3"/>
  <c r="K69" i="3"/>
  <c r="L92" i="2"/>
  <c r="K92" i="2"/>
  <c r="K54" i="2"/>
  <c r="L54" i="2"/>
  <c r="L69" i="2"/>
  <c r="K69" i="2"/>
  <c r="L73" i="2"/>
  <c r="K73" i="2"/>
  <c r="K45" i="1"/>
  <c r="L45" i="1"/>
  <c r="L59" i="2"/>
  <c r="K59" i="2"/>
  <c r="K74" i="2"/>
  <c r="L74" i="2"/>
  <c r="L53" i="3"/>
  <c r="K53" i="3"/>
  <c r="L25" i="5"/>
  <c r="K25" i="5"/>
  <c r="L10" i="5"/>
  <c r="K10" i="5"/>
  <c r="L71" i="2"/>
  <c r="K71" i="2"/>
  <c r="L9" i="5"/>
  <c r="K9" i="5"/>
  <c r="K31" i="5"/>
  <c r="L31" i="5"/>
  <c r="L80" i="2"/>
  <c r="K80" i="2"/>
  <c r="K41" i="1"/>
  <c r="L41" i="1"/>
  <c r="L8" i="2"/>
  <c r="K8" i="2"/>
  <c r="L40" i="2"/>
  <c r="K40" i="2"/>
  <c r="L21" i="2"/>
  <c r="K21" i="2"/>
  <c r="L12" i="2"/>
  <c r="K12" i="2"/>
  <c r="L55" i="2"/>
  <c r="K55" i="2"/>
  <c r="K14" i="2"/>
  <c r="L14" i="2"/>
  <c r="L47" i="1"/>
  <c r="K47" i="1"/>
  <c r="L15" i="1"/>
  <c r="K15" i="1"/>
  <c r="L30" i="1"/>
  <c r="K30" i="1"/>
  <c r="L101" i="3"/>
  <c r="K101" i="3"/>
  <c r="L52" i="3"/>
  <c r="K52" i="3"/>
  <c r="K11" i="3"/>
  <c r="L11" i="3"/>
  <c r="L62" i="3"/>
  <c r="K62" i="3"/>
  <c r="L57" i="2"/>
  <c r="K57" i="2"/>
  <c r="L32" i="3"/>
  <c r="K32" i="3"/>
  <c r="L61" i="3"/>
  <c r="K61" i="3"/>
  <c r="L17" i="3"/>
  <c r="K17" i="3"/>
  <c r="L56" i="3"/>
  <c r="K56" i="3"/>
  <c r="K102" i="2"/>
  <c r="L102" i="2"/>
  <c r="K55" i="3"/>
  <c r="L55" i="3"/>
  <c r="L60" i="3"/>
  <c r="K60" i="3"/>
  <c r="K46" i="2"/>
  <c r="L46" i="2"/>
  <c r="L61" i="2"/>
  <c r="K61" i="2"/>
  <c r="L84" i="2"/>
  <c r="K84" i="2"/>
  <c r="L51" i="2"/>
  <c r="K51" i="2"/>
  <c r="K66" i="2"/>
  <c r="L66" i="2"/>
  <c r="L81" i="2"/>
  <c r="K81" i="2"/>
  <c r="L14" i="5"/>
  <c r="K14" i="5"/>
  <c r="L40" i="5"/>
  <c r="K40" i="5"/>
  <c r="K39" i="5"/>
  <c r="L39" i="5"/>
  <c r="K29" i="1"/>
  <c r="L29" i="1"/>
  <c r="L22" i="5"/>
  <c r="K22" i="5"/>
  <c r="L72" i="2"/>
  <c r="K72" i="2"/>
  <c r="L31" i="2"/>
  <c r="K31" i="2"/>
  <c r="L13" i="2"/>
  <c r="K13" i="2"/>
  <c r="L28" i="1"/>
  <c r="K28" i="1"/>
  <c r="L24" i="1"/>
  <c r="K24" i="1"/>
  <c r="L98" i="3"/>
  <c r="K98" i="3"/>
  <c r="L44" i="3"/>
  <c r="K44" i="3"/>
  <c r="L67" i="2"/>
  <c r="K67" i="2"/>
  <c r="K51" i="3"/>
  <c r="L51" i="3"/>
  <c r="L105" i="2"/>
  <c r="K105" i="2"/>
  <c r="L18" i="3"/>
  <c r="K18" i="3"/>
  <c r="L57" i="3"/>
  <c r="K57" i="3"/>
  <c r="L9" i="3"/>
  <c r="K9" i="3"/>
  <c r="L49" i="3"/>
  <c r="K49" i="3"/>
  <c r="K94" i="2"/>
  <c r="L94" i="2"/>
  <c r="L48" i="3"/>
  <c r="K48" i="3"/>
  <c r="L54" i="3"/>
  <c r="K54" i="3"/>
  <c r="K38" i="2"/>
  <c r="L38" i="2"/>
  <c r="L53" i="2"/>
  <c r="K53" i="2"/>
  <c r="L76" i="2"/>
  <c r="K76" i="2"/>
  <c r="L74" i="3"/>
  <c r="K74" i="3"/>
  <c r="L43" i="2"/>
  <c r="K43" i="2"/>
  <c r="K58" i="2"/>
  <c r="L58" i="2"/>
  <c r="L65" i="2"/>
  <c r="K65" i="2"/>
  <c r="K11" i="5"/>
  <c r="L11" i="5"/>
  <c r="L30" i="5"/>
  <c r="K30" i="5"/>
  <c r="L36" i="5"/>
  <c r="K36" i="5"/>
  <c r="L32" i="5"/>
  <c r="K32" i="5"/>
  <c r="K19" i="5"/>
  <c r="L19" i="5"/>
  <c r="L64" i="2"/>
  <c r="K64" i="2"/>
  <c r="L23" i="2"/>
  <c r="K23" i="2"/>
  <c r="L17" i="2"/>
  <c r="K17" i="2"/>
  <c r="L19" i="2"/>
  <c r="K19" i="2"/>
  <c r="K18" i="2"/>
  <c r="L18" i="2"/>
  <c r="K35" i="3"/>
  <c r="L35" i="3"/>
  <c r="L56" i="1"/>
  <c r="K56" i="1"/>
  <c r="L11" i="1"/>
  <c r="K11" i="1"/>
  <c r="L20" i="1"/>
  <c r="K20" i="1"/>
  <c r="L39" i="1"/>
  <c r="K39" i="1"/>
  <c r="L54" i="1"/>
  <c r="K54" i="1"/>
  <c r="L22" i="1"/>
  <c r="K22" i="1"/>
  <c r="L92" i="3"/>
  <c r="K92" i="3"/>
  <c r="K39" i="3"/>
  <c r="L39" i="3"/>
  <c r="K106" i="2"/>
  <c r="L106" i="2"/>
  <c r="L106" i="3"/>
  <c r="K106" i="3"/>
  <c r="K47" i="3"/>
  <c r="L47" i="3"/>
  <c r="L89" i="2"/>
  <c r="K89" i="2"/>
  <c r="L94" i="3"/>
  <c r="K94" i="3"/>
  <c r="L13" i="3"/>
  <c r="K13" i="3"/>
  <c r="L105" i="3"/>
  <c r="K105" i="3"/>
  <c r="L50" i="3"/>
  <c r="K50" i="3"/>
  <c r="K34" i="2"/>
  <c r="L34" i="2"/>
  <c r="L104" i="3"/>
  <c r="K104" i="3"/>
  <c r="L41" i="3"/>
  <c r="K41" i="3"/>
  <c r="K103" i="3"/>
  <c r="L103" i="3"/>
  <c r="L40" i="3"/>
  <c r="K40" i="3"/>
  <c r="L36" i="3"/>
  <c r="K36" i="3"/>
  <c r="L84" i="3"/>
  <c r="K84" i="3"/>
  <c r="L45" i="2"/>
  <c r="K45" i="2"/>
  <c r="L68" i="2"/>
  <c r="K68" i="2"/>
  <c r="K21" i="1"/>
  <c r="L21" i="1"/>
  <c r="L35" i="2"/>
  <c r="K35" i="2"/>
  <c r="K50" i="2"/>
  <c r="L50" i="2"/>
  <c r="L49" i="2"/>
  <c r="K49" i="2"/>
  <c r="L13" i="5"/>
  <c r="K13" i="5"/>
  <c r="K23" i="5"/>
  <c r="L23" i="5"/>
  <c r="L33" i="5"/>
  <c r="K33" i="5"/>
  <c r="L29" i="5"/>
  <c r="K29" i="5"/>
  <c r="O7" i="5"/>
  <c r="N7" i="5"/>
  <c r="M7" i="5"/>
  <c r="K7" i="5"/>
  <c r="L63" i="2"/>
  <c r="K63" i="2"/>
  <c r="L26" i="3"/>
  <c r="K26" i="3"/>
  <c r="L15" i="2"/>
  <c r="K15" i="2"/>
  <c r="L11" i="2"/>
  <c r="K11" i="2"/>
  <c r="L26" i="1"/>
  <c r="K26" i="1"/>
  <c r="L35" i="1"/>
  <c r="K35" i="1"/>
  <c r="L34" i="3"/>
  <c r="K34" i="3"/>
  <c r="K98" i="2"/>
  <c r="L98" i="2"/>
  <c r="K95" i="3"/>
  <c r="L95" i="3"/>
  <c r="K43" i="3"/>
  <c r="L43" i="3"/>
  <c r="L85" i="3"/>
  <c r="K85" i="3"/>
  <c r="L10" i="3"/>
  <c r="K10" i="3"/>
  <c r="L93" i="3"/>
  <c r="K93" i="3"/>
  <c r="L45" i="3"/>
  <c r="K45" i="3"/>
  <c r="L103" i="2"/>
  <c r="K103" i="2"/>
  <c r="L97" i="3"/>
  <c r="K97" i="3"/>
  <c r="K27" i="3"/>
  <c r="L27" i="3"/>
  <c r="L100" i="3"/>
  <c r="K100" i="3"/>
  <c r="K31" i="3"/>
  <c r="L31" i="3"/>
  <c r="L30" i="3"/>
  <c r="K30" i="3"/>
  <c r="K86" i="2"/>
  <c r="L86" i="2"/>
  <c r="L101" i="2"/>
  <c r="K101" i="2"/>
  <c r="L37" i="2"/>
  <c r="K37" i="2"/>
  <c r="L60" i="2"/>
  <c r="K60" i="2"/>
  <c r="L99" i="2"/>
  <c r="K99" i="2"/>
  <c r="K42" i="2"/>
  <c r="L42" i="2"/>
  <c r="L41" i="2"/>
  <c r="K41" i="2"/>
  <c r="L37" i="5"/>
  <c r="K37" i="5"/>
  <c r="L17" i="5"/>
  <c r="K17" i="5"/>
  <c r="L16" i="5"/>
  <c r="K16" i="5"/>
  <c r="L26" i="5"/>
  <c r="K26" i="5"/>
  <c r="K87" i="3"/>
  <c r="L87" i="3"/>
  <c r="L18" i="5"/>
  <c r="K18" i="5"/>
  <c r="L9" i="2"/>
  <c r="K9" i="2"/>
  <c r="K22" i="2"/>
  <c r="L22" i="2"/>
  <c r="K30" i="2"/>
  <c r="L30" i="2"/>
  <c r="L7" i="1"/>
  <c r="K7" i="1"/>
  <c r="L52" i="1"/>
  <c r="K52" i="1"/>
  <c r="L50" i="1"/>
  <c r="K50" i="1"/>
  <c r="L86" i="3"/>
  <c r="K86" i="3"/>
  <c r="L44" i="1"/>
  <c r="K44" i="1"/>
  <c r="L12" i="1"/>
  <c r="K12" i="1"/>
  <c r="L31" i="1"/>
  <c r="K31" i="1"/>
  <c r="L46" i="1"/>
  <c r="K46" i="1"/>
  <c r="L14" i="1"/>
  <c r="K14" i="1"/>
  <c r="K83" i="3"/>
  <c r="L83" i="3"/>
  <c r="L29" i="3"/>
  <c r="K29" i="3"/>
  <c r="K91" i="3"/>
  <c r="L91" i="3"/>
  <c r="L38" i="3"/>
  <c r="K38" i="3"/>
  <c r="L81" i="3"/>
  <c r="K81" i="3"/>
  <c r="L47" i="2"/>
  <c r="K47" i="2"/>
  <c r="L90" i="3"/>
  <c r="K90" i="3"/>
  <c r="L42" i="3"/>
  <c r="K42" i="3"/>
  <c r="L95" i="2"/>
  <c r="K95" i="2"/>
  <c r="L89" i="3"/>
  <c r="K89" i="3"/>
  <c r="L22" i="3"/>
  <c r="K22" i="3"/>
  <c r="L96" i="3"/>
  <c r="K96" i="3"/>
  <c r="L21" i="3"/>
  <c r="K21" i="3"/>
  <c r="L97" i="2"/>
  <c r="K97" i="2"/>
  <c r="K78" i="2"/>
  <c r="L78" i="2"/>
  <c r="L93" i="2"/>
  <c r="K93" i="2"/>
  <c r="L28" i="2"/>
  <c r="K28" i="2"/>
  <c r="L52" i="2"/>
  <c r="K52" i="2"/>
  <c r="L91" i="2"/>
  <c r="K91" i="2"/>
  <c r="K59" i="3"/>
  <c r="L59" i="3"/>
  <c r="L33" i="2"/>
  <c r="K33" i="2"/>
  <c r="L32" i="2"/>
  <c r="K32" i="2"/>
  <c r="L34" i="5"/>
  <c r="K34" i="5"/>
  <c r="L102" i="3"/>
  <c r="K102" i="3"/>
  <c r="L12" i="5"/>
  <c r="K12" i="5"/>
  <c r="L8" i="5"/>
  <c r="K8" i="5"/>
  <c r="L28" i="5"/>
  <c r="K28" i="5"/>
  <c r="K17" i="1"/>
  <c r="L17" i="1"/>
  <c r="L43" i="1"/>
  <c r="K43" i="1"/>
  <c r="L48" i="1"/>
  <c r="K48" i="1"/>
  <c r="L16" i="1"/>
  <c r="K16" i="1"/>
  <c r="L18" i="1"/>
  <c r="K18" i="1"/>
  <c r="L40" i="1"/>
  <c r="K40" i="1"/>
  <c r="L8" i="1"/>
  <c r="K8" i="1"/>
  <c r="L27" i="1"/>
  <c r="K27" i="1"/>
  <c r="L42" i="1"/>
  <c r="K42" i="1"/>
  <c r="L10" i="1"/>
  <c r="K10" i="1"/>
  <c r="L77" i="3"/>
  <c r="K77" i="3"/>
  <c r="L25" i="3"/>
  <c r="K25" i="3"/>
  <c r="L82" i="3"/>
  <c r="K82" i="3"/>
  <c r="L33" i="3"/>
  <c r="K33" i="3"/>
  <c r="K67" i="3"/>
  <c r="L67" i="3"/>
  <c r="L104" i="2"/>
  <c r="K104" i="2"/>
  <c r="L80" i="3"/>
  <c r="K80" i="3"/>
  <c r="L37" i="3"/>
  <c r="K37" i="3"/>
  <c r="L76" i="3"/>
  <c r="K76" i="3"/>
  <c r="L16" i="3"/>
  <c r="K16" i="3"/>
  <c r="L88" i="3"/>
  <c r="K88" i="3"/>
  <c r="K99" i="3"/>
  <c r="L99" i="3"/>
  <c r="K53" i="1"/>
  <c r="L53" i="1"/>
  <c r="K70" i="2"/>
  <c r="L70" i="2"/>
  <c r="L85" i="2"/>
  <c r="K85" i="2"/>
  <c r="L44" i="2"/>
  <c r="K44" i="2"/>
  <c r="L83" i="2"/>
  <c r="K83" i="2"/>
  <c r="K90" i="2"/>
  <c r="L90" i="2"/>
  <c r="L25" i="2"/>
  <c r="K25" i="2"/>
  <c r="L88" i="2"/>
  <c r="K88" i="2"/>
  <c r="L24" i="5"/>
  <c r="K24" i="5"/>
  <c r="L87" i="2"/>
  <c r="K87" i="2"/>
  <c r="K27" i="5"/>
  <c r="L27" i="5"/>
  <c r="K37" i="1"/>
  <c r="L37" i="1"/>
  <c r="L21" i="5"/>
  <c r="K21" i="5"/>
  <c r="K33" i="1"/>
  <c r="L33" i="1"/>
  <c r="L24" i="2"/>
  <c r="K24" i="2"/>
  <c r="K9" i="1"/>
  <c r="L9" i="1"/>
  <c r="L20" i="3"/>
  <c r="K20" i="3"/>
  <c r="L56" i="2"/>
  <c r="K56" i="2"/>
  <c r="K25" i="1"/>
  <c r="L25" i="1"/>
  <c r="K13" i="1"/>
  <c r="L13" i="1"/>
  <c r="G20" i="5"/>
  <c r="G23" i="3"/>
  <c r="M23" i="3"/>
  <c r="O23" i="3"/>
  <c r="N23" i="3"/>
  <c r="G32" i="3"/>
  <c r="M32" i="3"/>
  <c r="O32" i="3"/>
  <c r="N32" i="3"/>
  <c r="G72" i="3"/>
  <c r="O72" i="3"/>
  <c r="N72" i="3"/>
  <c r="M72" i="3"/>
  <c r="G38" i="5"/>
  <c r="G68" i="3"/>
  <c r="M68" i="3"/>
  <c r="O68" i="3"/>
  <c r="N68" i="3"/>
  <c r="G65" i="3"/>
  <c r="N65" i="3"/>
  <c r="O65" i="3"/>
  <c r="M65" i="3"/>
  <c r="G9" i="5"/>
  <c r="G52" i="3"/>
  <c r="M52" i="3"/>
  <c r="O52" i="3"/>
  <c r="N52" i="3"/>
  <c r="G61" i="3"/>
  <c r="O61" i="3"/>
  <c r="N61" i="3"/>
  <c r="M61" i="3"/>
  <c r="N56" i="3"/>
  <c r="M56" i="3"/>
  <c r="O56" i="3"/>
  <c r="G60" i="3"/>
  <c r="M60" i="3"/>
  <c r="O60" i="3"/>
  <c r="N60" i="3"/>
  <c r="N57" i="3"/>
  <c r="O57" i="3"/>
  <c r="M57" i="3"/>
  <c r="N9" i="3"/>
  <c r="O9" i="3"/>
  <c r="M9" i="3"/>
  <c r="G49" i="3"/>
  <c r="N49" i="3"/>
  <c r="M49" i="3"/>
  <c r="O49" i="3"/>
  <c r="G48" i="3"/>
  <c r="O48" i="3"/>
  <c r="N48" i="3"/>
  <c r="M48" i="3"/>
  <c r="G54" i="3"/>
  <c r="O54" i="3"/>
  <c r="N54" i="3"/>
  <c r="M54" i="3"/>
  <c r="G74" i="3"/>
  <c r="O74" i="3"/>
  <c r="N74" i="3"/>
  <c r="M74" i="3"/>
  <c r="G36" i="5"/>
  <c r="G35" i="3"/>
  <c r="M35" i="3"/>
  <c r="O35" i="3"/>
  <c r="N35" i="3"/>
  <c r="G28" i="3"/>
  <c r="M28" i="3"/>
  <c r="O28" i="3"/>
  <c r="N28" i="3"/>
  <c r="G8" i="3"/>
  <c r="O8" i="3"/>
  <c r="N8" i="3"/>
  <c r="M8" i="3"/>
  <c r="G79" i="3"/>
  <c r="O79" i="3"/>
  <c r="N79" i="3"/>
  <c r="M79" i="3"/>
  <c r="G35" i="5"/>
  <c r="G12" i="3"/>
  <c r="M12" i="3"/>
  <c r="O12" i="3"/>
  <c r="N12" i="3"/>
  <c r="G14" i="3"/>
  <c r="O14" i="3"/>
  <c r="N14" i="3"/>
  <c r="M14" i="3"/>
  <c r="O64" i="3"/>
  <c r="N64" i="3"/>
  <c r="M64" i="3"/>
  <c r="F69" i="3"/>
  <c r="N69" i="3"/>
  <c r="O69" i="3"/>
  <c r="M69" i="3"/>
  <c r="G101" i="3"/>
  <c r="O101" i="3"/>
  <c r="N101" i="3"/>
  <c r="M101" i="3"/>
  <c r="G55" i="3"/>
  <c r="O55" i="3"/>
  <c r="N55" i="3"/>
  <c r="M55" i="3"/>
  <c r="G14" i="5"/>
  <c r="G22" i="5"/>
  <c r="G98" i="3"/>
  <c r="O98" i="3"/>
  <c r="N98" i="3"/>
  <c r="M98" i="3"/>
  <c r="G44" i="3"/>
  <c r="M44" i="3"/>
  <c r="N44" i="3"/>
  <c r="O44" i="3"/>
  <c r="G51" i="3"/>
  <c r="M51" i="3"/>
  <c r="O51" i="3"/>
  <c r="N51" i="3"/>
  <c r="O18" i="3"/>
  <c r="N18" i="3"/>
  <c r="M18" i="3"/>
  <c r="G11" i="5"/>
  <c r="G30" i="5"/>
  <c r="G32" i="5"/>
  <c r="G19" i="5"/>
  <c r="G92" i="3"/>
  <c r="M92" i="3"/>
  <c r="O92" i="3"/>
  <c r="N92" i="3"/>
  <c r="G39" i="3"/>
  <c r="N39" i="3"/>
  <c r="O39" i="3"/>
  <c r="M39" i="3"/>
  <c r="G106" i="3"/>
  <c r="O106" i="3"/>
  <c r="M106" i="3"/>
  <c r="N106" i="3"/>
  <c r="G47" i="3"/>
  <c r="N47" i="3"/>
  <c r="M47" i="3"/>
  <c r="O47" i="3"/>
  <c r="G94" i="3"/>
  <c r="O94" i="3"/>
  <c r="N94" i="3"/>
  <c r="M94" i="3"/>
  <c r="G13" i="3"/>
  <c r="O13" i="3"/>
  <c r="N13" i="3"/>
  <c r="M13" i="3"/>
  <c r="G105" i="3"/>
  <c r="N105" i="3"/>
  <c r="M105" i="3"/>
  <c r="O105" i="3"/>
  <c r="G50" i="3"/>
  <c r="N50" i="3"/>
  <c r="M50" i="3"/>
  <c r="O50" i="3"/>
  <c r="G104" i="3"/>
  <c r="O104" i="3"/>
  <c r="N104" i="3"/>
  <c r="M104" i="3"/>
  <c r="N41" i="3"/>
  <c r="M41" i="3"/>
  <c r="O41" i="3"/>
  <c r="G103" i="3"/>
  <c r="O103" i="3"/>
  <c r="N103" i="3"/>
  <c r="M103" i="3"/>
  <c r="G40" i="3"/>
  <c r="O40" i="3"/>
  <c r="N40" i="3"/>
  <c r="M40" i="3"/>
  <c r="G36" i="3"/>
  <c r="M36" i="3"/>
  <c r="N36" i="3"/>
  <c r="O36" i="3"/>
  <c r="M84" i="3"/>
  <c r="O84" i="3"/>
  <c r="N84" i="3"/>
  <c r="G13" i="5"/>
  <c r="G23" i="5"/>
  <c r="G29" i="5"/>
  <c r="L7" i="5"/>
  <c r="F26" i="3"/>
  <c r="M26" i="3"/>
  <c r="O26" i="3"/>
  <c r="N26" i="3"/>
  <c r="G73" i="3"/>
  <c r="N73" i="3"/>
  <c r="O73" i="3"/>
  <c r="M73" i="3"/>
  <c r="G24" i="3"/>
  <c r="O24" i="3"/>
  <c r="M24" i="3"/>
  <c r="N24" i="3"/>
  <c r="G70" i="3"/>
  <c r="O70" i="3"/>
  <c r="N70" i="3"/>
  <c r="M70" i="3"/>
  <c r="G78" i="3"/>
  <c r="O78" i="3"/>
  <c r="M78" i="3"/>
  <c r="N78" i="3"/>
  <c r="G15" i="3"/>
  <c r="O15" i="3"/>
  <c r="M15" i="3"/>
  <c r="N15" i="3"/>
  <c r="G46" i="3"/>
  <c r="O46" i="3"/>
  <c r="N46" i="3"/>
  <c r="M46" i="3"/>
  <c r="G53" i="3"/>
  <c r="N53" i="3"/>
  <c r="M53" i="3"/>
  <c r="O53" i="3"/>
  <c r="G17" i="3"/>
  <c r="N17" i="3"/>
  <c r="O17" i="3"/>
  <c r="M17" i="3"/>
  <c r="G95" i="3"/>
  <c r="O95" i="3"/>
  <c r="N95" i="3"/>
  <c r="M95" i="3"/>
  <c r="G43" i="3"/>
  <c r="O43" i="3"/>
  <c r="N43" i="3"/>
  <c r="M43" i="3"/>
  <c r="G27" i="3"/>
  <c r="O27" i="3"/>
  <c r="N27" i="3"/>
  <c r="M27" i="3"/>
  <c r="L7" i="2"/>
  <c r="G19" i="3"/>
  <c r="O19" i="3"/>
  <c r="N19" i="3"/>
  <c r="M19" i="3"/>
  <c r="G58" i="3"/>
  <c r="O58" i="3"/>
  <c r="N58" i="3"/>
  <c r="M58" i="3"/>
  <c r="G25" i="5"/>
  <c r="G85" i="3"/>
  <c r="O85" i="3"/>
  <c r="N85" i="3"/>
  <c r="M85" i="3"/>
  <c r="G10" i="3"/>
  <c r="O10" i="3"/>
  <c r="N10" i="3"/>
  <c r="M10" i="3"/>
  <c r="G30" i="3"/>
  <c r="O30" i="3"/>
  <c r="N30" i="3"/>
  <c r="M30" i="3"/>
  <c r="G37" i="5"/>
  <c r="G83" i="3"/>
  <c r="O83" i="3"/>
  <c r="N83" i="3"/>
  <c r="M83" i="3"/>
  <c r="G29" i="3"/>
  <c r="M29" i="3"/>
  <c r="O29" i="3"/>
  <c r="N29" i="3"/>
  <c r="O21" i="3"/>
  <c r="M21" i="3"/>
  <c r="N21" i="3"/>
  <c r="G59" i="3"/>
  <c r="N59" i="3"/>
  <c r="M59" i="3"/>
  <c r="O59" i="3"/>
  <c r="O102" i="3"/>
  <c r="M102" i="3"/>
  <c r="N102" i="3"/>
  <c r="G28" i="5"/>
  <c r="G71" i="3"/>
  <c r="O71" i="3"/>
  <c r="N71" i="3"/>
  <c r="M71" i="3"/>
  <c r="G75" i="3"/>
  <c r="O75" i="3"/>
  <c r="N75" i="3"/>
  <c r="M75" i="3"/>
  <c r="G15" i="5"/>
  <c r="G63" i="3"/>
  <c r="N63" i="3"/>
  <c r="O63" i="3"/>
  <c r="M63" i="3"/>
  <c r="G66" i="3"/>
  <c r="O66" i="3"/>
  <c r="M66" i="3"/>
  <c r="N66" i="3"/>
  <c r="G10" i="5"/>
  <c r="G31" i="5"/>
  <c r="G11" i="3"/>
  <c r="N11" i="3"/>
  <c r="O11" i="3"/>
  <c r="M11" i="3"/>
  <c r="G62" i="3"/>
  <c r="O62" i="3"/>
  <c r="N62" i="3"/>
  <c r="M62" i="3"/>
  <c r="G86" i="3"/>
  <c r="O86" i="3"/>
  <c r="N86" i="3"/>
  <c r="M86" i="3"/>
  <c r="G34" i="3"/>
  <c r="O34" i="3"/>
  <c r="N34" i="3"/>
  <c r="M34" i="3"/>
  <c r="M93" i="3"/>
  <c r="O93" i="3"/>
  <c r="N93" i="3"/>
  <c r="G45" i="3"/>
  <c r="N45" i="3"/>
  <c r="O45" i="3"/>
  <c r="M45" i="3"/>
  <c r="G97" i="3"/>
  <c r="N97" i="3"/>
  <c r="O97" i="3"/>
  <c r="M97" i="3"/>
  <c r="G100" i="3"/>
  <c r="M100" i="3"/>
  <c r="O100" i="3"/>
  <c r="N100" i="3"/>
  <c r="G31" i="3"/>
  <c r="O31" i="3"/>
  <c r="N31" i="3"/>
  <c r="M31" i="3"/>
  <c r="G17" i="5"/>
  <c r="G16" i="5"/>
  <c r="M87" i="3"/>
  <c r="O87" i="3"/>
  <c r="N87" i="3"/>
  <c r="G91" i="3"/>
  <c r="O91" i="3"/>
  <c r="N91" i="3"/>
  <c r="M91" i="3"/>
  <c r="G38" i="3"/>
  <c r="O38" i="3"/>
  <c r="M38" i="3"/>
  <c r="N38" i="3"/>
  <c r="G81" i="3"/>
  <c r="N81" i="3"/>
  <c r="O81" i="3"/>
  <c r="M81" i="3"/>
  <c r="G90" i="3"/>
  <c r="M90" i="3"/>
  <c r="N90" i="3"/>
  <c r="O90" i="3"/>
  <c r="G42" i="3"/>
  <c r="O42" i="3"/>
  <c r="M42" i="3"/>
  <c r="N42" i="3"/>
  <c r="G89" i="3"/>
  <c r="N89" i="3"/>
  <c r="O89" i="3"/>
  <c r="M89" i="3"/>
  <c r="G22" i="3"/>
  <c r="O22" i="3"/>
  <c r="N22" i="3"/>
  <c r="M22" i="3"/>
  <c r="G96" i="3"/>
  <c r="M96" i="3"/>
  <c r="O96" i="3"/>
  <c r="N96" i="3"/>
  <c r="G34" i="5"/>
  <c r="G77" i="3"/>
  <c r="O77" i="3"/>
  <c r="N77" i="3"/>
  <c r="M77" i="3"/>
  <c r="G25" i="3"/>
  <c r="N25" i="3"/>
  <c r="O25" i="3"/>
  <c r="M25" i="3"/>
  <c r="G82" i="3"/>
  <c r="O82" i="3"/>
  <c r="N82" i="3"/>
  <c r="M82" i="3"/>
  <c r="G33" i="3"/>
  <c r="N33" i="3"/>
  <c r="O33" i="3"/>
  <c r="M33" i="3"/>
  <c r="G67" i="3"/>
  <c r="O67" i="3"/>
  <c r="N67" i="3"/>
  <c r="M67" i="3"/>
  <c r="G80" i="3"/>
  <c r="O80" i="3"/>
  <c r="N80" i="3"/>
  <c r="M80" i="3"/>
  <c r="G37" i="3"/>
  <c r="O37" i="3"/>
  <c r="M37" i="3"/>
  <c r="N37" i="3"/>
  <c r="G76" i="3"/>
  <c r="M76" i="3"/>
  <c r="O76" i="3"/>
  <c r="N76" i="3"/>
  <c r="G16" i="3"/>
  <c r="O16" i="3"/>
  <c r="N16" i="3"/>
  <c r="M16" i="3"/>
  <c r="O88" i="3"/>
  <c r="N88" i="3"/>
  <c r="M88" i="3"/>
  <c r="L7" i="3"/>
  <c r="O7" i="3"/>
  <c r="N7" i="3"/>
  <c r="M7" i="3"/>
  <c r="G99" i="3"/>
  <c r="M99" i="3"/>
  <c r="O99" i="3"/>
  <c r="N99" i="3"/>
  <c r="G24" i="5"/>
  <c r="G27" i="5"/>
  <c r="G21" i="5"/>
  <c r="G20" i="3"/>
  <c r="M20" i="3"/>
  <c r="O20" i="3"/>
  <c r="N20" i="3"/>
  <c r="F31" i="2"/>
  <c r="G105" i="2"/>
  <c r="O105" i="2"/>
  <c r="N105" i="2"/>
  <c r="M105" i="2"/>
  <c r="M54" i="2"/>
  <c r="O54" i="2"/>
  <c r="N54" i="2"/>
  <c r="G74" i="2"/>
  <c r="O74" i="2"/>
  <c r="N74" i="2"/>
  <c r="M74" i="2"/>
  <c r="G71" i="2"/>
  <c r="O71" i="2"/>
  <c r="N71" i="2"/>
  <c r="M71" i="2"/>
  <c r="G26" i="2"/>
  <c r="O26" i="2"/>
  <c r="N26" i="2"/>
  <c r="M26" i="2"/>
  <c r="M48" i="2"/>
  <c r="N48" i="2"/>
  <c r="O48" i="2"/>
  <c r="G29" i="2"/>
  <c r="N29" i="2"/>
  <c r="M29" i="2"/>
  <c r="O29" i="2"/>
  <c r="G20" i="2"/>
  <c r="O20" i="2"/>
  <c r="N20" i="2"/>
  <c r="M20" i="2"/>
  <c r="G10" i="2"/>
  <c r="O10" i="2"/>
  <c r="N10" i="2"/>
  <c r="M10" i="2"/>
  <c r="G39" i="2"/>
  <c r="O39" i="2"/>
  <c r="N39" i="2"/>
  <c r="M39" i="2"/>
  <c r="G38" i="1"/>
  <c r="O38" i="1"/>
  <c r="N38" i="1"/>
  <c r="M38" i="1"/>
  <c r="G94" i="2"/>
  <c r="O94" i="2"/>
  <c r="N94" i="2"/>
  <c r="M94" i="2"/>
  <c r="N69" i="2"/>
  <c r="M69" i="2"/>
  <c r="O69" i="2"/>
  <c r="G51" i="1"/>
  <c r="O51" i="1"/>
  <c r="N51" i="1"/>
  <c r="M51" i="1"/>
  <c r="O34" i="2"/>
  <c r="N34" i="2"/>
  <c r="M34" i="2"/>
  <c r="G61" i="2"/>
  <c r="N61" i="2"/>
  <c r="O61" i="2"/>
  <c r="M61" i="2"/>
  <c r="G51" i="2"/>
  <c r="M51" i="2"/>
  <c r="N51" i="2"/>
  <c r="O51" i="2"/>
  <c r="G66" i="2"/>
  <c r="O66" i="2"/>
  <c r="N66" i="2"/>
  <c r="M66" i="2"/>
  <c r="O81" i="2"/>
  <c r="N81" i="2"/>
  <c r="M81" i="2"/>
  <c r="N29" i="1"/>
  <c r="O29" i="1"/>
  <c r="M29" i="1"/>
  <c r="G72" i="2"/>
  <c r="M72" i="2"/>
  <c r="N72" i="2"/>
  <c r="O72" i="2"/>
  <c r="M8" i="2"/>
  <c r="N8" i="2"/>
  <c r="O8" i="2"/>
  <c r="M40" i="2"/>
  <c r="O40" i="2"/>
  <c r="N40" i="2"/>
  <c r="G21" i="2"/>
  <c r="N21" i="2"/>
  <c r="O21" i="2"/>
  <c r="M21" i="2"/>
  <c r="G12" i="2"/>
  <c r="O12" i="2"/>
  <c r="N12" i="2"/>
  <c r="M12" i="2"/>
  <c r="G55" i="2"/>
  <c r="O55" i="2"/>
  <c r="N55" i="2"/>
  <c r="M55" i="2"/>
  <c r="M14" i="2"/>
  <c r="O14" i="2"/>
  <c r="N14" i="2"/>
  <c r="G23" i="1"/>
  <c r="N23" i="1"/>
  <c r="M23" i="1"/>
  <c r="O23" i="1"/>
  <c r="O92" i="2"/>
  <c r="N92" i="2"/>
  <c r="M92" i="2"/>
  <c r="G80" i="2"/>
  <c r="M80" i="2"/>
  <c r="N80" i="2"/>
  <c r="O80" i="2"/>
  <c r="G32" i="1"/>
  <c r="M32" i="1"/>
  <c r="O32" i="1"/>
  <c r="N32" i="1"/>
  <c r="G19" i="1"/>
  <c r="O19" i="1"/>
  <c r="N19" i="1"/>
  <c r="M19" i="1"/>
  <c r="G89" i="2"/>
  <c r="O89" i="2"/>
  <c r="N89" i="2"/>
  <c r="M89" i="2"/>
  <c r="G30" i="1"/>
  <c r="O30" i="1"/>
  <c r="N30" i="1"/>
  <c r="M30" i="1"/>
  <c r="G103" i="2"/>
  <c r="O103" i="2"/>
  <c r="N103" i="2"/>
  <c r="M103" i="2"/>
  <c r="M38" i="2"/>
  <c r="O38" i="2"/>
  <c r="N38" i="2"/>
  <c r="N53" i="2"/>
  <c r="M53" i="2"/>
  <c r="O53" i="2"/>
  <c r="O76" i="2"/>
  <c r="N76" i="2"/>
  <c r="M76" i="2"/>
  <c r="N43" i="2"/>
  <c r="O43" i="2"/>
  <c r="M43" i="2"/>
  <c r="G58" i="2"/>
  <c r="O58" i="2"/>
  <c r="N58" i="2"/>
  <c r="M58" i="2"/>
  <c r="O65" i="2"/>
  <c r="N65" i="2"/>
  <c r="M65" i="2"/>
  <c r="G64" i="2"/>
  <c r="M64" i="2"/>
  <c r="N64" i="2"/>
  <c r="O64" i="2"/>
  <c r="G31" i="2"/>
  <c r="O31" i="2"/>
  <c r="N31" i="2"/>
  <c r="M31" i="2"/>
  <c r="G13" i="2"/>
  <c r="N13" i="2"/>
  <c r="M13" i="2"/>
  <c r="O13" i="2"/>
  <c r="N67" i="2"/>
  <c r="O67" i="2"/>
  <c r="M67" i="2"/>
  <c r="G73" i="2"/>
  <c r="O73" i="2"/>
  <c r="N73" i="2"/>
  <c r="M73" i="2"/>
  <c r="G47" i="1"/>
  <c r="N47" i="1"/>
  <c r="O47" i="1"/>
  <c r="M47" i="1"/>
  <c r="G15" i="1"/>
  <c r="N15" i="1"/>
  <c r="M15" i="1"/>
  <c r="O15" i="1"/>
  <c r="G24" i="1"/>
  <c r="M24" i="1"/>
  <c r="O24" i="1"/>
  <c r="N24" i="1"/>
  <c r="G11" i="1"/>
  <c r="O11" i="1"/>
  <c r="N11" i="1"/>
  <c r="M11" i="1"/>
  <c r="G47" i="2"/>
  <c r="O47" i="2"/>
  <c r="N47" i="2"/>
  <c r="M47" i="2"/>
  <c r="G95" i="2"/>
  <c r="O95" i="2"/>
  <c r="N95" i="2"/>
  <c r="M95" i="2"/>
  <c r="N45" i="2"/>
  <c r="M45" i="2"/>
  <c r="O45" i="2"/>
  <c r="O68" i="2"/>
  <c r="N68" i="2"/>
  <c r="M68" i="2"/>
  <c r="N21" i="1"/>
  <c r="O21" i="1"/>
  <c r="M21" i="1"/>
  <c r="F35" i="2"/>
  <c r="N35" i="2"/>
  <c r="M35" i="2"/>
  <c r="O35" i="2"/>
  <c r="F50" i="2"/>
  <c r="O50" i="2"/>
  <c r="N50" i="2"/>
  <c r="M50" i="2"/>
  <c r="O49" i="2"/>
  <c r="N49" i="2"/>
  <c r="M49" i="2"/>
  <c r="O63" i="2"/>
  <c r="N63" i="2"/>
  <c r="M63" i="2"/>
  <c r="G23" i="2"/>
  <c r="O23" i="2"/>
  <c r="N23" i="2"/>
  <c r="M23" i="2"/>
  <c r="O17" i="2"/>
  <c r="N17" i="2"/>
  <c r="M17" i="2"/>
  <c r="N19" i="2"/>
  <c r="M19" i="2"/>
  <c r="O19" i="2"/>
  <c r="G18" i="2"/>
  <c r="O18" i="2"/>
  <c r="N18" i="2"/>
  <c r="M18" i="2"/>
  <c r="O41" i="1"/>
  <c r="N41" i="1"/>
  <c r="M41" i="1"/>
  <c r="G106" i="2"/>
  <c r="O106" i="2"/>
  <c r="N106" i="2"/>
  <c r="M106" i="2"/>
  <c r="G46" i="2"/>
  <c r="M46" i="2"/>
  <c r="O46" i="2"/>
  <c r="N46" i="2"/>
  <c r="G7" i="1"/>
  <c r="N7" i="1"/>
  <c r="M7" i="1"/>
  <c r="O7" i="1"/>
  <c r="G43" i="1"/>
  <c r="O43" i="1"/>
  <c r="N43" i="1"/>
  <c r="M43" i="1"/>
  <c r="G52" i="1"/>
  <c r="O52" i="1"/>
  <c r="N52" i="1"/>
  <c r="M52" i="1"/>
  <c r="G20" i="1"/>
  <c r="O20" i="1"/>
  <c r="N20" i="1"/>
  <c r="M20" i="1"/>
  <c r="G86" i="2"/>
  <c r="M86" i="2"/>
  <c r="O86" i="2"/>
  <c r="N86" i="2"/>
  <c r="G101" i="2"/>
  <c r="N101" i="2"/>
  <c r="M101" i="2"/>
  <c r="O101" i="2"/>
  <c r="G37" i="2"/>
  <c r="N37" i="2"/>
  <c r="O37" i="2"/>
  <c r="M37" i="2"/>
  <c r="G60" i="2"/>
  <c r="O60" i="2"/>
  <c r="N60" i="2"/>
  <c r="M60" i="2"/>
  <c r="G99" i="2"/>
  <c r="N99" i="2"/>
  <c r="M99" i="2"/>
  <c r="O99" i="2"/>
  <c r="G42" i="2"/>
  <c r="O42" i="2"/>
  <c r="N42" i="2"/>
  <c r="M42" i="2"/>
  <c r="O41" i="2"/>
  <c r="N41" i="2"/>
  <c r="M41" i="2"/>
  <c r="G15" i="2"/>
  <c r="O15" i="2"/>
  <c r="N15" i="2"/>
  <c r="M15" i="2"/>
  <c r="M11" i="2"/>
  <c r="O11" i="2"/>
  <c r="N11" i="2"/>
  <c r="N45" i="1"/>
  <c r="M45" i="1"/>
  <c r="O45" i="1"/>
  <c r="G28" i="1"/>
  <c r="O28" i="1"/>
  <c r="N28" i="1"/>
  <c r="M28" i="1"/>
  <c r="O98" i="2"/>
  <c r="N98" i="2"/>
  <c r="M98" i="2"/>
  <c r="G26" i="1"/>
  <c r="M26" i="1"/>
  <c r="O26" i="1"/>
  <c r="N26" i="1"/>
  <c r="G104" i="2"/>
  <c r="M104" i="2"/>
  <c r="O104" i="2"/>
  <c r="N104" i="2"/>
  <c r="G50" i="1"/>
  <c r="M50" i="1"/>
  <c r="O50" i="1"/>
  <c r="N50" i="1"/>
  <c r="G96" i="2"/>
  <c r="M96" i="2"/>
  <c r="O96" i="2"/>
  <c r="N96" i="2"/>
  <c r="G97" i="2"/>
  <c r="O97" i="2"/>
  <c r="N97" i="2"/>
  <c r="M97" i="2"/>
  <c r="F93" i="2"/>
  <c r="N93" i="2"/>
  <c r="M93" i="2"/>
  <c r="O93" i="2"/>
  <c r="G28" i="2"/>
  <c r="O28" i="2"/>
  <c r="N28" i="2"/>
  <c r="M28" i="2"/>
  <c r="G91" i="2"/>
  <c r="M91" i="2"/>
  <c r="N91" i="2"/>
  <c r="O91" i="2"/>
  <c r="G33" i="2"/>
  <c r="O33" i="2"/>
  <c r="N33" i="2"/>
  <c r="M33" i="2"/>
  <c r="G32" i="2"/>
  <c r="M32" i="2"/>
  <c r="O32" i="2"/>
  <c r="N32" i="2"/>
  <c r="O9" i="2"/>
  <c r="N9" i="2"/>
  <c r="M9" i="2"/>
  <c r="G7" i="2"/>
  <c r="O7" i="2"/>
  <c r="N7" i="2"/>
  <c r="M7" i="2"/>
  <c r="O22" i="2"/>
  <c r="N22" i="2"/>
  <c r="M22" i="2"/>
  <c r="F30" i="2"/>
  <c r="M30" i="2"/>
  <c r="O30" i="2"/>
  <c r="N30" i="2"/>
  <c r="G36" i="1"/>
  <c r="O36" i="1"/>
  <c r="N36" i="1"/>
  <c r="M36" i="1"/>
  <c r="G56" i="1"/>
  <c r="M56" i="1"/>
  <c r="O56" i="1"/>
  <c r="N56" i="1"/>
  <c r="G54" i="1"/>
  <c r="O54" i="1"/>
  <c r="N54" i="1"/>
  <c r="M54" i="1"/>
  <c r="G48" i="1"/>
  <c r="M48" i="1"/>
  <c r="O48" i="1"/>
  <c r="N48" i="1"/>
  <c r="G16" i="1"/>
  <c r="M16" i="1"/>
  <c r="O16" i="1"/>
  <c r="N16" i="1"/>
  <c r="G78" i="2"/>
  <c r="M78" i="2"/>
  <c r="O78" i="2"/>
  <c r="N78" i="2"/>
  <c r="G52" i="2"/>
  <c r="O52" i="2"/>
  <c r="N52" i="2"/>
  <c r="M52" i="2"/>
  <c r="G44" i="1"/>
  <c r="O44" i="1"/>
  <c r="N44" i="1"/>
  <c r="M44" i="1"/>
  <c r="G12" i="1"/>
  <c r="O12" i="1"/>
  <c r="N12" i="1"/>
  <c r="M12" i="1"/>
  <c r="G31" i="1"/>
  <c r="N31" i="1"/>
  <c r="M31" i="1"/>
  <c r="O31" i="1"/>
  <c r="G46" i="1"/>
  <c r="O46" i="1"/>
  <c r="N46" i="1"/>
  <c r="M46" i="1"/>
  <c r="G14" i="1"/>
  <c r="O14" i="1"/>
  <c r="N14" i="1"/>
  <c r="M14" i="1"/>
  <c r="F27" i="2"/>
  <c r="N27" i="2"/>
  <c r="O27" i="2"/>
  <c r="M27" i="2"/>
  <c r="G16" i="2"/>
  <c r="M16" i="2"/>
  <c r="O16" i="2"/>
  <c r="N16" i="2"/>
  <c r="G53" i="1"/>
  <c r="N53" i="1"/>
  <c r="M53" i="1"/>
  <c r="O53" i="1"/>
  <c r="G70" i="2"/>
  <c r="M70" i="2"/>
  <c r="O70" i="2"/>
  <c r="N70" i="2"/>
  <c r="G85" i="2"/>
  <c r="N85" i="2"/>
  <c r="O85" i="2"/>
  <c r="M85" i="2"/>
  <c r="G44" i="2"/>
  <c r="O44" i="2"/>
  <c r="N44" i="2"/>
  <c r="M44" i="2"/>
  <c r="G83" i="2"/>
  <c r="N83" i="2"/>
  <c r="O83" i="2"/>
  <c r="M83" i="2"/>
  <c r="G90" i="2"/>
  <c r="O90" i="2"/>
  <c r="N90" i="2"/>
  <c r="M90" i="2"/>
  <c r="G25" i="2"/>
  <c r="O25" i="2"/>
  <c r="N25" i="2"/>
  <c r="M25" i="2"/>
  <c r="G88" i="2"/>
  <c r="M88" i="2"/>
  <c r="O88" i="2"/>
  <c r="N88" i="2"/>
  <c r="O87" i="2"/>
  <c r="N87" i="2"/>
  <c r="M87" i="2"/>
  <c r="N37" i="1"/>
  <c r="O37" i="1"/>
  <c r="M37" i="1"/>
  <c r="O33" i="1"/>
  <c r="N33" i="1"/>
  <c r="M33" i="1"/>
  <c r="G17" i="1"/>
  <c r="O17" i="1"/>
  <c r="N17" i="1"/>
  <c r="M17" i="1"/>
  <c r="G55" i="1"/>
  <c r="N55" i="1"/>
  <c r="M55" i="1"/>
  <c r="O55" i="1"/>
  <c r="G59" i="2"/>
  <c r="N59" i="2"/>
  <c r="O59" i="2"/>
  <c r="M59" i="2"/>
  <c r="G34" i="1"/>
  <c r="M34" i="1"/>
  <c r="N34" i="1"/>
  <c r="O34" i="1"/>
  <c r="G84" i="2"/>
  <c r="O84" i="2"/>
  <c r="N84" i="2"/>
  <c r="M84" i="2"/>
  <c r="G39" i="1"/>
  <c r="N39" i="1"/>
  <c r="M39" i="1"/>
  <c r="O39" i="1"/>
  <c r="G22" i="1"/>
  <c r="O22" i="1"/>
  <c r="N22" i="1"/>
  <c r="M22" i="1"/>
  <c r="G35" i="1"/>
  <c r="O35" i="1"/>
  <c r="N35" i="1"/>
  <c r="M35" i="1"/>
  <c r="G18" i="1"/>
  <c r="M18" i="1"/>
  <c r="O18" i="1"/>
  <c r="N18" i="1"/>
  <c r="G40" i="1"/>
  <c r="M40" i="1"/>
  <c r="O40" i="1"/>
  <c r="N40" i="1"/>
  <c r="G8" i="1"/>
  <c r="O8" i="1"/>
  <c r="N8" i="1"/>
  <c r="M8" i="1"/>
  <c r="G27" i="1"/>
  <c r="O27" i="1"/>
  <c r="N27" i="1"/>
  <c r="M27" i="1"/>
  <c r="G42" i="1"/>
  <c r="M42" i="1"/>
  <c r="O42" i="1"/>
  <c r="N42" i="1"/>
  <c r="G10" i="1"/>
  <c r="M10" i="1"/>
  <c r="O10" i="1"/>
  <c r="N10" i="1"/>
  <c r="G57" i="2"/>
  <c r="O57" i="2"/>
  <c r="N57" i="2"/>
  <c r="M57" i="2"/>
  <c r="M102" i="2"/>
  <c r="O102" i="2"/>
  <c r="N102" i="2"/>
  <c r="G100" i="2"/>
  <c r="O100" i="2"/>
  <c r="N100" i="2"/>
  <c r="M100" i="2"/>
  <c r="G62" i="2"/>
  <c r="M62" i="2"/>
  <c r="O62" i="2"/>
  <c r="N62" i="2"/>
  <c r="G77" i="2"/>
  <c r="N77" i="2"/>
  <c r="M77" i="2"/>
  <c r="O77" i="2"/>
  <c r="G36" i="2"/>
  <c r="O36" i="2"/>
  <c r="N36" i="2"/>
  <c r="M36" i="2"/>
  <c r="G75" i="2"/>
  <c r="N75" i="2"/>
  <c r="O75" i="2"/>
  <c r="M75" i="2"/>
  <c r="G82" i="2"/>
  <c r="O82" i="2"/>
  <c r="N82" i="2"/>
  <c r="M82" i="2"/>
  <c r="O79" i="2"/>
  <c r="N79" i="2"/>
  <c r="M79" i="2"/>
  <c r="F49" i="1"/>
  <c r="O49" i="1"/>
  <c r="N49" i="1"/>
  <c r="M49" i="1"/>
  <c r="M24" i="2"/>
  <c r="O24" i="2"/>
  <c r="N24" i="2"/>
  <c r="G9" i="1"/>
  <c r="O9" i="1"/>
  <c r="N9" i="1"/>
  <c r="M9" i="1"/>
  <c r="M56" i="2"/>
  <c r="N56" i="2"/>
  <c r="O56" i="2"/>
  <c r="G25" i="1"/>
  <c r="O25" i="1"/>
  <c r="N25" i="1"/>
  <c r="M25" i="1"/>
  <c r="G13" i="1"/>
  <c r="N13" i="1"/>
  <c r="O13" i="1"/>
  <c r="M13" i="1"/>
  <c r="F14" i="2"/>
  <c r="F20" i="2"/>
  <c r="F12" i="3"/>
  <c r="F21" i="2"/>
  <c r="G17" i="2"/>
  <c r="F39" i="2"/>
  <c r="F8" i="2"/>
  <c r="F40" i="2"/>
  <c r="F13" i="2"/>
  <c r="F35" i="3"/>
  <c r="F48" i="2"/>
  <c r="F36" i="2"/>
  <c r="F25" i="1"/>
  <c r="F20" i="3"/>
  <c r="F77" i="2"/>
  <c r="F9" i="1"/>
  <c r="F22" i="2"/>
  <c r="F7" i="2"/>
  <c r="F80" i="2"/>
  <c r="G40" i="2"/>
  <c r="F62" i="2"/>
  <c r="F9" i="2"/>
  <c r="G56" i="2"/>
  <c r="F56" i="2"/>
  <c r="G48" i="2"/>
  <c r="F32" i="2"/>
  <c r="F33" i="2"/>
  <c r="F52" i="2"/>
  <c r="G30" i="2"/>
  <c r="G22" i="2"/>
  <c r="F59" i="3"/>
  <c r="G14" i="2"/>
  <c r="E15" i="16"/>
  <c r="E38" i="20"/>
  <c r="F19" i="2"/>
  <c r="F11" i="2"/>
  <c r="F23" i="2"/>
  <c r="F82" i="2"/>
  <c r="F26" i="2"/>
  <c r="F10" i="2"/>
  <c r="F12" i="2"/>
  <c r="F18" i="2"/>
  <c r="F75" i="2"/>
  <c r="F64" i="2"/>
  <c r="F17" i="1"/>
  <c r="F42" i="2"/>
  <c r="F16" i="2"/>
  <c r="F55" i="2"/>
  <c r="F91" i="2"/>
  <c r="F78" i="2"/>
  <c r="F29" i="2"/>
  <c r="F28" i="2"/>
  <c r="G24" i="2"/>
  <c r="F71" i="2"/>
  <c r="F100" i="2"/>
  <c r="G19" i="2"/>
  <c r="G9" i="2"/>
  <c r="F28" i="5"/>
  <c r="G8" i="2"/>
  <c r="G11" i="2"/>
  <c r="G41" i="5"/>
  <c r="G40" i="5"/>
  <c r="F39" i="5"/>
  <c r="G39" i="5"/>
  <c r="G33" i="5"/>
  <c r="F7" i="5"/>
  <c r="G7" i="5"/>
  <c r="F26" i="5"/>
  <c r="G26" i="5"/>
  <c r="G18" i="5"/>
  <c r="G12" i="5"/>
  <c r="F8" i="5"/>
  <c r="G8" i="5"/>
  <c r="F88" i="3"/>
  <c r="G88" i="3"/>
  <c r="F21" i="3"/>
  <c r="G21" i="3"/>
  <c r="G87" i="3"/>
  <c r="F102" i="3"/>
  <c r="G102" i="3"/>
  <c r="G56" i="3"/>
  <c r="F64" i="3"/>
  <c r="G64" i="3"/>
  <c r="F7" i="3"/>
  <c r="G7" i="3"/>
  <c r="F18" i="3"/>
  <c r="G18" i="3"/>
  <c r="G57" i="3"/>
  <c r="F9" i="3"/>
  <c r="G9" i="3"/>
  <c r="F84" i="3"/>
  <c r="G84" i="3"/>
  <c r="F41" i="3"/>
  <c r="G41" i="3"/>
  <c r="G93" i="3"/>
  <c r="G69" i="3"/>
  <c r="G26" i="3"/>
  <c r="G27" i="2"/>
  <c r="G81" i="2"/>
  <c r="G67" i="2"/>
  <c r="G102" i="2"/>
  <c r="F38" i="2"/>
  <c r="G38" i="2"/>
  <c r="G53" i="2"/>
  <c r="G76" i="2"/>
  <c r="G43" i="2"/>
  <c r="G65" i="2"/>
  <c r="G87" i="2"/>
  <c r="G34" i="2"/>
  <c r="G45" i="2"/>
  <c r="G68" i="2"/>
  <c r="G35" i="2"/>
  <c r="G50" i="2"/>
  <c r="G49" i="2"/>
  <c r="G79" i="2"/>
  <c r="G98" i="2"/>
  <c r="G41" i="2"/>
  <c r="G54" i="2"/>
  <c r="G69" i="2"/>
  <c r="G93" i="2"/>
  <c r="F92" i="2"/>
  <c r="G92" i="2"/>
  <c r="F63" i="2"/>
  <c r="G63" i="2"/>
  <c r="G45" i="1"/>
  <c r="F37" i="1"/>
  <c r="G37" i="1"/>
  <c r="G33" i="1"/>
  <c r="G21" i="1"/>
  <c r="G49" i="1"/>
  <c r="G41" i="1"/>
  <c r="F29" i="1"/>
  <c r="G29" i="1"/>
  <c r="F87" i="2"/>
  <c r="F45" i="2"/>
  <c r="F33" i="1"/>
  <c r="F41" i="1"/>
  <c r="F34" i="2"/>
  <c r="F21" i="1"/>
  <c r="F68" i="2"/>
  <c r="F57" i="3"/>
  <c r="F56" i="3"/>
  <c r="F41" i="5"/>
  <c r="F12" i="5"/>
  <c r="F33" i="5"/>
  <c r="F17" i="5"/>
  <c r="F18" i="5"/>
  <c r="F24" i="5"/>
  <c r="F25" i="5"/>
  <c r="F9" i="5"/>
  <c r="F36" i="5"/>
  <c r="F55" i="3"/>
  <c r="F87" i="3"/>
  <c r="F81" i="3"/>
  <c r="F90" i="3"/>
  <c r="F42" i="3"/>
  <c r="F89" i="3"/>
  <c r="F25" i="3"/>
  <c r="F37" i="3"/>
  <c r="F73" i="3"/>
  <c r="F58" i="3"/>
  <c r="F94" i="2"/>
  <c r="F46" i="2"/>
  <c r="F81" i="2"/>
  <c r="F47" i="2"/>
  <c r="F65" i="2"/>
  <c r="F49" i="2"/>
  <c r="F41" i="2"/>
  <c r="F97" i="2"/>
  <c r="F57" i="2"/>
  <c r="F70" i="2"/>
  <c r="F85" i="2"/>
  <c r="F88" i="2"/>
  <c r="F73" i="2"/>
  <c r="F74" i="2"/>
  <c r="F20" i="1"/>
  <c r="F40" i="1"/>
  <c r="F8" i="1"/>
  <c r="F51" i="1"/>
  <c r="F19" i="1"/>
  <c r="F50" i="1"/>
  <c r="F18" i="1"/>
  <c r="F47" i="1"/>
  <c r="F15" i="1"/>
  <c r="F46" i="1"/>
  <c r="F14" i="1"/>
  <c r="F32" i="1"/>
  <c r="F43" i="1"/>
  <c r="F11" i="1"/>
  <c r="F42" i="1"/>
  <c r="F10" i="1"/>
  <c r="F36" i="1"/>
  <c r="F7" i="1"/>
  <c r="F38" i="1"/>
  <c r="F28" i="1"/>
  <c r="F39" i="1"/>
  <c r="F56" i="1"/>
  <c r="F24" i="1"/>
  <c r="F35" i="1"/>
  <c r="F34" i="1"/>
  <c r="F52" i="1"/>
  <c r="F31" i="1"/>
  <c r="F30" i="1"/>
  <c r="F48" i="1"/>
  <c r="F16" i="1"/>
  <c r="F27" i="1"/>
  <c r="F26" i="1"/>
  <c r="F45" i="1"/>
  <c r="F44" i="1"/>
  <c r="F12" i="1"/>
  <c r="F55" i="1"/>
  <c r="F23" i="1"/>
  <c r="F54" i="1"/>
  <c r="F22" i="1"/>
  <c r="F89" i="2"/>
  <c r="F104" i="3"/>
  <c r="F102" i="2"/>
  <c r="F50" i="3"/>
  <c r="F13" i="3"/>
  <c r="F106" i="2"/>
  <c r="F106" i="3"/>
  <c r="F94" i="3"/>
  <c r="F49" i="3"/>
  <c r="F103" i="2"/>
  <c r="F98" i="2"/>
  <c r="F61" i="3"/>
  <c r="F90" i="2"/>
  <c r="F44" i="2"/>
  <c r="F17" i="3"/>
  <c r="F25" i="2"/>
  <c r="F53" i="1"/>
  <c r="F75" i="3"/>
  <c r="F83" i="2"/>
  <c r="F8" i="3"/>
  <c r="F37" i="2"/>
  <c r="F60" i="2"/>
  <c r="F86" i="2"/>
  <c r="F101" i="2"/>
  <c r="F99" i="2"/>
  <c r="F11" i="3"/>
  <c r="F85" i="3"/>
  <c r="F32" i="3"/>
  <c r="F43" i="3"/>
  <c r="F10" i="3"/>
  <c r="F51" i="2"/>
  <c r="F103" i="3"/>
  <c r="F66" i="2"/>
  <c r="F84" i="2"/>
  <c r="F72" i="2"/>
  <c r="F27" i="3"/>
  <c r="F10" i="5"/>
  <c r="F93" i="3"/>
  <c r="F31" i="5"/>
  <c r="F76" i="2"/>
  <c r="F58" i="2"/>
  <c r="F53" i="2"/>
  <c r="F74" i="3"/>
  <c r="F45" i="3"/>
  <c r="F43" i="2"/>
  <c r="F67" i="2"/>
  <c r="F105" i="2"/>
  <c r="F98" i="3"/>
  <c r="F51" i="3"/>
  <c r="F34" i="3"/>
  <c r="F104" i="2"/>
  <c r="F40" i="3"/>
  <c r="F61" i="2"/>
  <c r="F67" i="3"/>
  <c r="F30" i="3"/>
  <c r="F24" i="3"/>
  <c r="F16" i="3"/>
  <c r="F72" i="3"/>
  <c r="F96" i="2"/>
  <c r="F65" i="3"/>
  <c r="F13" i="5"/>
  <c r="F23" i="5"/>
  <c r="F101" i="3"/>
  <c r="F62" i="3"/>
  <c r="F21" i="5"/>
  <c r="F19" i="3"/>
  <c r="F86" i="3"/>
  <c r="F80" i="3"/>
  <c r="F22" i="3"/>
  <c r="F82" i="3"/>
  <c r="F48" i="3"/>
  <c r="F77" i="3"/>
  <c r="F33" i="3"/>
  <c r="F16" i="5"/>
  <c r="F53" i="3"/>
  <c r="F79" i="2"/>
  <c r="F69" i="2"/>
  <c r="F14" i="5"/>
  <c r="F40" i="5"/>
  <c r="F35" i="5"/>
  <c r="F15" i="5"/>
  <c r="F34" i="5"/>
  <c r="F11" i="5"/>
  <c r="F30" i="5"/>
  <c r="F32" i="5"/>
  <c r="F22" i="5"/>
  <c r="F59" i="2"/>
  <c r="F99" i="3"/>
  <c r="F38" i="5"/>
  <c r="F29" i="5"/>
  <c r="F19" i="5"/>
  <c r="F37" i="5"/>
  <c r="F54" i="2"/>
  <c r="F20" i="5"/>
  <c r="F27" i="5"/>
  <c r="F78" i="3"/>
  <c r="F96" i="3"/>
  <c r="F70" i="3"/>
  <c r="F54" i="3"/>
  <c r="F66" i="3"/>
  <c r="F14" i="3"/>
  <c r="F46" i="3"/>
  <c r="F91" i="3"/>
  <c r="F95" i="2"/>
  <c r="F38" i="3"/>
  <c r="F29" i="3"/>
  <c r="F52" i="3"/>
  <c r="F83" i="3"/>
  <c r="F44" i="3"/>
  <c r="F92" i="3"/>
  <c r="F39" i="3"/>
  <c r="F47" i="3"/>
  <c r="F105" i="3"/>
  <c r="F95" i="3"/>
  <c r="F97" i="3"/>
  <c r="F79" i="3"/>
  <c r="F71" i="3"/>
  <c r="F28" i="3"/>
  <c r="F76" i="3"/>
  <c r="F100" i="3"/>
  <c r="F60" i="3"/>
  <c r="F63" i="3"/>
  <c r="F15" i="3"/>
  <c r="F68" i="3"/>
  <c r="F23" i="3"/>
  <c r="F31" i="3"/>
  <c r="F36" i="3"/>
  <c r="C11" i="14"/>
  <c r="D10" i="14"/>
  <c r="E23" i="16"/>
  <c r="E41" i="16" s="1"/>
  <c r="E44" i="16" s="1"/>
  <c r="O1" i="12"/>
  <c r="E7" i="12"/>
  <c r="O37" i="12"/>
  <c r="J11" i="13" s="1"/>
  <c r="E8" i="12"/>
  <c r="O11" i="12"/>
  <c r="J16" i="13" s="1"/>
  <c r="E9" i="12"/>
  <c r="O19" i="12"/>
  <c r="J17" i="13" s="1"/>
  <c r="E10" i="12"/>
  <c r="O10" i="12"/>
  <c r="J21" i="13" s="1"/>
  <c r="E11" i="12"/>
  <c r="O8" i="12"/>
  <c r="J14" i="13" s="1"/>
  <c r="E12" i="12"/>
  <c r="O14" i="12"/>
  <c r="J15" i="13" s="1"/>
  <c r="E13" i="12"/>
  <c r="O17" i="12"/>
  <c r="J13" i="13" s="1"/>
  <c r="E14" i="12"/>
  <c r="O16" i="12"/>
  <c r="E15" i="12"/>
  <c r="O21" i="12"/>
  <c r="J35" i="13" s="1"/>
  <c r="E16" i="12"/>
  <c r="O33" i="12"/>
  <c r="J22" i="13" s="1"/>
  <c r="E17" i="12"/>
  <c r="O13" i="12"/>
  <c r="J33" i="13" s="1"/>
  <c r="E18" i="12"/>
  <c r="O36" i="12"/>
  <c r="E19" i="12"/>
  <c r="O12" i="12"/>
  <c r="J12" i="13" s="1"/>
  <c r="E20" i="12"/>
  <c r="O25" i="12"/>
  <c r="J31" i="13" s="1"/>
  <c r="E21" i="12"/>
  <c r="O32" i="12"/>
  <c r="J19" i="13" s="1"/>
  <c r="E22" i="12"/>
  <c r="O18" i="12"/>
  <c r="J27" i="13" s="1"/>
  <c r="E23" i="12"/>
  <c r="O24" i="12"/>
  <c r="J39" i="13" s="1"/>
  <c r="E24" i="12"/>
  <c r="O15" i="12"/>
  <c r="J26" i="13" s="1"/>
  <c r="E25" i="12"/>
  <c r="O38" i="12"/>
  <c r="J34" i="13" s="1"/>
  <c r="E26" i="12"/>
  <c r="O29" i="12"/>
  <c r="J32" i="13" s="1"/>
  <c r="E27" i="12"/>
  <c r="O7" i="12"/>
  <c r="J9" i="13" s="1"/>
  <c r="E28" i="12"/>
  <c r="O26" i="12"/>
  <c r="J28" i="13" s="1"/>
  <c r="E29" i="12"/>
  <c r="O23" i="12"/>
  <c r="J36" i="13" s="1"/>
  <c r="E30" i="12"/>
  <c r="O22" i="12"/>
  <c r="J18" i="13" s="1"/>
  <c r="E31" i="12"/>
  <c r="O30" i="12"/>
  <c r="J23" i="13" s="1"/>
  <c r="E32" i="12"/>
  <c r="O27" i="12"/>
  <c r="J37" i="13" s="1"/>
  <c r="E33" i="12"/>
  <c r="O9" i="12"/>
  <c r="J24" i="13" s="1"/>
  <c r="E34" i="12"/>
  <c r="O28" i="12"/>
  <c r="J30" i="13" s="1"/>
  <c r="E35" i="12"/>
  <c r="O34" i="12"/>
  <c r="J29" i="13" s="1"/>
  <c r="E36" i="12"/>
  <c r="O20" i="12"/>
  <c r="J25" i="13" s="1"/>
  <c r="E37" i="12"/>
  <c r="O35" i="12"/>
  <c r="J38" i="13" s="1"/>
  <c r="E38" i="12"/>
  <c r="O31" i="12"/>
  <c r="J20" i="13" s="1"/>
  <c r="O1" i="8"/>
  <c r="V1" i="8"/>
  <c r="C3" i="8"/>
  <c r="AI3" i="8"/>
  <c r="AJ3" i="8"/>
  <c r="AK3" i="8"/>
  <c r="V22" i="8"/>
  <c r="AD22" i="13" s="1"/>
  <c r="V33" i="8"/>
  <c r="AD32" i="13" s="1"/>
  <c r="V7" i="8"/>
  <c r="AD8" i="13" s="1"/>
  <c r="V25" i="8"/>
  <c r="AD23" i="13" s="1"/>
  <c r="V21" i="8"/>
  <c r="AD18" i="13" s="1"/>
  <c r="V9" i="8"/>
  <c r="AD33" i="13" s="1"/>
  <c r="AF12" i="8"/>
  <c r="AG12" i="8"/>
  <c r="V37" i="8"/>
  <c r="AD20" i="13" s="1"/>
  <c r="V20" i="8"/>
  <c r="AD9" i="13" s="1"/>
  <c r="AQ14" i="8"/>
  <c r="AR14" i="8"/>
  <c r="AS14" i="8"/>
  <c r="V18" i="8"/>
  <c r="AD14" i="13" s="1"/>
  <c r="AP15" i="8"/>
  <c r="AF11" i="8" s="1"/>
  <c r="AQ15" i="8"/>
  <c r="AR15" i="8"/>
  <c r="AS15" i="8"/>
  <c r="V19" i="8"/>
  <c r="AD31" i="13" s="1"/>
  <c r="AG16" i="8"/>
  <c r="AQ16" i="8"/>
  <c r="AR16" i="8"/>
  <c r="AS16" i="8"/>
  <c r="V15" i="8"/>
  <c r="AD21" i="13" s="1"/>
  <c r="AQ17" i="8"/>
  <c r="AR17" i="8"/>
  <c r="AS17" i="8"/>
  <c r="V14" i="8"/>
  <c r="AD36" i="13" s="1"/>
  <c r="AQ18" i="8"/>
  <c r="AR18" i="8"/>
  <c r="AS18" i="8"/>
  <c r="V31" i="8"/>
  <c r="AD15" i="13" s="1"/>
  <c r="AQ19" i="8"/>
  <c r="AR19" i="8"/>
  <c r="AS19" i="8"/>
  <c r="V28" i="8"/>
  <c r="AD17" i="13" s="1"/>
  <c r="AQ20" i="8"/>
  <c r="AR20" i="8"/>
  <c r="AS20" i="8"/>
  <c r="V8" i="8"/>
  <c r="AD11" i="13" s="1"/>
  <c r="AQ21" i="8"/>
  <c r="AR21" i="8"/>
  <c r="AS21" i="8"/>
  <c r="V13" i="8"/>
  <c r="AD16" i="13" s="1"/>
  <c r="AQ22" i="8"/>
  <c r="AR22" i="8"/>
  <c r="AS22" i="8"/>
  <c r="V24" i="8"/>
  <c r="AD28" i="13" s="1"/>
  <c r="AE23" i="8"/>
  <c r="AG23" i="8"/>
  <c r="AQ23" i="8"/>
  <c r="AR23" i="8"/>
  <c r="AS23" i="8"/>
  <c r="V23" i="8"/>
  <c r="AD13" i="13" s="1"/>
  <c r="V29" i="8"/>
  <c r="AD35" i="13" s="1"/>
  <c r="V16" i="8"/>
  <c r="AD12" i="13" s="1"/>
  <c r="AG26" i="8"/>
  <c r="V34" i="8"/>
  <c r="AD19" i="13" s="1"/>
  <c r="V30" i="8"/>
  <c r="AD10" i="13" s="1"/>
  <c r="V32" i="8"/>
  <c r="AD30" i="13" s="1"/>
  <c r="V10" i="8"/>
  <c r="AD39" i="13" s="1"/>
  <c r="V38" i="8"/>
  <c r="AD27" i="13" s="1"/>
  <c r="V12" i="8"/>
  <c r="AD26" i="13" s="1"/>
  <c r="AF32" i="8"/>
  <c r="AG32" i="8"/>
  <c r="V26" i="8"/>
  <c r="AD25" i="13" s="1"/>
  <c r="V27" i="8"/>
  <c r="AD34" i="13" s="1"/>
  <c r="V36" i="8"/>
  <c r="AD29" i="13" s="1"/>
  <c r="V35" i="8"/>
  <c r="AD37" i="13" s="1"/>
  <c r="V17" i="8"/>
  <c r="AD38" i="13" s="1"/>
  <c r="V11" i="8"/>
  <c r="AD24" i="13" s="1"/>
  <c r="S1" i="6"/>
  <c r="C3" i="6"/>
  <c r="E7" i="6"/>
  <c r="R7" i="6"/>
  <c r="S7" i="6" s="1"/>
  <c r="C8" i="6"/>
  <c r="E8" i="6" s="1"/>
  <c r="R8" i="6"/>
  <c r="S8" i="6" s="1"/>
  <c r="R9" i="6"/>
  <c r="S9" i="6"/>
  <c r="R10" i="6"/>
  <c r="S10" i="6" s="1"/>
  <c r="R11" i="6"/>
  <c r="S11" i="6" s="1"/>
  <c r="R12" i="6"/>
  <c r="S12" i="6" s="1"/>
  <c r="R13" i="6"/>
  <c r="S13" i="6" s="1"/>
  <c r="R14" i="6"/>
  <c r="S14" i="6" s="1"/>
  <c r="R15" i="6"/>
  <c r="S15" i="6" s="1"/>
  <c r="R16" i="6"/>
  <c r="S16" i="6" s="1"/>
  <c r="R17" i="6"/>
  <c r="S17" i="6" s="1"/>
  <c r="R18" i="6"/>
  <c r="S18" i="6" s="1"/>
  <c r="R19" i="6"/>
  <c r="S19" i="6" s="1"/>
  <c r="R20" i="6"/>
  <c r="S20" i="6" s="1"/>
  <c r="R21" i="6"/>
  <c r="S21" i="6" s="1"/>
  <c r="R22" i="6"/>
  <c r="S22" i="6" s="1"/>
  <c r="R23" i="6"/>
  <c r="S23" i="6" s="1"/>
  <c r="R24" i="6"/>
  <c r="S24" i="6" s="1"/>
  <c r="R25" i="6"/>
  <c r="S25" i="6" s="1"/>
  <c r="R26" i="6"/>
  <c r="S26" i="6" s="1"/>
  <c r="R27" i="6"/>
  <c r="S27" i="6" s="1"/>
  <c r="R28" i="6"/>
  <c r="S28" i="6"/>
  <c r="R29" i="6"/>
  <c r="S29" i="6" s="1"/>
  <c r="R30" i="6"/>
  <c r="S30" i="6" s="1"/>
  <c r="R31" i="6"/>
  <c r="S31" i="6" s="1"/>
  <c r="R32" i="6"/>
  <c r="S32" i="6" s="1"/>
  <c r="R33" i="6"/>
  <c r="S33" i="6" s="1"/>
  <c r="R34" i="6"/>
  <c r="S34" i="6" s="1"/>
  <c r="R35" i="6"/>
  <c r="S35" i="6" s="1"/>
  <c r="R36" i="6"/>
  <c r="S36" i="6" s="1"/>
  <c r="R37" i="6"/>
  <c r="S37" i="6" s="1"/>
  <c r="R38" i="6"/>
  <c r="S38" i="6" s="1"/>
  <c r="R39" i="6"/>
  <c r="S39" i="6" s="1"/>
  <c r="R40" i="6"/>
  <c r="S40" i="6" s="1"/>
  <c r="R41" i="6"/>
  <c r="S41" i="6" s="1"/>
  <c r="R42" i="6"/>
  <c r="S42" i="6" s="1"/>
  <c r="R43" i="6"/>
  <c r="S43" i="6" s="1"/>
  <c r="R44" i="6"/>
  <c r="S44" i="6" s="1"/>
  <c r="R45" i="6"/>
  <c r="S45" i="6" s="1"/>
  <c r="R46" i="6"/>
  <c r="S46" i="6" s="1"/>
  <c r="R47" i="6"/>
  <c r="S47" i="6" s="1"/>
  <c r="R48" i="6"/>
  <c r="S48" i="6" s="1"/>
  <c r="R49" i="6"/>
  <c r="S49" i="6" s="1"/>
  <c r="R50" i="6"/>
  <c r="S50" i="6" s="1"/>
  <c r="R51" i="6"/>
  <c r="S51" i="6" s="1"/>
  <c r="R52" i="6"/>
  <c r="S52" i="6" s="1"/>
  <c r="R53" i="6"/>
  <c r="S53" i="6" s="1"/>
  <c r="R54" i="6"/>
  <c r="S54" i="6" s="1"/>
  <c r="R55" i="6"/>
  <c r="S55" i="6" s="1"/>
  <c r="R56" i="6"/>
  <c r="S56" i="6" s="1"/>
  <c r="R57" i="6"/>
  <c r="S57" i="6" s="1"/>
  <c r="R58" i="6"/>
  <c r="S58" i="6" s="1"/>
  <c r="R59" i="6"/>
  <c r="S59" i="6" s="1"/>
  <c r="R60" i="6"/>
  <c r="S60" i="6" s="1"/>
  <c r="R61" i="6"/>
  <c r="S61" i="6" s="1"/>
  <c r="R62" i="6"/>
  <c r="S62" i="6" s="1"/>
  <c r="R63" i="6"/>
  <c r="S63" i="6" s="1"/>
  <c r="R64" i="6"/>
  <c r="S64" i="6" s="1"/>
  <c r="R65" i="6"/>
  <c r="S65" i="6" s="1"/>
  <c r="R66" i="6"/>
  <c r="S66" i="6" s="1"/>
  <c r="R67" i="6"/>
  <c r="S67" i="6" s="1"/>
  <c r="R68" i="6"/>
  <c r="S68" i="6" s="1"/>
  <c r="R69" i="6"/>
  <c r="S69" i="6" s="1"/>
  <c r="R70" i="6"/>
  <c r="S70" i="6" s="1"/>
  <c r="R71" i="6"/>
  <c r="S71" i="6" s="1"/>
  <c r="R72" i="6"/>
  <c r="S72" i="6" s="1"/>
  <c r="R73" i="6"/>
  <c r="S73" i="6" s="1"/>
  <c r="R74" i="6"/>
  <c r="S74" i="6" s="1"/>
  <c r="R75" i="6"/>
  <c r="S75" i="6" s="1"/>
  <c r="R76" i="6"/>
  <c r="S76" i="6" s="1"/>
  <c r="R77" i="6"/>
  <c r="S77" i="6" s="1"/>
  <c r="R78" i="6"/>
  <c r="S78" i="6" s="1"/>
  <c r="R79" i="6"/>
  <c r="S79" i="6"/>
  <c r="R80" i="6"/>
  <c r="S80" i="6" s="1"/>
  <c r="R81" i="6"/>
  <c r="S81" i="6" s="1"/>
  <c r="C3" i="5"/>
  <c r="C3" i="3"/>
  <c r="C3" i="2"/>
  <c r="C3" i="1"/>
  <c r="AE2" i="13"/>
  <c r="D8" i="13"/>
  <c r="AQ8" i="13"/>
  <c r="J8" i="13"/>
  <c r="C9" i="13"/>
  <c r="D9" i="13" s="1"/>
  <c r="AQ9" i="13"/>
  <c r="J10" i="13"/>
  <c r="AQ11" i="13"/>
  <c r="AQ13" i="13"/>
  <c r="AQ14" i="13"/>
  <c r="AQ15" i="13"/>
  <c r="AQ16" i="13"/>
  <c r="AQ17" i="13"/>
  <c r="AQ20" i="13"/>
  <c r="AQ21" i="13"/>
  <c r="AQ22" i="13"/>
  <c r="AQ23" i="13"/>
  <c r="AQ24" i="13"/>
  <c r="AQ25" i="13"/>
  <c r="AQ26" i="13"/>
  <c r="AQ27" i="13"/>
  <c r="AQ29" i="13"/>
  <c r="AQ32" i="13"/>
  <c r="AQ33" i="13"/>
  <c r="AQ34" i="13"/>
  <c r="AQ35" i="13"/>
  <c r="AQ36" i="13"/>
  <c r="AQ37" i="13"/>
  <c r="AQ39" i="13"/>
  <c r="E17" i="16" l="1"/>
  <c r="T35" i="13" a="1"/>
  <c r="T35" i="13" s="1"/>
  <c r="T27" i="13" a="1"/>
  <c r="T27" i="13" s="1"/>
  <c r="T19" i="13" a="1"/>
  <c r="T19" i="13" s="1"/>
  <c r="T11" i="13" a="1"/>
  <c r="T11" i="13" s="1"/>
  <c r="T34" i="13" a="1"/>
  <c r="T34" i="13" s="1"/>
  <c r="T26" i="13" a="1"/>
  <c r="T26" i="13" s="1"/>
  <c r="T18" i="13" a="1"/>
  <c r="T18" i="13" s="1"/>
  <c r="T10" i="13" a="1"/>
  <c r="T10" i="13" s="1"/>
  <c r="T33" i="13" a="1"/>
  <c r="T33" i="13" s="1"/>
  <c r="T25" i="13" a="1"/>
  <c r="T25" i="13" s="1"/>
  <c r="T17" i="13" a="1"/>
  <c r="T17" i="13" s="1"/>
  <c r="T9" i="13" a="1"/>
  <c r="T9" i="13" s="1"/>
  <c r="T32" i="13" a="1"/>
  <c r="T32" i="13" s="1"/>
  <c r="T24" i="13" a="1"/>
  <c r="T24" i="13" s="1"/>
  <c r="T16" i="13" a="1"/>
  <c r="T16" i="13" s="1"/>
  <c r="T8" i="13" a="1"/>
  <c r="T8" i="13" s="1"/>
  <c r="T39" i="13" a="1"/>
  <c r="T39" i="13" s="1"/>
  <c r="T31" i="13" a="1"/>
  <c r="T31" i="13" s="1"/>
  <c r="T23" i="13" a="1"/>
  <c r="T23" i="13" s="1"/>
  <c r="T15" i="13" a="1"/>
  <c r="T15" i="13" s="1"/>
  <c r="T38" i="13" a="1"/>
  <c r="T38" i="13" s="1"/>
  <c r="T30" i="13" a="1"/>
  <c r="T30" i="13" s="1"/>
  <c r="T22" i="13" a="1"/>
  <c r="T22" i="13" s="1"/>
  <c r="T14" i="13" a="1"/>
  <c r="T14" i="13" s="1"/>
  <c r="T37" i="13" a="1"/>
  <c r="T37" i="13" s="1"/>
  <c r="T29" i="13" a="1"/>
  <c r="T29" i="13" s="1"/>
  <c r="T21" i="13" a="1"/>
  <c r="T21" i="13" s="1"/>
  <c r="T13" i="13" a="1"/>
  <c r="T13" i="13" s="1"/>
  <c r="T36" i="13" a="1"/>
  <c r="T36" i="13" s="1"/>
  <c r="T28" i="13" a="1"/>
  <c r="T28" i="13" s="1"/>
  <c r="T20" i="13" a="1"/>
  <c r="T20" i="13" s="1"/>
  <c r="T12" i="13" a="1"/>
  <c r="T12" i="13" s="1"/>
  <c r="S15" i="13" a="1"/>
  <c r="S15" i="13" s="1"/>
  <c r="S16" i="13" a="1"/>
  <c r="S16" i="13" s="1"/>
  <c r="R35" i="13" a="1"/>
  <c r="R35" i="13" s="1"/>
  <c r="S13" i="13" a="1"/>
  <c r="S13" i="13" s="1"/>
  <c r="S37" i="13" a="1"/>
  <c r="S37" i="13" s="1"/>
  <c r="S9" i="13" a="1"/>
  <c r="S9" i="13" s="1"/>
  <c r="R15" i="13" a="1"/>
  <c r="R15" i="13" s="1"/>
  <c r="R22" i="13" a="1"/>
  <c r="R22" i="13" s="1"/>
  <c r="R38" i="13" a="1"/>
  <c r="R38" i="13" s="1"/>
  <c r="S18" i="13" a="1"/>
  <c r="S18" i="13" s="1"/>
  <c r="S36" i="13" a="1"/>
  <c r="S36" i="13" s="1"/>
  <c r="S20" i="13" a="1"/>
  <c r="S20" i="13" s="1"/>
  <c r="R37" i="13" a="1"/>
  <c r="R37" i="13" s="1"/>
  <c r="S17" i="13" a="1"/>
  <c r="S17" i="13" s="1"/>
  <c r="S39" i="13" a="1"/>
  <c r="S39" i="13" s="1"/>
  <c r="R21" i="13" a="1"/>
  <c r="R21" i="13" s="1"/>
  <c r="R13" i="13" a="1"/>
  <c r="R13" i="13" s="1"/>
  <c r="R24" i="13" a="1"/>
  <c r="R24" i="13" s="1"/>
  <c r="S22" i="13" a="1"/>
  <c r="S22" i="13" s="1"/>
  <c r="S38" i="13" a="1"/>
  <c r="S38" i="13" s="1"/>
  <c r="R8" i="13" a="1"/>
  <c r="R8" i="13" s="1"/>
  <c r="R39" i="13" a="1"/>
  <c r="R39" i="13" s="1"/>
  <c r="S23" i="13" a="1"/>
  <c r="S23" i="13" s="1"/>
  <c r="S21" i="13" a="1"/>
  <c r="S21" i="13" s="1"/>
  <c r="S11" i="13" a="1"/>
  <c r="S11" i="13" s="1"/>
  <c r="R10" i="13" a="1"/>
  <c r="R10" i="13" s="1"/>
  <c r="R26" i="13" a="1"/>
  <c r="R26" i="13" s="1"/>
  <c r="S24" i="13" a="1"/>
  <c r="S24" i="13" s="1"/>
  <c r="S27" i="13" a="1"/>
  <c r="S27" i="13" s="1"/>
  <c r="S25" i="13" a="1"/>
  <c r="S25" i="13" s="1"/>
  <c r="S19" i="13" a="1"/>
  <c r="S19" i="13" s="1"/>
  <c r="R12" i="13" a="1"/>
  <c r="R12" i="13" s="1"/>
  <c r="R28" i="13" a="1"/>
  <c r="R28" i="13" s="1"/>
  <c r="S26" i="13" a="1"/>
  <c r="S26" i="13" s="1"/>
  <c r="R27" i="13" a="1"/>
  <c r="R27" i="13" s="1"/>
  <c r="S29" i="13" a="1"/>
  <c r="S29" i="13" s="1"/>
  <c r="R14" i="13" a="1"/>
  <c r="R14" i="13" s="1"/>
  <c r="R30" i="13" a="1"/>
  <c r="R30" i="13" s="1"/>
  <c r="S28" i="13" a="1"/>
  <c r="S28" i="13" s="1"/>
  <c r="R29" i="13" a="1"/>
  <c r="R29" i="13" s="1"/>
  <c r="S31" i="13" a="1"/>
  <c r="S31" i="13" s="1"/>
  <c r="R16" i="13" a="1"/>
  <c r="R16" i="13" s="1"/>
  <c r="R32" i="13" a="1"/>
  <c r="R32" i="13" s="1"/>
  <c r="R9" i="13" a="1"/>
  <c r="R9" i="13" s="1"/>
  <c r="S30" i="13" a="1"/>
  <c r="S30" i="13" s="1"/>
  <c r="R31" i="13" a="1"/>
  <c r="R31" i="13" s="1"/>
  <c r="R17" i="13" a="1"/>
  <c r="R17" i="13" s="1"/>
  <c r="S33" i="13" a="1"/>
  <c r="S33" i="13" s="1"/>
  <c r="R19" i="13" a="1"/>
  <c r="R19" i="13" s="1"/>
  <c r="R18" i="13" a="1"/>
  <c r="R18" i="13" s="1"/>
  <c r="R34" i="13" a="1"/>
  <c r="R34" i="13" s="1"/>
  <c r="S10" i="13" a="1"/>
  <c r="S10" i="13" s="1"/>
  <c r="S32" i="13" a="1"/>
  <c r="S32" i="13" s="1"/>
  <c r="R11" i="13" a="1"/>
  <c r="R11" i="13" s="1"/>
  <c r="S12" i="13" a="1"/>
  <c r="S12" i="13" s="1"/>
  <c r="R33" i="13" a="1"/>
  <c r="R33" i="13" s="1"/>
  <c r="R23" i="13" a="1"/>
  <c r="R23" i="13" s="1"/>
  <c r="S35" i="13" a="1"/>
  <c r="S35" i="13" s="1"/>
  <c r="R25" i="13" a="1"/>
  <c r="R25" i="13" s="1"/>
  <c r="R20" i="13" a="1"/>
  <c r="R20" i="13" s="1"/>
  <c r="R36" i="13" a="1"/>
  <c r="R36" i="13" s="1"/>
  <c r="V36" i="13" s="1"/>
  <c r="S14" i="13" a="1"/>
  <c r="S14" i="13" s="1"/>
  <c r="S34" i="13" a="1"/>
  <c r="S34" i="13" s="1"/>
  <c r="S8" i="13" a="1"/>
  <c r="S8" i="13" s="1"/>
  <c r="P37" i="13" a="1"/>
  <c r="P37" i="13" s="1"/>
  <c r="Q36" i="13" a="1"/>
  <c r="Q36" i="13" s="1"/>
  <c r="P11" i="13" a="1"/>
  <c r="P11" i="13" s="1"/>
  <c r="P8" i="13" a="1"/>
  <c r="P8" i="13" s="1"/>
  <c r="Q39" i="13" a="1"/>
  <c r="Q39" i="13" s="1"/>
  <c r="P38" i="13" a="1"/>
  <c r="P38" i="13" s="1"/>
  <c r="Q38" i="13" a="1"/>
  <c r="Q38" i="13" s="1"/>
  <c r="Q37" i="13" a="1"/>
  <c r="Q37" i="13" s="1"/>
  <c r="Q8" i="13" a="1"/>
  <c r="Q8" i="13" s="1"/>
  <c r="P15" i="13" a="1"/>
  <c r="P15" i="13" s="1"/>
  <c r="Q11" i="13" a="1"/>
  <c r="Q11" i="13" s="1"/>
  <c r="P10" i="13" a="1"/>
  <c r="P10" i="13" s="1"/>
  <c r="Q10" i="13" a="1"/>
  <c r="Q10" i="13" s="1"/>
  <c r="P9" i="13" a="1"/>
  <c r="P9" i="13" s="1"/>
  <c r="Q9" i="13" a="1"/>
  <c r="Q9" i="13" s="1"/>
  <c r="P12" i="13" a="1"/>
  <c r="P12" i="13" s="1"/>
  <c r="Q12" i="13" a="1"/>
  <c r="Q12" i="13" s="1"/>
  <c r="P19" i="13" a="1"/>
  <c r="P19" i="13" s="1"/>
  <c r="Q15" i="13" a="1"/>
  <c r="Q15" i="13" s="1"/>
  <c r="P14" i="13" a="1"/>
  <c r="P14" i="13" s="1"/>
  <c r="Q14" i="13" a="1"/>
  <c r="Q14" i="13" s="1"/>
  <c r="P13" i="13" a="1"/>
  <c r="P13" i="13" s="1"/>
  <c r="Q13" i="13" a="1"/>
  <c r="Q13" i="13" s="1"/>
  <c r="P16" i="13" a="1"/>
  <c r="P16" i="13" s="1"/>
  <c r="Q16" i="13" a="1"/>
  <c r="Q16" i="13" s="1"/>
  <c r="P23" i="13" a="1"/>
  <c r="P23" i="13" s="1"/>
  <c r="Q19" i="13" a="1"/>
  <c r="Q19" i="13" s="1"/>
  <c r="P18" i="13" a="1"/>
  <c r="P18" i="13" s="1"/>
  <c r="Q18" i="13" a="1"/>
  <c r="Q18" i="13" s="1"/>
  <c r="P17" i="13" a="1"/>
  <c r="P17" i="13" s="1"/>
  <c r="Q17" i="13" a="1"/>
  <c r="Q17" i="13" s="1"/>
  <c r="P20" i="13" a="1"/>
  <c r="P20" i="13" s="1"/>
  <c r="Q20" i="13" a="1"/>
  <c r="Q20" i="13" s="1"/>
  <c r="P27" i="13" a="1"/>
  <c r="P27" i="13" s="1"/>
  <c r="Q23" i="13" a="1"/>
  <c r="Q23" i="13" s="1"/>
  <c r="P22" i="13" a="1"/>
  <c r="P22" i="13" s="1"/>
  <c r="Q22" i="13" a="1"/>
  <c r="Q22" i="13" s="1"/>
  <c r="P21" i="13" a="1"/>
  <c r="P21" i="13" s="1"/>
  <c r="Q21" i="13" a="1"/>
  <c r="Q21" i="13" s="1"/>
  <c r="P24" i="13" a="1"/>
  <c r="P24" i="13" s="1"/>
  <c r="Q24" i="13" a="1"/>
  <c r="Q24" i="13" s="1"/>
  <c r="P31" i="13" a="1"/>
  <c r="P31" i="13" s="1"/>
  <c r="Q27" i="13" a="1"/>
  <c r="Q27" i="13" s="1"/>
  <c r="P26" i="13" a="1"/>
  <c r="P26" i="13" s="1"/>
  <c r="Q26" i="13" a="1"/>
  <c r="Q26" i="13" s="1"/>
  <c r="P25" i="13" a="1"/>
  <c r="P25" i="13" s="1"/>
  <c r="Q25" i="13" a="1"/>
  <c r="Q25" i="13" s="1"/>
  <c r="P28" i="13" a="1"/>
  <c r="P28" i="13" s="1"/>
  <c r="Q28" i="13" a="1"/>
  <c r="Q28" i="13" s="1"/>
  <c r="P35" i="13" a="1"/>
  <c r="P35" i="13" s="1"/>
  <c r="Q31" i="13" a="1"/>
  <c r="Q31" i="13" s="1"/>
  <c r="P30" i="13" a="1"/>
  <c r="P30" i="13" s="1"/>
  <c r="Q30" i="13" a="1"/>
  <c r="Q30" i="13" s="1"/>
  <c r="P29" i="13" a="1"/>
  <c r="P29" i="13" s="1"/>
  <c r="Q29" i="13" a="1"/>
  <c r="Q29" i="13" s="1"/>
  <c r="P32" i="13" a="1"/>
  <c r="P32" i="13" s="1"/>
  <c r="Q32" i="13" a="1"/>
  <c r="Q32" i="13" s="1"/>
  <c r="P39" i="13" a="1"/>
  <c r="P39" i="13" s="1"/>
  <c r="Q35" i="13" a="1"/>
  <c r="Q35" i="13" s="1"/>
  <c r="P34" i="13" a="1"/>
  <c r="P34" i="13" s="1"/>
  <c r="Q34" i="13" a="1"/>
  <c r="Q34" i="13" s="1"/>
  <c r="P33" i="13" a="1"/>
  <c r="P33" i="13" s="1"/>
  <c r="Q33" i="13" a="1"/>
  <c r="Q33" i="13" s="1"/>
  <c r="P36" i="13" a="1"/>
  <c r="P36" i="13" s="1"/>
  <c r="C10" i="13"/>
  <c r="D10" i="13" s="1"/>
  <c r="D11" i="14"/>
  <c r="C12" i="14"/>
  <c r="AF21" i="8"/>
  <c r="AG19" i="8"/>
  <c r="AG21" i="8"/>
  <c r="AP16" i="8"/>
  <c r="AP17" i="8" s="1"/>
  <c r="AE21" i="8"/>
  <c r="AF19" i="8"/>
  <c r="AE27" i="8"/>
  <c r="AH21" i="8"/>
  <c r="E49" i="16"/>
  <c r="AG35" i="8"/>
  <c r="AF26" i="8"/>
  <c r="AF33" i="8"/>
  <c r="C9" i="6"/>
  <c r="AQ31" i="13"/>
  <c r="AQ19" i="13"/>
  <c r="AQ10" i="13"/>
  <c r="AQ18" i="13"/>
  <c r="AQ28" i="13"/>
  <c r="AQ12" i="13"/>
  <c r="AQ30" i="13"/>
  <c r="W38" i="8"/>
  <c r="W9" i="8"/>
  <c r="W28" i="8"/>
  <c r="W19" i="8"/>
  <c r="W12" i="8"/>
  <c r="AQ38" i="13"/>
  <c r="C11" i="13"/>
  <c r="W24" i="8"/>
  <c r="W34" i="8"/>
  <c r="W27" i="8"/>
  <c r="E34" i="8" s="1"/>
  <c r="W30" i="8"/>
  <c r="E28" i="8" s="1"/>
  <c r="W11" i="8"/>
  <c r="E38" i="8" s="1"/>
  <c r="W18" i="8"/>
  <c r="E15" i="8" s="1"/>
  <c r="W26" i="8"/>
  <c r="W16" i="8"/>
  <c r="E26" i="8" s="1"/>
  <c r="AS24" i="8"/>
  <c r="W21" i="8"/>
  <c r="W10" i="8"/>
  <c r="W35" i="8"/>
  <c r="W15" i="8"/>
  <c r="E17" i="8" s="1"/>
  <c r="W36" i="8"/>
  <c r="E35" i="8" s="1"/>
  <c r="AR24" i="8"/>
  <c r="W8" i="8"/>
  <c r="E21" i="8" s="1"/>
  <c r="W23" i="8"/>
  <c r="E24" i="8" s="1"/>
  <c r="W13" i="8"/>
  <c r="AQ24" i="8"/>
  <c r="AL3" i="8"/>
  <c r="W32" i="8"/>
  <c r="W20" i="8"/>
  <c r="E14" i="8" s="1"/>
  <c r="W29" i="8"/>
  <c r="AG14" i="8"/>
  <c r="AE26" i="8"/>
  <c r="AG28" i="8"/>
  <c r="AF8" i="8"/>
  <c r="W17" i="8"/>
  <c r="W31" i="8"/>
  <c r="E19" i="8" s="1"/>
  <c r="W37" i="8"/>
  <c r="E13" i="8" s="1"/>
  <c r="W25" i="8"/>
  <c r="E10" i="8" s="1"/>
  <c r="W7" i="8"/>
  <c r="E9" i="8" s="1"/>
  <c r="W33" i="8"/>
  <c r="W14" i="8"/>
  <c r="W22" i="8"/>
  <c r="V17" i="13" l="1"/>
  <c r="E33" i="8"/>
  <c r="E32" i="8"/>
  <c r="E21" i="16"/>
  <c r="E38" i="16" s="1"/>
  <c r="E50" i="16" s="1"/>
  <c r="V15" i="13"/>
  <c r="V33" i="13"/>
  <c r="V37" i="13"/>
  <c r="V20" i="13"/>
  <c r="V9" i="13"/>
  <c r="V25" i="13"/>
  <c r="V16" i="13"/>
  <c r="V13" i="13"/>
  <c r="V18" i="13"/>
  <c r="V23" i="13"/>
  <c r="V11" i="13"/>
  <c r="V26" i="13"/>
  <c r="V31" i="13"/>
  <c r="V39" i="13"/>
  <c r="V27" i="13"/>
  <c r="V19" i="13"/>
  <c r="V29" i="13"/>
  <c r="V12" i="13"/>
  <c r="V21" i="13"/>
  <c r="V22" i="13"/>
  <c r="V30" i="13"/>
  <c r="V14" i="13"/>
  <c r="V8" i="13"/>
  <c r="V34" i="13"/>
  <c r="V32" i="13"/>
  <c r="V35" i="13"/>
  <c r="V10" i="13"/>
  <c r="V24" i="13"/>
  <c r="V28" i="13"/>
  <c r="V38" i="13"/>
  <c r="C13" i="14"/>
  <c r="D12" i="14"/>
  <c r="E16" i="8"/>
  <c r="E7" i="8"/>
  <c r="E30" i="8"/>
  <c r="E12" i="8"/>
  <c r="E18" i="8"/>
  <c r="E22" i="8"/>
  <c r="E11" i="8"/>
  <c r="E27" i="8"/>
  <c r="E31" i="8"/>
  <c r="E25" i="8"/>
  <c r="E29" i="8"/>
  <c r="E37" i="8"/>
  <c r="E36" i="8"/>
  <c r="E20" i="8"/>
  <c r="E8" i="8"/>
  <c r="E23" i="8"/>
  <c r="AG24" i="8"/>
  <c r="AF30" i="8"/>
  <c r="AE12" i="8"/>
  <c r="AH12" i="8" s="1"/>
  <c r="AG22" i="8"/>
  <c r="AE9" i="8"/>
  <c r="AF27" i="8"/>
  <c r="AF15" i="8"/>
  <c r="E52" i="16"/>
  <c r="E70" i="16" s="1"/>
  <c r="E9" i="6"/>
  <c r="C10" i="6"/>
  <c r="AR8" i="13"/>
  <c r="AR22" i="13"/>
  <c r="AR21" i="13"/>
  <c r="AR23" i="13"/>
  <c r="AR38" i="13"/>
  <c r="AR19" i="13"/>
  <c r="AR24" i="13"/>
  <c r="AH26" i="8"/>
  <c r="AE15" i="8"/>
  <c r="AF9" i="8"/>
  <c r="AF24" i="8"/>
  <c r="AF17" i="8"/>
  <c r="AF14" i="8"/>
  <c r="AF35" i="8"/>
  <c r="AG15" i="8"/>
  <c r="AG27" i="8"/>
  <c r="AF23" i="8"/>
  <c r="AG33" i="8"/>
  <c r="AE37" i="8"/>
  <c r="AE24" i="8"/>
  <c r="AF38" i="8"/>
  <c r="AG18" i="8"/>
  <c r="AF10" i="8"/>
  <c r="AG7" i="8"/>
  <c r="AG11" i="8"/>
  <c r="AE16" i="8"/>
  <c r="AE28" i="8"/>
  <c r="AP18" i="8"/>
  <c r="AR12" i="13"/>
  <c r="AR26" i="13"/>
  <c r="AR37" i="13"/>
  <c r="AR32" i="13"/>
  <c r="AR20" i="13"/>
  <c r="AR14" i="13"/>
  <c r="AR30" i="13"/>
  <c r="AR28" i="13"/>
  <c r="AR39" i="13"/>
  <c r="AR25" i="13"/>
  <c r="C12" i="13"/>
  <c r="D11" i="13"/>
  <c r="AR35" i="13"/>
  <c r="AR18" i="13"/>
  <c r="AR31" i="13"/>
  <c r="AR10" i="13"/>
  <c r="AR15" i="13"/>
  <c r="AR27" i="13"/>
  <c r="AR9" i="13"/>
  <c r="AR17" i="13"/>
  <c r="AR16" i="13"/>
  <c r="AR36" i="13"/>
  <c r="AR34" i="13"/>
  <c r="AR29" i="13"/>
  <c r="AR11" i="13"/>
  <c r="AR13" i="13"/>
  <c r="AR33" i="13"/>
  <c r="E62" i="16" l="1"/>
  <c r="E68" i="16" s="1"/>
  <c r="C14" i="14"/>
  <c r="D13" i="14"/>
  <c r="E77" i="16"/>
  <c r="C11" i="6"/>
  <c r="E10" i="6"/>
  <c r="AH27" i="8"/>
  <c r="D12" i="13"/>
  <c r="C13" i="13"/>
  <c r="AH23" i="8"/>
  <c r="AH15" i="8"/>
  <c r="AE8" i="8"/>
  <c r="AG10" i="8"/>
  <c r="AF13" i="8"/>
  <c r="AF16" i="8"/>
  <c r="AH16" i="8" s="1"/>
  <c r="AE13" i="8"/>
  <c r="AP19" i="8"/>
  <c r="AG13" i="8"/>
  <c r="AE18" i="8"/>
  <c r="AF18" i="8"/>
  <c r="AF37" i="8"/>
  <c r="AE7" i="8"/>
  <c r="AG37" i="8"/>
  <c r="AG38" i="8"/>
  <c r="AE10" i="8"/>
  <c r="AF22" i="8"/>
  <c r="AF28" i="8"/>
  <c r="AG30" i="8"/>
  <c r="AE11" i="8"/>
  <c r="AF34" i="8"/>
  <c r="AH24" i="8"/>
  <c r="E71" i="16" l="1"/>
  <c r="E75" i="16" s="1"/>
  <c r="E80" i="16"/>
  <c r="D14" i="14"/>
  <c r="C15" i="14"/>
  <c r="C12" i="6"/>
  <c r="E11" i="6"/>
  <c r="AH11" i="8"/>
  <c r="AH18" i="8"/>
  <c r="C14" i="13"/>
  <c r="D13" i="13"/>
  <c r="AH37" i="8"/>
  <c r="AH10" i="8"/>
  <c r="AE34" i="8"/>
  <c r="AG9" i="8"/>
  <c r="AE14" i="8"/>
  <c r="AF20" i="8"/>
  <c r="AG20" i="8"/>
  <c r="AE32" i="8"/>
  <c r="AG8" i="8"/>
  <c r="AE25" i="8"/>
  <c r="AF25" i="8"/>
  <c r="AE17" i="8"/>
  <c r="AE35" i="8"/>
  <c r="AP20" i="8"/>
  <c r="AF36" i="8"/>
  <c r="AG34" i="8"/>
  <c r="AH13" i="8"/>
  <c r="AH28" i="8"/>
  <c r="E84" i="16" l="1"/>
  <c r="E90" i="16" s="1"/>
  <c r="E104" i="16"/>
  <c r="E109" i="16"/>
  <c r="E117" i="16" s="1"/>
  <c r="D15" i="14"/>
  <c r="C16" i="14"/>
  <c r="E12" i="6"/>
  <c r="C13" i="6"/>
  <c r="AG17" i="8"/>
  <c r="AH17" i="8" s="1"/>
  <c r="AF31" i="8"/>
  <c r="AE20" i="8"/>
  <c r="AE19" i="8"/>
  <c r="AP21" i="8"/>
  <c r="AE38" i="8"/>
  <c r="AE33" i="8"/>
  <c r="AH35" i="8"/>
  <c r="AH14" i="8"/>
  <c r="AH34" i="8"/>
  <c r="AH32" i="8"/>
  <c r="AH8" i="8"/>
  <c r="D14" i="13"/>
  <c r="C15" i="13"/>
  <c r="AH9" i="8"/>
  <c r="E123" i="16" l="1"/>
  <c r="E129" i="16" s="1"/>
  <c r="C17" i="14"/>
  <c r="D16" i="14"/>
  <c r="E13" i="6"/>
  <c r="C14" i="6"/>
  <c r="AH38" i="8"/>
  <c r="AE30" i="8"/>
  <c r="AF7" i="8"/>
  <c r="AE31" i="8"/>
  <c r="AP22" i="8"/>
  <c r="AE36" i="8"/>
  <c r="AE22" i="8"/>
  <c r="AE29" i="8"/>
  <c r="AF29" i="8"/>
  <c r="AH19" i="8"/>
  <c r="AH20" i="8"/>
  <c r="C16" i="13"/>
  <c r="D15" i="13"/>
  <c r="AH33" i="8"/>
  <c r="E130" i="16" l="1"/>
  <c r="C18" i="14"/>
  <c r="D17" i="14"/>
  <c r="C15" i="6"/>
  <c r="E14" i="6"/>
  <c r="AH30" i="8"/>
  <c r="AH22" i="8"/>
  <c r="AE39" i="8"/>
  <c r="AI29" i="8" s="1"/>
  <c r="AP23" i="8"/>
  <c r="AG36" i="8"/>
  <c r="AH36" i="8" s="1"/>
  <c r="AG31" i="8"/>
  <c r="AH31" i="8" s="1"/>
  <c r="D16" i="13"/>
  <c r="C17" i="13"/>
  <c r="AF39" i="8"/>
  <c r="AH7" i="8"/>
  <c r="E135" i="16" l="1"/>
  <c r="D18" i="14"/>
  <c r="C19" i="14"/>
  <c r="AI31" i="8"/>
  <c r="AI30" i="8"/>
  <c r="AI36" i="8"/>
  <c r="AI22" i="8"/>
  <c r="C16" i="6"/>
  <c r="E15" i="6"/>
  <c r="AJ11" i="8"/>
  <c r="AJ32" i="8"/>
  <c r="AJ19" i="8"/>
  <c r="AJ21" i="8"/>
  <c r="AJ26" i="8"/>
  <c r="AJ30" i="8"/>
  <c r="AJ15" i="8"/>
  <c r="AJ33" i="8"/>
  <c r="AJ12" i="8"/>
  <c r="AJ27" i="8"/>
  <c r="AJ8" i="8"/>
  <c r="AJ14" i="8"/>
  <c r="AJ17" i="8"/>
  <c r="AJ35" i="8"/>
  <c r="AJ24" i="8"/>
  <c r="AJ9" i="8"/>
  <c r="AJ23" i="8"/>
  <c r="AJ10" i="8"/>
  <c r="AJ38" i="8"/>
  <c r="AJ34" i="8"/>
  <c r="AJ37" i="8"/>
  <c r="AJ22" i="8"/>
  <c r="AJ28" i="8"/>
  <c r="AJ13" i="8"/>
  <c r="AJ18" i="8"/>
  <c r="AJ16" i="8"/>
  <c r="AJ36" i="8"/>
  <c r="AJ20" i="8"/>
  <c r="AJ25" i="8"/>
  <c r="AJ31" i="8"/>
  <c r="AJ29" i="8"/>
  <c r="AJ7" i="8"/>
  <c r="C18" i="13"/>
  <c r="D17" i="13"/>
  <c r="AI23" i="8"/>
  <c r="AI21" i="8"/>
  <c r="AI9" i="8"/>
  <c r="AI27" i="8"/>
  <c r="AI26" i="8"/>
  <c r="AI12" i="8"/>
  <c r="AI24" i="8"/>
  <c r="AI28" i="8"/>
  <c r="AI16" i="8"/>
  <c r="AI37" i="8"/>
  <c r="AI15" i="8"/>
  <c r="AI11" i="8"/>
  <c r="AI10" i="8"/>
  <c r="AI7" i="8"/>
  <c r="AI18" i="8"/>
  <c r="AI13" i="8"/>
  <c r="AI8" i="8"/>
  <c r="AI35" i="8"/>
  <c r="AI34" i="8"/>
  <c r="AI32" i="8"/>
  <c r="AI14" i="8"/>
  <c r="AI17" i="8"/>
  <c r="AI25" i="8"/>
  <c r="AI38" i="8"/>
  <c r="AI20" i="8"/>
  <c r="AI19" i="8"/>
  <c r="AI33" i="8"/>
  <c r="AG29" i="8"/>
  <c r="AG25" i="8"/>
  <c r="E136" i="16" l="1"/>
  <c r="E137" i="16" s="1"/>
  <c r="E139" i="16" s="1"/>
  <c r="E142" i="16" s="1"/>
  <c r="E149" i="16" s="1"/>
  <c r="E152" i="16" s="1"/>
  <c r="C20" i="14"/>
  <c r="D19" i="14"/>
  <c r="E16" i="6"/>
  <c r="C17" i="6"/>
  <c r="AG39" i="8"/>
  <c r="AK29" i="8" s="1"/>
  <c r="AH25" i="8"/>
  <c r="AH29" i="8"/>
  <c r="D18" i="13"/>
  <c r="C19" i="13"/>
  <c r="M26" i="8"/>
  <c r="AJ39" i="8"/>
  <c r="M36" i="8"/>
  <c r="AI39" i="8"/>
  <c r="E156" i="16" l="1"/>
  <c r="C21" i="14"/>
  <c r="D20" i="14"/>
  <c r="M27" i="8"/>
  <c r="L27" i="8"/>
  <c r="M32" i="8"/>
  <c r="M22" i="8"/>
  <c r="M12" i="8"/>
  <c r="M16" i="8"/>
  <c r="M7" i="8"/>
  <c r="M8" i="8"/>
  <c r="M31" i="8"/>
  <c r="M35" i="8"/>
  <c r="M18" i="8"/>
  <c r="M9" i="8"/>
  <c r="M28" i="8"/>
  <c r="L11" i="8"/>
  <c r="AK25" i="8"/>
  <c r="E17" i="6"/>
  <c r="C18" i="6"/>
  <c r="L10" i="8"/>
  <c r="L17" i="8"/>
  <c r="L29" i="8"/>
  <c r="L8" i="8"/>
  <c r="M20" i="8"/>
  <c r="L25" i="8"/>
  <c r="L26" i="8"/>
  <c r="L32" i="8"/>
  <c r="L21" i="8"/>
  <c r="M15" i="8"/>
  <c r="M24" i="8"/>
  <c r="M37" i="8"/>
  <c r="M13" i="8"/>
  <c r="L14" i="8"/>
  <c r="L9" i="8"/>
  <c r="L28" i="8"/>
  <c r="L18" i="8"/>
  <c r="L19" i="8"/>
  <c r="M14" i="8"/>
  <c r="L12" i="8"/>
  <c r="M34" i="8"/>
  <c r="L30" i="8"/>
  <c r="M25" i="8"/>
  <c r="M30" i="8"/>
  <c r="L24" i="8"/>
  <c r="M19" i="8"/>
  <c r="L37" i="8"/>
  <c r="M10" i="8"/>
  <c r="M38" i="8"/>
  <c r="L7" i="8"/>
  <c r="L36" i="8"/>
  <c r="L35" i="8"/>
  <c r="L34" i="8"/>
  <c r="M33" i="8"/>
  <c r="M11" i="8"/>
  <c r="M29" i="8"/>
  <c r="L20" i="8"/>
  <c r="L22" i="8"/>
  <c r="L38" i="8"/>
  <c r="L23" i="8"/>
  <c r="M21" i="8"/>
  <c r="AL29" i="8"/>
  <c r="O27" i="8"/>
  <c r="L16" i="8"/>
  <c r="M17" i="8"/>
  <c r="AH39" i="8"/>
  <c r="M23" i="8"/>
  <c r="D19" i="13"/>
  <c r="C20" i="13"/>
  <c r="L13" i="8"/>
  <c r="L15" i="8"/>
  <c r="L33" i="8"/>
  <c r="L31" i="8"/>
  <c r="AK32" i="8"/>
  <c r="AK16" i="8"/>
  <c r="AK12" i="8"/>
  <c r="AK23" i="8"/>
  <c r="AK19" i="8"/>
  <c r="AK24" i="8"/>
  <c r="AK26" i="8"/>
  <c r="AK35" i="8"/>
  <c r="AK21" i="8"/>
  <c r="AK22" i="8"/>
  <c r="AK28" i="8"/>
  <c r="AK14" i="8"/>
  <c r="AK27" i="8"/>
  <c r="AK7" i="8"/>
  <c r="AK18" i="8"/>
  <c r="AK11" i="8"/>
  <c r="AK33" i="8"/>
  <c r="AK15" i="8"/>
  <c r="AK10" i="8"/>
  <c r="AK30" i="8"/>
  <c r="AK37" i="8"/>
  <c r="AK38" i="8"/>
  <c r="AK13" i="8"/>
  <c r="AK8" i="8"/>
  <c r="AK9" i="8"/>
  <c r="AK34" i="8"/>
  <c r="AK20" i="8"/>
  <c r="AK17" i="8"/>
  <c r="AK31" i="8"/>
  <c r="AK36" i="8"/>
  <c r="E161" i="16" l="1"/>
  <c r="E181" i="16" s="1"/>
  <c r="E183" i="16" s="1"/>
  <c r="E186" i="16"/>
  <c r="E189" i="16" s="1"/>
  <c r="D21" i="14"/>
  <c r="C22" i="14"/>
  <c r="O17" i="8"/>
  <c r="AL25" i="8"/>
  <c r="C19" i="6"/>
  <c r="E18" i="6"/>
  <c r="AL9" i="8"/>
  <c r="AL33" i="8"/>
  <c r="AL21" i="8"/>
  <c r="AL32" i="8"/>
  <c r="AL8" i="8"/>
  <c r="AL11" i="8"/>
  <c r="AL35" i="8"/>
  <c r="AL34" i="8"/>
  <c r="AL15" i="8"/>
  <c r="AL22" i="8"/>
  <c r="AL16" i="8"/>
  <c r="AL13" i="8"/>
  <c r="AL18" i="8"/>
  <c r="AL26" i="8"/>
  <c r="AL17" i="8"/>
  <c r="AL30" i="8"/>
  <c r="AL14" i="8"/>
  <c r="AL23" i="8"/>
  <c r="D20" i="13"/>
  <c r="C21" i="13"/>
  <c r="AL20" i="8"/>
  <c r="AL10" i="8"/>
  <c r="AL28" i="8"/>
  <c r="AL12" i="8"/>
  <c r="AL36" i="8"/>
  <c r="AL38" i="8"/>
  <c r="AK39" i="8"/>
  <c r="AL7" i="8"/>
  <c r="AL24" i="8"/>
  <c r="AL31" i="8"/>
  <c r="AL37" i="8"/>
  <c r="AL27" i="8"/>
  <c r="AL19" i="8"/>
  <c r="E190" i="16" l="1"/>
  <c r="E193" i="16"/>
  <c r="D22" i="14"/>
  <c r="C23" i="14"/>
  <c r="C20" i="6"/>
  <c r="E19" i="6"/>
  <c r="N23" i="8"/>
  <c r="O23" i="8"/>
  <c r="N31" i="8"/>
  <c r="O31" i="8"/>
  <c r="N37" i="8"/>
  <c r="O37" i="8"/>
  <c r="N7" i="8"/>
  <c r="O7" i="8"/>
  <c r="N30" i="8"/>
  <c r="O30" i="8"/>
  <c r="N28" i="8"/>
  <c r="O28" i="8"/>
  <c r="N35" i="8"/>
  <c r="O35" i="8"/>
  <c r="N12" i="8"/>
  <c r="O12" i="8"/>
  <c r="AL39" i="8"/>
  <c r="N13" i="8"/>
  <c r="O13" i="8"/>
  <c r="N24" i="8"/>
  <c r="O24" i="8"/>
  <c r="D21" i="13"/>
  <c r="C22" i="13"/>
  <c r="N36" i="8"/>
  <c r="O36" i="8"/>
  <c r="N33" i="8"/>
  <c r="O33" i="8"/>
  <c r="N26" i="8"/>
  <c r="O26" i="8"/>
  <c r="N22" i="8"/>
  <c r="N17" i="8"/>
  <c r="O22" i="8"/>
  <c r="N27" i="8"/>
  <c r="N38" i="8"/>
  <c r="O38" i="8"/>
  <c r="N19" i="8"/>
  <c r="O19" i="8"/>
  <c r="N9" i="8"/>
  <c r="O9" i="8"/>
  <c r="N14" i="8"/>
  <c r="O14" i="8"/>
  <c r="N32" i="8"/>
  <c r="O32" i="8"/>
  <c r="N15" i="8"/>
  <c r="O15" i="8"/>
  <c r="N34" i="8"/>
  <c r="O34" i="8"/>
  <c r="N29" i="8"/>
  <c r="O29" i="8"/>
  <c r="N8" i="8"/>
  <c r="O8" i="8"/>
  <c r="N11" i="8"/>
  <c r="O11" i="8"/>
  <c r="N20" i="8"/>
  <c r="O20" i="8"/>
  <c r="N10" i="8"/>
  <c r="O10" i="8"/>
  <c r="N18" i="8"/>
  <c r="O18" i="8"/>
  <c r="N21" i="8"/>
  <c r="O21" i="8"/>
  <c r="N25" i="8"/>
  <c r="O25" i="8"/>
  <c r="N16" i="8"/>
  <c r="O16" i="8"/>
  <c r="E201" i="16" l="1"/>
  <c r="E209" i="16" s="1"/>
  <c r="E212" i="16" s="1"/>
  <c r="E227" i="16" s="1"/>
  <c r="E228" i="16"/>
  <c r="D23" i="14"/>
  <c r="C24" i="14"/>
  <c r="P25" i="8"/>
  <c r="E20" i="6"/>
  <c r="C21" i="6"/>
  <c r="P22" i="8"/>
  <c r="P17" i="8"/>
  <c r="P27" i="8"/>
  <c r="P34" i="8"/>
  <c r="P36" i="8"/>
  <c r="P7" i="8"/>
  <c r="P29" i="8"/>
  <c r="P9" i="8"/>
  <c r="D22" i="13"/>
  <c r="C23" i="13"/>
  <c r="P21" i="8"/>
  <c r="P19" i="8"/>
  <c r="P26" i="8"/>
  <c r="P28" i="8"/>
  <c r="P31" i="8"/>
  <c r="P20" i="8"/>
  <c r="P12" i="8"/>
  <c r="P35" i="8"/>
  <c r="P15" i="8"/>
  <c r="P24" i="8"/>
  <c r="P18" i="8"/>
  <c r="P8" i="8"/>
  <c r="P32" i="8"/>
  <c r="P38" i="8"/>
  <c r="P33" i="8"/>
  <c r="P13" i="8"/>
  <c r="P30" i="8"/>
  <c r="P23" i="8"/>
  <c r="P37" i="8"/>
  <c r="P11" i="8"/>
  <c r="P16" i="8"/>
  <c r="P10" i="8"/>
  <c r="P14" i="8"/>
  <c r="E240" i="16" l="1"/>
  <c r="E241" i="16"/>
  <c r="C25" i="14"/>
  <c r="D24" i="14"/>
  <c r="C22" i="6"/>
  <c r="E21" i="6"/>
  <c r="D23" i="13"/>
  <c r="C24" i="13"/>
  <c r="E255" i="16" l="1"/>
  <c r="C26" i="14"/>
  <c r="D25" i="14"/>
  <c r="C23" i="6"/>
  <c r="E22" i="6"/>
  <c r="D24" i="13"/>
  <c r="C25" i="13"/>
  <c r="E261" i="16" l="1"/>
  <c r="E288" i="16" s="1"/>
  <c r="D26" i="14"/>
  <c r="C27" i="14"/>
  <c r="C24" i="6"/>
  <c r="E23" i="6"/>
  <c r="D25" i="13"/>
  <c r="C26" i="13"/>
  <c r="E324" i="16" l="1"/>
  <c r="C28" i="14"/>
  <c r="D27" i="14"/>
  <c r="E24" i="6"/>
  <c r="C25" i="6"/>
  <c r="C27" i="13"/>
  <c r="D26" i="13"/>
  <c r="E337" i="16" l="1"/>
  <c r="E355" i="16"/>
  <c r="E360" i="16" s="1"/>
  <c r="C29" i="14"/>
  <c r="D28" i="14"/>
  <c r="M26" i="17"/>
  <c r="G26" i="17"/>
  <c r="J26" i="17"/>
  <c r="K26" i="17"/>
  <c r="C26" i="6"/>
  <c r="E25" i="6"/>
  <c r="C28" i="13"/>
  <c r="D27" i="13"/>
  <c r="F26" i="17" l="1"/>
  <c r="E26" i="17"/>
  <c r="J14" i="17"/>
  <c r="H26" i="17"/>
  <c r="J16" i="17"/>
  <c r="H15" i="17"/>
  <c r="I15" i="17" s="1"/>
  <c r="J11" i="17"/>
  <c r="M12" i="17"/>
  <c r="H11" i="17"/>
  <c r="I11" i="17" s="1"/>
  <c r="E15" i="17"/>
  <c r="K17" i="17"/>
  <c r="G15" i="17"/>
  <c r="H13" i="17"/>
  <c r="I13" i="17" s="1"/>
  <c r="M17" i="17"/>
  <c r="E14" i="17"/>
  <c r="G10" i="17"/>
  <c r="M15" i="17"/>
  <c r="G17" i="17"/>
  <c r="F12" i="17"/>
  <c r="G12" i="17"/>
  <c r="H12" i="17"/>
  <c r="I12" i="17" s="1"/>
  <c r="F11" i="17"/>
  <c r="F25" i="17"/>
  <c r="G16" i="17"/>
  <c r="K16" i="17"/>
  <c r="E16" i="17"/>
  <c r="F10" i="17"/>
  <c r="F16" i="17"/>
  <c r="F13" i="17"/>
  <c r="G20" i="17"/>
  <c r="M4" i="17"/>
  <c r="G6" i="17"/>
  <c r="H6" i="17"/>
  <c r="I6" i="17" s="1"/>
  <c r="G5" i="17"/>
  <c r="K5" i="17"/>
  <c r="E5" i="17"/>
  <c r="F5" i="17"/>
  <c r="G4" i="17"/>
  <c r="K4" i="17"/>
  <c r="M5" i="17"/>
  <c r="H5" i="17"/>
  <c r="J4" i="17"/>
  <c r="F4" i="17"/>
  <c r="F6" i="17"/>
  <c r="M6" i="17"/>
  <c r="H4" i="17"/>
  <c r="I4" i="17" s="1"/>
  <c r="E6" i="17"/>
  <c r="E4" i="17"/>
  <c r="K6" i="17"/>
  <c r="J5" i="17"/>
  <c r="G7" i="17"/>
  <c r="H7" i="17"/>
  <c r="I7" i="17" s="1"/>
  <c r="J9" i="17"/>
  <c r="J7" i="17"/>
  <c r="K7" i="17"/>
  <c r="M7" i="17"/>
  <c r="J8" i="17"/>
  <c r="M10" i="17"/>
  <c r="G8" i="17"/>
  <c r="F8" i="17"/>
  <c r="F7" i="17"/>
  <c r="F9" i="17"/>
  <c r="E9" i="17"/>
  <c r="E7" i="17"/>
  <c r="H9" i="17"/>
  <c r="I9" i="17" s="1"/>
  <c r="M9" i="17"/>
  <c r="J6" i="17"/>
  <c r="M8" i="17"/>
  <c r="H8" i="17"/>
  <c r="I8" i="17" s="1"/>
  <c r="E8" i="17"/>
  <c r="J10" i="17"/>
  <c r="K9" i="17"/>
  <c r="G9" i="17"/>
  <c r="K8" i="17"/>
  <c r="M11" i="17"/>
  <c r="H10" i="17"/>
  <c r="I10" i="17" s="1"/>
  <c r="H16" i="17"/>
  <c r="I16" i="17" s="1"/>
  <c r="J17" i="17"/>
  <c r="J13" i="17"/>
  <c r="J12" i="17"/>
  <c r="J15" i="17"/>
  <c r="M25" i="17"/>
  <c r="G11" i="17"/>
  <c r="K12" i="17"/>
  <c r="K14" i="17"/>
  <c r="G25" i="17"/>
  <c r="E11" i="17"/>
  <c r="K25" i="17"/>
  <c r="M13" i="17"/>
  <c r="E25" i="17"/>
  <c r="K13" i="17"/>
  <c r="E12" i="17"/>
  <c r="H25" i="17"/>
  <c r="E10" i="17"/>
  <c r="J25" i="17"/>
  <c r="H17" i="17"/>
  <c r="I17" i="17" s="1"/>
  <c r="G14" i="17"/>
  <c r="F15" i="17"/>
  <c r="K15" i="17"/>
  <c r="E13" i="17"/>
  <c r="K10" i="17"/>
  <c r="G13" i="17"/>
  <c r="H14" i="17"/>
  <c r="I14" i="17" s="1"/>
  <c r="K11" i="17"/>
  <c r="F17" i="17"/>
  <c r="F14" i="17"/>
  <c r="E17" i="17"/>
  <c r="K18" i="17"/>
  <c r="G21" i="17"/>
  <c r="M24" i="17"/>
  <c r="K21" i="17"/>
  <c r="E19" i="17"/>
  <c r="K19" i="17"/>
  <c r="E21" i="17"/>
  <c r="G23" i="17"/>
  <c r="E24" i="17"/>
  <c r="G24" i="17"/>
  <c r="K23" i="17"/>
  <c r="K20" i="17"/>
  <c r="G19" i="17"/>
  <c r="E23" i="17"/>
  <c r="G18" i="17"/>
  <c r="E18" i="17"/>
  <c r="M21" i="17"/>
  <c r="E20" i="17"/>
  <c r="K22" i="17"/>
  <c r="M22" i="17"/>
  <c r="K24" i="17"/>
  <c r="G22" i="17"/>
  <c r="E22" i="17"/>
  <c r="M16" i="17"/>
  <c r="M14" i="17"/>
  <c r="M20" i="17"/>
  <c r="M23" i="17"/>
  <c r="M19" i="17"/>
  <c r="M18" i="17"/>
  <c r="C30" i="14"/>
  <c r="D29" i="14"/>
  <c r="M27" i="17"/>
  <c r="E27" i="17"/>
  <c r="H27" i="17"/>
  <c r="G27" i="17"/>
  <c r="J27" i="17"/>
  <c r="K27" i="17"/>
  <c r="F27" i="17"/>
  <c r="E26" i="6"/>
  <c r="C27" i="6"/>
  <c r="C29" i="13"/>
  <c r="D28" i="13"/>
  <c r="I1" i="17" l="1"/>
  <c r="D30" i="14"/>
  <c r="C31" i="14"/>
  <c r="M28" i="17"/>
  <c r="E28" i="17"/>
  <c r="J28" i="17"/>
  <c r="H28" i="17"/>
  <c r="G28" i="17"/>
  <c r="K28" i="17"/>
  <c r="F28" i="17"/>
  <c r="C28" i="6"/>
  <c r="E27" i="6"/>
  <c r="C30" i="13"/>
  <c r="D29" i="13"/>
  <c r="D31" i="14" l="1"/>
  <c r="C32" i="14"/>
  <c r="M29" i="17"/>
  <c r="H29" i="17"/>
  <c r="E29" i="17"/>
  <c r="G29" i="17"/>
  <c r="K29" i="17"/>
  <c r="J29" i="17"/>
  <c r="F29" i="17"/>
  <c r="E28" i="6"/>
  <c r="C29" i="6"/>
  <c r="C31" i="13"/>
  <c r="D30" i="13"/>
  <c r="C33" i="14" l="1"/>
  <c r="D32" i="14"/>
  <c r="M30" i="17"/>
  <c r="K30" i="17"/>
  <c r="H30" i="17"/>
  <c r="E30" i="17"/>
  <c r="G30" i="17"/>
  <c r="J30" i="17"/>
  <c r="F30" i="17"/>
  <c r="E29" i="6"/>
  <c r="C30" i="6"/>
  <c r="C32" i="13"/>
  <c r="D31" i="13"/>
  <c r="C34" i="14" l="1"/>
  <c r="D33" i="14"/>
  <c r="M31" i="17"/>
  <c r="J31" i="17"/>
  <c r="G31" i="17"/>
  <c r="H31" i="17"/>
  <c r="K31" i="17"/>
  <c r="E31" i="17"/>
  <c r="F31" i="17"/>
  <c r="C31" i="6"/>
  <c r="E30" i="6"/>
  <c r="C33" i="13"/>
  <c r="D32" i="13"/>
  <c r="D34" i="14" l="1"/>
  <c r="C35" i="14"/>
  <c r="M32" i="17"/>
  <c r="K32" i="17"/>
  <c r="G32" i="17"/>
  <c r="E32" i="17"/>
  <c r="M1" i="17"/>
  <c r="H1" i="17"/>
  <c r="C32" i="6"/>
  <c r="E31" i="6"/>
  <c r="D33" i="13"/>
  <c r="C34" i="13"/>
  <c r="D35" i="14" l="1"/>
  <c r="C36" i="14"/>
  <c r="M33" i="17"/>
  <c r="K33" i="17"/>
  <c r="G33" i="17"/>
  <c r="E33" i="17"/>
  <c r="E32" i="6"/>
  <c r="C33" i="6"/>
  <c r="C35" i="13"/>
  <c r="D34" i="13"/>
  <c r="C37" i="14" l="1"/>
  <c r="D36" i="14"/>
  <c r="M34" i="17"/>
  <c r="K34" i="17"/>
  <c r="E34" i="17"/>
  <c r="G34" i="17"/>
  <c r="C34" i="6"/>
  <c r="E33" i="6"/>
  <c r="D35" i="13"/>
  <c r="C36" i="13"/>
  <c r="D37" i="14" l="1"/>
  <c r="C38" i="14"/>
  <c r="M35" i="17"/>
  <c r="E35" i="17"/>
  <c r="G35" i="17"/>
  <c r="K35" i="17"/>
  <c r="E34" i="6"/>
  <c r="C35" i="6"/>
  <c r="C37" i="13"/>
  <c r="D36" i="13"/>
  <c r="C39" i="14" l="1"/>
  <c r="D38" i="14"/>
  <c r="M36" i="17"/>
  <c r="G36" i="17"/>
  <c r="K36" i="17"/>
  <c r="E36" i="17"/>
  <c r="C36" i="6"/>
  <c r="E35" i="6"/>
  <c r="D37" i="13"/>
  <c r="C38" i="13"/>
  <c r="D39" i="14" l="1"/>
  <c r="C40" i="14"/>
  <c r="M37" i="17"/>
  <c r="G37" i="17"/>
  <c r="J37" i="17"/>
  <c r="E37" i="17"/>
  <c r="F37" i="17"/>
  <c r="K37" i="17"/>
  <c r="C37" i="6"/>
  <c r="E36" i="6"/>
  <c r="D38" i="13"/>
  <c r="C39" i="13"/>
  <c r="D39" i="13" s="1"/>
  <c r="C41" i="14" l="1"/>
  <c r="D40" i="14"/>
  <c r="M38" i="17"/>
  <c r="G38" i="17"/>
  <c r="J38" i="17"/>
  <c r="E38" i="17"/>
  <c r="K38" i="17"/>
  <c r="F38" i="17"/>
  <c r="C38" i="6"/>
  <c r="E37" i="6"/>
  <c r="C42" i="14" l="1"/>
  <c r="D41" i="14"/>
  <c r="Y9" i="17"/>
  <c r="Y5" i="17"/>
  <c r="Y4" i="17"/>
  <c r="Y8" i="17"/>
  <c r="Y7" i="17"/>
  <c r="Y6" i="17"/>
  <c r="C39" i="6"/>
  <c r="E38" i="6"/>
  <c r="C43" i="14" l="1"/>
  <c r="D42" i="14"/>
  <c r="Y10" i="17"/>
  <c r="Z7" i="17" s="1"/>
  <c r="E39" i="6"/>
  <c r="C40" i="6"/>
  <c r="C44" i="14" l="1"/>
  <c r="D43" i="14"/>
  <c r="Z9" i="17"/>
  <c r="Z6" i="17"/>
  <c r="Z5" i="17"/>
  <c r="Z4" i="17"/>
  <c r="Z8" i="17"/>
  <c r="E40" i="6"/>
  <c r="C41" i="6"/>
  <c r="C45" i="14" l="1"/>
  <c r="D44" i="14"/>
  <c r="Z10" i="17"/>
  <c r="C42" i="6"/>
  <c r="E41" i="6"/>
  <c r="C46" i="14" l="1"/>
  <c r="D45" i="14"/>
  <c r="C43" i="6"/>
  <c r="E42" i="6"/>
  <c r="D46" i="14" l="1"/>
  <c r="C47" i="14"/>
  <c r="E43" i="6"/>
  <c r="C44" i="6"/>
  <c r="D47" i="14" l="1"/>
  <c r="C48" i="14"/>
  <c r="E44" i="6"/>
  <c r="C45" i="6"/>
  <c r="C49" i="14" l="1"/>
  <c r="D48" i="14"/>
  <c r="E45" i="6"/>
  <c r="C46" i="6"/>
  <c r="C50" i="14" l="1"/>
  <c r="D49" i="14"/>
  <c r="C47" i="6"/>
  <c r="E46" i="6"/>
  <c r="C51" i="14" l="1"/>
  <c r="D50" i="14"/>
  <c r="C48" i="6"/>
  <c r="E47" i="6"/>
  <c r="D51" i="14" l="1"/>
  <c r="C52" i="14"/>
  <c r="E48" i="6"/>
  <c r="C49" i="6"/>
  <c r="D52" i="14" l="1"/>
  <c r="C53" i="14"/>
  <c r="E49" i="6"/>
  <c r="C50" i="6"/>
  <c r="C54" i="14" l="1"/>
  <c r="D53" i="14"/>
  <c r="C51" i="6"/>
  <c r="E50" i="6"/>
  <c r="D54" i="14" l="1"/>
  <c r="C55" i="14"/>
  <c r="E51" i="6"/>
  <c r="C52" i="6"/>
  <c r="D55" i="14" l="1"/>
  <c r="C56" i="14"/>
  <c r="C53" i="6"/>
  <c r="E52" i="6"/>
  <c r="C57" i="14" l="1"/>
  <c r="D56" i="14"/>
  <c r="E53" i="6"/>
  <c r="C54" i="6"/>
  <c r="C58" i="14" l="1"/>
  <c r="D57" i="14"/>
  <c r="C55" i="6"/>
  <c r="E54" i="6"/>
  <c r="D58" i="14" l="1"/>
  <c r="C59" i="14"/>
  <c r="C56" i="6"/>
  <c r="E55" i="6"/>
  <c r="C60" i="14" l="1"/>
  <c r="D59" i="14"/>
  <c r="C57" i="6"/>
  <c r="E56" i="6"/>
  <c r="C61" i="14" l="1"/>
  <c r="D60" i="14"/>
  <c r="E57" i="6"/>
  <c r="C58" i="6"/>
  <c r="D61" i="14" l="1"/>
  <c r="C62" i="14"/>
  <c r="C59" i="6"/>
  <c r="E58" i="6"/>
  <c r="C63" i="14" l="1"/>
  <c r="D62" i="14"/>
  <c r="E59" i="6"/>
  <c r="C60" i="6"/>
  <c r="D63" i="14" l="1"/>
  <c r="C64" i="14"/>
  <c r="E60" i="6"/>
  <c r="C61" i="6"/>
  <c r="C65" i="14" l="1"/>
  <c r="D64" i="14"/>
  <c r="E61" i="6"/>
  <c r="C62" i="6"/>
  <c r="C66" i="14" l="1"/>
  <c r="D65" i="14"/>
  <c r="C63" i="6"/>
  <c r="E62" i="6"/>
  <c r="C67" i="14" l="1"/>
  <c r="D66" i="14"/>
  <c r="E63" i="6"/>
  <c r="C64" i="6"/>
  <c r="D67" i="14" l="1"/>
  <c r="C68" i="14"/>
  <c r="E64" i="6"/>
  <c r="C65" i="6"/>
  <c r="C69" i="14" l="1"/>
  <c r="D68" i="14"/>
  <c r="C66" i="6"/>
  <c r="E65" i="6"/>
  <c r="D69" i="14" l="1"/>
  <c r="C70" i="14"/>
  <c r="C67" i="6"/>
  <c r="E66" i="6"/>
  <c r="D70" i="14" l="1"/>
  <c r="C71" i="14"/>
  <c r="C68" i="6"/>
  <c r="E67" i="6"/>
  <c r="C72" i="14" l="1"/>
  <c r="D71" i="14"/>
  <c r="E68" i="6"/>
  <c r="C69" i="6"/>
  <c r="C73" i="14" l="1"/>
  <c r="D72" i="14"/>
  <c r="C70" i="6"/>
  <c r="E69" i="6"/>
  <c r="D73" i="14" l="1"/>
  <c r="C74" i="14"/>
  <c r="C71" i="6"/>
  <c r="E70" i="6"/>
  <c r="C75" i="14" l="1"/>
  <c r="D74" i="14"/>
  <c r="C72" i="6"/>
  <c r="E71" i="6"/>
  <c r="C76" i="14" l="1"/>
  <c r="D75" i="14"/>
  <c r="E72" i="6"/>
  <c r="C73" i="6"/>
  <c r="D76" i="14" l="1"/>
  <c r="C77" i="14"/>
  <c r="E73" i="6"/>
  <c r="C74" i="6"/>
  <c r="D77" i="14" l="1"/>
  <c r="C78" i="14"/>
  <c r="E74" i="6"/>
  <c r="C75" i="6"/>
  <c r="C79" i="14" l="1"/>
  <c r="D78" i="14"/>
  <c r="E75" i="6"/>
  <c r="C76" i="6"/>
  <c r="D79" i="14" l="1"/>
  <c r="C80" i="14"/>
  <c r="E76" i="6"/>
  <c r="C77" i="6"/>
  <c r="C81" i="14" l="1"/>
  <c r="D80" i="14"/>
  <c r="E77" i="6"/>
  <c r="C78" i="6"/>
  <c r="C82" i="14" l="1"/>
  <c r="D81" i="14"/>
  <c r="C79" i="6"/>
  <c r="E78" i="6"/>
  <c r="C83" i="14" l="1"/>
  <c r="D82" i="14"/>
  <c r="E79" i="6"/>
  <c r="C80" i="6"/>
  <c r="C84" i="14" l="1"/>
  <c r="D83" i="14"/>
  <c r="C81" i="6"/>
  <c r="E81" i="6" s="1"/>
  <c r="E80" i="6"/>
  <c r="C85" i="14" l="1"/>
  <c r="D84" i="14"/>
  <c r="AE18" i="13"/>
  <c r="AE30" i="13"/>
  <c r="AE9" i="13"/>
  <c r="AE35" i="13"/>
  <c r="AE32" i="13"/>
  <c r="AE13" i="13"/>
  <c r="AE14" i="13"/>
  <c r="AE34" i="13"/>
  <c r="AE11" i="13"/>
  <c r="AE22" i="13"/>
  <c r="AE16" i="13"/>
  <c r="AE28" i="13"/>
  <c r="AE37" i="13"/>
  <c r="AE8" i="13"/>
  <c r="AE10" i="13"/>
  <c r="AE36" i="13"/>
  <c r="AE23" i="13"/>
  <c r="AE31" i="13"/>
  <c r="AE17" i="13"/>
  <c r="AE12" i="13"/>
  <c r="AE39" i="13"/>
  <c r="AE25" i="13"/>
  <c r="AE15" i="13"/>
  <c r="AE29" i="13"/>
  <c r="AE27" i="13"/>
  <c r="AE26" i="13"/>
  <c r="AE24" i="13"/>
  <c r="AE20" i="13"/>
  <c r="AE19" i="13"/>
  <c r="AE21" i="13"/>
  <c r="AE33" i="13"/>
  <c r="AE38" i="13"/>
  <c r="D85" i="14" l="1"/>
  <c r="C86" i="14"/>
  <c r="AF21" i="13"/>
  <c r="AF30" i="13"/>
  <c r="AF24" i="13"/>
  <c r="AF28" i="13"/>
  <c r="AF11" i="13"/>
  <c r="AF22" i="13"/>
  <c r="AF35" i="13"/>
  <c r="AF15" i="13"/>
  <c r="AF16" i="13"/>
  <c r="AF37" i="13"/>
  <c r="AF38" i="13"/>
  <c r="AF9" i="13"/>
  <c r="AF25" i="13"/>
  <c r="AF23" i="13"/>
  <c r="AF31" i="13"/>
  <c r="AF20" i="13"/>
  <c r="AF13" i="13"/>
  <c r="AF39" i="13"/>
  <c r="AF36" i="13"/>
  <c r="AF8" i="13"/>
  <c r="AF19" i="13"/>
  <c r="AF26" i="13"/>
  <c r="AF12" i="13"/>
  <c r="AF10" i="13"/>
  <c r="AF32" i="13"/>
  <c r="AF34" i="13"/>
  <c r="AF29" i="13"/>
  <c r="AF27" i="13"/>
  <c r="AF33" i="13"/>
  <c r="AF17" i="13"/>
  <c r="AF18" i="13"/>
  <c r="AF14" i="13"/>
  <c r="D86" i="14" l="1"/>
  <c r="C87" i="14"/>
  <c r="C88" i="14" l="1"/>
  <c r="D87" i="14"/>
  <c r="D88" i="14" l="1"/>
  <c r="C89" i="14"/>
  <c r="D89" i="14" l="1"/>
  <c r="C90" i="14"/>
  <c r="C91" i="14" l="1"/>
  <c r="D90" i="14"/>
  <c r="D91" i="14" l="1"/>
  <c r="C92" i="14"/>
  <c r="D92" i="14" l="1"/>
  <c r="C93" i="14"/>
  <c r="C94" i="14" l="1"/>
  <c r="D93" i="14"/>
  <c r="C95" i="14" l="1"/>
  <c r="D94" i="14"/>
  <c r="D95" i="14" l="1"/>
  <c r="C96" i="14"/>
  <c r="D96" i="14" l="1"/>
  <c r="C97" i="14"/>
  <c r="D97" i="14" l="1"/>
  <c r="C98" i="14"/>
  <c r="C99" i="14" l="1"/>
  <c r="D98" i="14"/>
  <c r="C100" i="14" l="1"/>
  <c r="D99" i="14"/>
  <c r="D100" i="14" l="1"/>
  <c r="C101" i="14"/>
  <c r="D101" i="14" l="1"/>
  <c r="C102" i="14"/>
  <c r="D102" i="14" l="1"/>
  <c r="C103" i="14"/>
  <c r="C104" i="14" l="1"/>
  <c r="D103" i="14"/>
  <c r="C105" i="14" l="1"/>
  <c r="D104" i="14"/>
  <c r="C106" i="14" l="1"/>
  <c r="D105" i="14"/>
  <c r="D106" i="14" l="1"/>
  <c r="C107" i="14"/>
  <c r="D107" i="14" l="1"/>
  <c r="C108" i="14"/>
  <c r="C109" i="14" l="1"/>
  <c r="D108" i="14"/>
  <c r="D109" i="14" l="1"/>
  <c r="C110" i="14"/>
  <c r="C111" i="14" l="1"/>
  <c r="D110" i="14"/>
  <c r="D111" i="14" l="1"/>
  <c r="C112" i="14"/>
  <c r="D112" i="14" l="1"/>
  <c r="C113" i="14"/>
  <c r="D113" i="14" l="1"/>
  <c r="C114" i="14"/>
  <c r="D114" i="14" l="1"/>
  <c r="C115" i="14"/>
  <c r="D115" i="14" l="1"/>
  <c r="C116" i="14"/>
  <c r="C117" i="14" l="1"/>
  <c r="D116" i="14"/>
  <c r="C118" i="14" l="1"/>
  <c r="D117" i="14"/>
  <c r="C119" i="14" l="1"/>
  <c r="D118" i="14"/>
  <c r="D119" i="14" l="1"/>
  <c r="C120" i="14"/>
  <c r="C121" i="14" l="1"/>
  <c r="D120" i="14"/>
  <c r="D121" i="14" l="1"/>
  <c r="C122" i="14"/>
  <c r="D122" i="14" l="1"/>
  <c r="C123" i="14"/>
  <c r="D123" i="14" l="1"/>
  <c r="C124" i="14"/>
  <c r="D124" i="14" l="1"/>
  <c r="C125" i="14"/>
  <c r="C126" i="14" l="1"/>
  <c r="D125" i="14"/>
  <c r="D126" i="14" l="1"/>
  <c r="C127" i="14"/>
  <c r="D127" i="14" l="1"/>
  <c r="C128" i="14"/>
  <c r="D128" i="14" l="1"/>
  <c r="C129" i="14"/>
  <c r="D129" i="14" l="1"/>
  <c r="C130" i="14"/>
  <c r="D130" i="14" l="1"/>
  <c r="C131" i="14"/>
  <c r="D131" i="14" l="1"/>
  <c r="C132" i="14"/>
  <c r="D132" i="14" l="1"/>
  <c r="C133" i="14"/>
  <c r="C134" i="14" l="1"/>
  <c r="D133" i="14"/>
  <c r="D134" i="14" l="1"/>
  <c r="C135" i="14"/>
  <c r="D135" i="14" l="1"/>
  <c r="C136" i="14"/>
  <c r="C137" i="14" l="1"/>
  <c r="D136" i="14"/>
  <c r="C138" i="14" l="1"/>
  <c r="D137" i="14"/>
  <c r="D138" i="14" l="1"/>
  <c r="C139" i="14"/>
  <c r="D139" i="14" l="1"/>
  <c r="C140" i="14"/>
  <c r="D140" i="14" l="1"/>
  <c r="C141" i="14"/>
  <c r="C142" i="14" l="1"/>
  <c r="D141" i="14"/>
  <c r="D142" i="14" l="1"/>
  <c r="C143" i="14"/>
  <c r="C144" i="14" l="1"/>
  <c r="D143" i="14"/>
  <c r="C145" i="14" l="1"/>
  <c r="D144" i="14"/>
  <c r="C146" i="14" l="1"/>
  <c r="D145" i="14"/>
  <c r="D146" i="14" l="1"/>
  <c r="C147" i="14"/>
  <c r="D147" i="14" l="1"/>
  <c r="C148" i="14"/>
  <c r="C149" i="14" l="1"/>
  <c r="D148" i="14"/>
  <c r="C150" i="14" l="1"/>
  <c r="D149" i="14"/>
  <c r="D150" i="14" l="1"/>
  <c r="C151" i="14"/>
  <c r="C152" i="14" l="1"/>
  <c r="D151" i="14"/>
  <c r="D152" i="14" l="1"/>
  <c r="C153" i="14"/>
  <c r="D153" i="14" l="1"/>
  <c r="C154" i="14"/>
  <c r="D154" i="14" l="1"/>
  <c r="C155" i="14"/>
  <c r="D155" i="14" l="1"/>
  <c r="C156" i="14"/>
  <c r="D156" i="14" l="1"/>
  <c r="C157" i="14"/>
  <c r="C158" i="14" l="1"/>
  <c r="D157" i="14"/>
  <c r="C159" i="14" l="1"/>
  <c r="D158" i="14"/>
  <c r="C160" i="14" l="1"/>
  <c r="D159" i="14"/>
  <c r="C161" i="14" l="1"/>
  <c r="D160" i="14"/>
  <c r="C162" i="14" l="1"/>
  <c r="D161" i="14"/>
  <c r="C163" i="14" l="1"/>
  <c r="D162" i="14"/>
  <c r="C164" i="14" l="1"/>
  <c r="D163" i="14"/>
  <c r="C165" i="14" l="1"/>
  <c r="D164" i="14"/>
  <c r="D165" i="14" l="1"/>
  <c r="C166" i="14"/>
  <c r="D166" i="14" l="1"/>
  <c r="C167" i="14"/>
  <c r="D167" i="14" l="1"/>
  <c r="C168" i="14"/>
  <c r="D168" i="14" l="1"/>
  <c r="C169" i="14"/>
  <c r="D169" i="14" l="1"/>
  <c r="C170" i="14"/>
  <c r="D170" i="14" l="1"/>
  <c r="C171" i="14"/>
  <c r="D171" i="14" l="1"/>
  <c r="C172" i="14"/>
  <c r="C173" i="14" l="1"/>
  <c r="D172" i="14"/>
  <c r="C174" i="14" l="1"/>
  <c r="D173" i="14"/>
  <c r="C175" i="14" l="1"/>
  <c r="D174" i="14"/>
  <c r="C176" i="14" l="1"/>
  <c r="D175" i="14"/>
  <c r="C177" i="14" l="1"/>
  <c r="D176" i="14"/>
  <c r="D177" i="14" l="1"/>
  <c r="C178" i="14"/>
  <c r="C179" i="14" l="1"/>
  <c r="D178" i="14"/>
  <c r="D179" i="14" l="1"/>
  <c r="C180" i="14"/>
  <c r="D180" i="14" l="1"/>
  <c r="C181" i="14"/>
  <c r="D181" i="14" l="1"/>
  <c r="C182" i="14"/>
  <c r="D182"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V5" authorId="0" shapeId="0" xr:uid="{3905B6AD-6102-B34F-9A42-A7530D72928B}">
      <text>
        <r>
          <rPr>
            <b/>
            <sz val="10"/>
            <color rgb="FF000000"/>
            <rFont val="Tahoma"/>
            <family val="2"/>
          </rPr>
          <t>NE:</t>
        </r>
        <r>
          <rPr>
            <sz val="10"/>
            <color rgb="FF000000"/>
            <rFont val="Tahoma"/>
            <family val="2"/>
          </rPr>
          <t xml:space="preserve">
</t>
        </r>
        <r>
          <rPr>
            <sz val="10"/>
            <color rgb="FF000000"/>
            <rFont val="Tahoma"/>
            <family val="2"/>
          </rPr>
          <t>9/1/22</t>
        </r>
      </text>
    </comment>
    <comment ref="Y5" authorId="0" shapeId="0" xr:uid="{7F31164C-756A-4344-B2E3-90F4A5D0ECA9}">
      <text>
        <r>
          <rPr>
            <b/>
            <sz val="10"/>
            <color rgb="FF000000"/>
            <rFont val="Tahoma"/>
            <family val="2"/>
          </rPr>
          <t>NE:</t>
        </r>
        <r>
          <rPr>
            <sz val="10"/>
            <color rgb="FF000000"/>
            <rFont val="Tahoma"/>
            <family val="2"/>
          </rPr>
          <t xml:space="preserve">
</t>
        </r>
        <r>
          <rPr>
            <sz val="10"/>
            <color rgb="FF000000"/>
            <rFont val="Tahoma"/>
            <family val="2"/>
          </rPr>
          <t>Mid August 2022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RWB</author>
  </authors>
  <commentList>
    <comment ref="Q6" authorId="0" shapeId="0" xr:uid="{2C681B9A-3A12-4282-9F4E-E34A9F403415}">
      <text>
        <r>
          <rPr>
            <b/>
            <sz val="9"/>
            <color indexed="81"/>
            <rFont val="Tahoma"/>
            <family val="2"/>
          </rPr>
          <t>RWB:</t>
        </r>
        <r>
          <rPr>
            <sz val="9"/>
            <color indexed="81"/>
            <rFont val="Tahoma"/>
            <family val="2"/>
          </rPr>
          <t xml:space="preserve">
8/13/19</t>
        </r>
      </text>
    </comment>
    <comment ref="R6" authorId="0" shapeId="0" xr:uid="{84ECC01A-7D02-4125-B83B-ADF673ED6250}">
      <text>
        <r>
          <rPr>
            <b/>
            <sz val="9"/>
            <color rgb="FF000000"/>
            <rFont val="Tahoma"/>
            <family val="2"/>
          </rPr>
          <t>RWB:</t>
        </r>
        <r>
          <rPr>
            <sz val="9"/>
            <color rgb="FF000000"/>
            <rFont val="Tahoma"/>
            <family val="2"/>
          </rPr>
          <t xml:space="preserve">
</t>
        </r>
        <r>
          <rPr>
            <sz val="9"/>
            <color rgb="FF000000"/>
            <rFont val="Tahoma"/>
            <family val="2"/>
          </rPr>
          <t>https://www.cbssports.com/fantasy/football/rankings/standard/DST/</t>
        </r>
      </text>
    </comment>
    <comment ref="S6" authorId="0" shapeId="0" xr:uid="{F4FF6FE4-2197-43BE-9729-22C8A739674A}">
      <text>
        <r>
          <rPr>
            <b/>
            <sz val="9"/>
            <color rgb="FF000000"/>
            <rFont val="Tahoma"/>
            <family val="2"/>
          </rPr>
          <t>RWB:</t>
        </r>
        <r>
          <rPr>
            <sz val="9"/>
            <color rgb="FF000000"/>
            <rFont val="Tahoma"/>
            <family val="2"/>
          </rPr>
          <t xml:space="preserve">
</t>
        </r>
        <r>
          <rPr>
            <sz val="9"/>
            <color rgb="FF000000"/>
            <rFont val="Tahoma"/>
            <family val="2"/>
          </rPr>
          <t>https://www.thefantasyfootballers.com/2019-defense-rankings/</t>
        </r>
      </text>
    </comment>
    <comment ref="T6" authorId="0" shapeId="0" xr:uid="{019CD974-3AFF-4B0F-8733-8E903DD008FB}">
      <text>
        <r>
          <rPr>
            <b/>
            <sz val="9"/>
            <color indexed="81"/>
            <rFont val="Tahoma"/>
            <family val="2"/>
          </rPr>
          <t>RWB:</t>
        </r>
        <r>
          <rPr>
            <sz val="9"/>
            <color indexed="81"/>
            <rFont val="Tahoma"/>
            <family val="2"/>
          </rPr>
          <t xml:space="preserve">
https://fantasyfootballcalculator.com/rankings/defense</t>
        </r>
      </text>
    </comment>
    <comment ref="U6" authorId="0" shapeId="0" xr:uid="{ADB105E9-3E04-49CC-A297-CA707D660BD6}">
      <text>
        <r>
          <rPr>
            <b/>
            <sz val="9"/>
            <color indexed="81"/>
            <rFont val="Tahoma"/>
            <family val="2"/>
          </rPr>
          <t>RWB:</t>
        </r>
        <r>
          <rPr>
            <sz val="9"/>
            <color indexed="81"/>
            <rFont val="Tahoma"/>
            <family val="2"/>
          </rPr>
          <t xml:space="preserve">
https://www.lineups.com/articles/team-defense-rankings-fantasy-football-2019/</t>
        </r>
      </text>
    </comment>
    <comment ref="AA6" authorId="0" shapeId="0" xr:uid="{09523630-3122-4279-BB01-6FF009FD070C}">
      <text>
        <r>
          <rPr>
            <b/>
            <sz val="9"/>
            <color rgb="FF000000"/>
            <rFont val="Tahoma"/>
            <family val="2"/>
          </rPr>
          <t>RWB:</t>
        </r>
        <r>
          <rPr>
            <sz val="9"/>
            <color rgb="FF000000"/>
            <rFont val="Tahoma"/>
            <family val="2"/>
          </rPr>
          <t xml:space="preserve">
</t>
        </r>
        <r>
          <rPr>
            <sz val="9"/>
            <color rgb="FF000000"/>
            <rFont val="Tahoma"/>
            <family val="2"/>
          </rPr>
          <t>https://www.cbssports.com/fantasy/football/news/2019-fantasy-football-draft-prep-strength-of-schedule-projections-for-all-32-teams/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RWB</author>
  </authors>
  <commentList>
    <comment ref="H7" authorId="0" shapeId="0" xr:uid="{AF3180BF-E765-40A8-8B04-CF174362E91A}">
      <text>
        <r>
          <rPr>
            <b/>
            <sz val="9"/>
            <color rgb="FF000000"/>
            <rFont val="Tahoma"/>
            <family val="2"/>
          </rPr>
          <t>RWB:</t>
        </r>
        <r>
          <rPr>
            <sz val="9"/>
            <color rgb="FF000000"/>
            <rFont val="Tahoma"/>
            <family val="2"/>
          </rPr>
          <t xml:space="preserve">
</t>
        </r>
        <r>
          <rPr>
            <sz val="9"/>
            <color rgb="FF000000"/>
            <rFont val="Tahoma"/>
            <family val="2"/>
          </rPr>
          <t xml:space="preserve">SL - 8/8/19
</t>
        </r>
        <r>
          <rPr>
            <sz val="9"/>
            <color rgb="FF000000"/>
            <rFont val="Tahoma"/>
            <family val="2"/>
          </rPr>
          <t xml:space="preserve">
</t>
        </r>
        <r>
          <rPr>
            <sz val="9"/>
            <color rgb="FF000000"/>
            <rFont val="Tahoma"/>
            <family val="2"/>
          </rPr>
          <t>https://www.sportsline.com/insiders/50819279/2019-nfl-win-totals-proven-computer-model-releases-five-best-bets/?ttag=SL19_agg_cbssports_nfl_2019wintotals</t>
        </r>
      </text>
    </comment>
    <comment ref="I7" authorId="0" shapeId="0" xr:uid="{DCFD37C0-3172-4713-BEAC-5FD51CE8BBF4}">
      <text>
        <r>
          <rPr>
            <b/>
            <sz val="9"/>
            <color rgb="FF000000"/>
            <rFont val="Tahoma"/>
            <family val="2"/>
          </rPr>
          <t>RWB:</t>
        </r>
        <r>
          <rPr>
            <sz val="9"/>
            <color rgb="FF000000"/>
            <rFont val="Tahoma"/>
            <family val="2"/>
          </rPr>
          <t xml:space="preserve">
</t>
        </r>
        <r>
          <rPr>
            <sz val="9"/>
            <color rgb="FF000000"/>
            <rFont val="Tahoma"/>
            <family val="2"/>
          </rPr>
          <t>Westgate - 8/9/19</t>
        </r>
      </text>
    </comment>
    <comment ref="AP7" authorId="0" shapeId="0" xr:uid="{7D36455B-9436-4458-A33A-6EEB724076A4}">
      <text>
        <r>
          <rPr>
            <b/>
            <sz val="9"/>
            <color indexed="81"/>
            <rFont val="Tahoma"/>
            <family val="2"/>
          </rPr>
          <t>RWB:</t>
        </r>
        <r>
          <rPr>
            <sz val="9"/>
            <color indexed="81"/>
            <rFont val="Tahoma"/>
            <family val="2"/>
          </rPr>
          <t xml:space="preserve">
https://www.cbssports.com/fantasy/football/news/fantasy-football-five-teams-with-projected-volume-changes/
https://www.cbssports.com/fantasy/football/news/fantasy-football-five-teams-set-to-pass-more-in-2019-five-ready-to-run/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RWB</author>
  </authors>
  <commentList>
    <comment ref="I6" authorId="0" shapeId="0" xr:uid="{E07D764B-2B24-490A-BF5E-DCC33B2B0D70}">
      <text>
        <r>
          <rPr>
            <b/>
            <sz val="9"/>
            <color rgb="FF000000"/>
            <rFont val="Tahoma"/>
            <family val="2"/>
          </rPr>
          <t>NE:</t>
        </r>
        <r>
          <rPr>
            <sz val="9"/>
            <color rgb="FF000000"/>
            <rFont val="Tahoma"/>
            <family val="2"/>
          </rPr>
          <t xml:space="preserve">
</t>
        </r>
        <r>
          <rPr>
            <sz val="9"/>
            <color rgb="FF000000"/>
            <rFont val="Tahoma"/>
            <family val="2"/>
          </rPr>
          <t>http://thehuddle.com/2019/07/28/2019-offensive-line-rankings/</t>
        </r>
      </text>
    </comment>
    <comment ref="J6" authorId="0" shapeId="0" xr:uid="{7F2FDC4D-6C58-46F2-B13C-969AB2BA8D7B}">
      <text>
        <r>
          <rPr>
            <b/>
            <sz val="9"/>
            <color rgb="FF000000"/>
            <rFont val="Tahoma"/>
            <family val="2"/>
          </rPr>
          <t>NE:</t>
        </r>
        <r>
          <rPr>
            <sz val="9"/>
            <color rgb="FF000000"/>
            <rFont val="Tahoma"/>
            <family val="2"/>
          </rPr>
          <t xml:space="preserve">
</t>
        </r>
        <r>
          <rPr>
            <sz val="9"/>
            <color rgb="FF000000"/>
            <rFont val="Calibri"/>
            <family val="2"/>
          </rPr>
          <t>http://thehuddle.com/2019/07/28/2019-offensive-line-rankings/</t>
        </r>
      </text>
    </comment>
    <comment ref="K6" authorId="0" shapeId="0" xr:uid="{52BAEA00-46FE-4FB1-A6A4-F7E392CCADD3}">
      <text>
        <r>
          <rPr>
            <b/>
            <sz val="9"/>
            <color rgb="FF000000"/>
            <rFont val="Tahoma"/>
            <family val="2"/>
          </rPr>
          <t>NE:</t>
        </r>
        <r>
          <rPr>
            <sz val="9"/>
            <color rgb="FF000000"/>
            <rFont val="Tahoma"/>
            <family val="2"/>
          </rPr>
          <t xml:space="preserve">
</t>
        </r>
        <r>
          <rPr>
            <sz val="9"/>
            <color rgb="FF000000"/>
            <rFont val="Tahoma"/>
            <family val="2"/>
          </rPr>
          <t>https://www.actionnetwork.com/nfl/2021-ranking-all-32-nfl-offensive-lines-why-it-matters-for-bettors</t>
        </r>
      </text>
    </comment>
    <comment ref="L6" authorId="0" shapeId="0" xr:uid="{13A51ABF-B624-478A-AF74-7535F0AEF18A}">
      <text>
        <r>
          <rPr>
            <b/>
            <sz val="9"/>
            <color rgb="FF000000"/>
            <rFont val="Tahoma"/>
            <family val="2"/>
          </rPr>
          <t>NE:</t>
        </r>
        <r>
          <rPr>
            <sz val="9"/>
            <color rgb="FF000000"/>
            <rFont val="Tahoma"/>
            <family val="2"/>
          </rPr>
          <t xml:space="preserve">
</t>
        </r>
        <r>
          <rPr>
            <sz val="9"/>
            <color rgb="FF000000"/>
            <rFont val="Tahoma"/>
            <family val="2"/>
          </rPr>
          <t>https://www.pff.com/news/nfl-offensive-line-unit-rankings-tiers-2022</t>
        </r>
      </text>
    </comment>
    <comment ref="M6" authorId="0" shapeId="0" xr:uid="{74F8842B-3AA7-3E46-9CD1-3BB32A5CBBAE}">
      <text>
        <r>
          <rPr>
            <b/>
            <sz val="9"/>
            <color rgb="FF000000"/>
            <rFont val="Tahoma"/>
            <family val="2"/>
          </rPr>
          <t>NE:</t>
        </r>
        <r>
          <rPr>
            <sz val="9"/>
            <color rgb="FF000000"/>
            <rFont val="Tahoma"/>
            <family val="2"/>
          </rPr>
          <t xml:space="preserve">
</t>
        </r>
        <r>
          <rPr>
            <sz val="9"/>
            <color rgb="FF000000"/>
            <rFont val="Tahoma"/>
            <family val="2"/>
          </rPr>
          <t>https://www.sportingnews.com/us/fantasy/news/2021-nfl-offensive-line-rankings-fantasy-football-sleepers-busts/1a383cwxkyin71wj5ggqcs1gdz</t>
        </r>
      </text>
    </comment>
    <comment ref="N6" authorId="0" shapeId="0" xr:uid="{A6A37C2F-0B8D-44C1-BB1F-9956D8376A28}">
      <text>
        <r>
          <rPr>
            <b/>
            <sz val="9"/>
            <color rgb="FF000000"/>
            <rFont val="Tahoma"/>
            <family val="2"/>
          </rPr>
          <t>NE:</t>
        </r>
        <r>
          <rPr>
            <sz val="9"/>
            <color rgb="FF000000"/>
            <rFont val="Tahoma"/>
            <family val="2"/>
          </rPr>
          <t xml:space="preserve">
</t>
        </r>
        <r>
          <rPr>
            <sz val="9"/>
            <color rgb="FF000000"/>
            <rFont val="Tahoma"/>
            <family val="2"/>
          </rPr>
          <t>https://www.sharpfootballanalysis.com/analysis/2021-nfl-offensive-line-rankings-by-positional-unit/</t>
        </r>
      </text>
    </comment>
    <comment ref="W6" authorId="0" shapeId="0" xr:uid="{2634EFF4-84DD-6340-9F04-D4F9FFA38D9A}">
      <text>
        <r>
          <rPr>
            <b/>
            <sz val="9"/>
            <color rgb="FF000000"/>
            <rFont val="Tahoma"/>
            <family val="2"/>
          </rPr>
          <t>NE:</t>
        </r>
        <r>
          <rPr>
            <sz val="9"/>
            <color rgb="FF000000"/>
            <rFont val="Tahoma"/>
            <family val="2"/>
          </rPr>
          <t xml:space="preserve">
</t>
        </r>
        <r>
          <rPr>
            <sz val="9"/>
            <color rgb="FF000000"/>
            <rFont val="Tahoma"/>
            <family val="2"/>
          </rPr>
          <t>http://thehuddle.com/2019/07/28/2019-offensive-line-rankings/</t>
        </r>
      </text>
    </comment>
    <comment ref="X6" authorId="0" shapeId="0" xr:uid="{87652500-85BB-D54F-8991-55EF3DB20E49}">
      <text>
        <r>
          <rPr>
            <b/>
            <sz val="9"/>
            <color rgb="FF000000"/>
            <rFont val="Tahoma"/>
            <family val="2"/>
          </rPr>
          <t>NE:</t>
        </r>
        <r>
          <rPr>
            <sz val="9"/>
            <color rgb="FF000000"/>
            <rFont val="Tahoma"/>
            <family val="2"/>
          </rPr>
          <t xml:space="preserve">
</t>
        </r>
        <r>
          <rPr>
            <sz val="9"/>
            <color rgb="FF000000"/>
            <rFont val="Calibri"/>
            <family val="2"/>
          </rPr>
          <t>http://thehuddle.com/2019/07/28/2019-offensive-line-rankings/</t>
        </r>
      </text>
    </comment>
    <comment ref="Y6" authorId="0" shapeId="0" xr:uid="{7585A552-5B3C-464F-B0BB-FC4FCF84F992}">
      <text>
        <r>
          <rPr>
            <b/>
            <sz val="9"/>
            <color rgb="FF000000"/>
            <rFont val="Tahoma"/>
            <family val="2"/>
          </rPr>
          <t>NE:</t>
        </r>
        <r>
          <rPr>
            <sz val="9"/>
            <color rgb="FF000000"/>
            <rFont val="Tahoma"/>
            <family val="2"/>
          </rPr>
          <t xml:space="preserve">
</t>
        </r>
        <r>
          <rPr>
            <sz val="9"/>
            <color rgb="FF000000"/>
            <rFont val="Tahoma"/>
            <family val="2"/>
          </rPr>
          <t>https://www.actionnetwork.com/nfl/2021-ranking-all-32-nfl-offensive-lines-why-it-matters-for-bettors</t>
        </r>
      </text>
    </comment>
    <comment ref="Z6" authorId="0" shapeId="0" xr:uid="{5C6F8C52-653D-4040-87C6-7564713D02F5}">
      <text>
        <r>
          <rPr>
            <b/>
            <sz val="9"/>
            <color rgb="FF000000"/>
            <rFont val="Tahoma"/>
            <family val="2"/>
          </rPr>
          <t>NE:</t>
        </r>
        <r>
          <rPr>
            <sz val="9"/>
            <color rgb="FF000000"/>
            <rFont val="Tahoma"/>
            <family val="2"/>
          </rPr>
          <t xml:space="preserve">
</t>
        </r>
        <r>
          <rPr>
            <sz val="9"/>
            <color rgb="FF000000"/>
            <rFont val="Tahoma"/>
            <family val="2"/>
          </rPr>
          <t>https://www.pff.com/news/nfl-ranking-all-32-nfl-offensive-line-units-entering-2021-season</t>
        </r>
      </text>
    </comment>
    <comment ref="AA6" authorId="0" shapeId="0" xr:uid="{BEE6472A-8784-984E-8969-2C680FA2D465}">
      <text>
        <r>
          <rPr>
            <b/>
            <sz val="9"/>
            <color rgb="FF000000"/>
            <rFont val="Tahoma"/>
            <family val="2"/>
          </rPr>
          <t>NE:</t>
        </r>
        <r>
          <rPr>
            <sz val="9"/>
            <color rgb="FF000000"/>
            <rFont val="Tahoma"/>
            <family val="2"/>
          </rPr>
          <t xml:space="preserve">
</t>
        </r>
        <r>
          <rPr>
            <sz val="9"/>
            <color rgb="FF000000"/>
            <rFont val="Tahoma"/>
            <family val="2"/>
          </rPr>
          <t>https://www.sportingnews.com/us/fantasy/news/2021-nfl-offensive-line-rankings-fantasy-football-sleepers-busts/1a383cwxkyin71wj5ggqcs1gdz</t>
        </r>
      </text>
    </comment>
    <comment ref="AB6" authorId="0" shapeId="0" xr:uid="{0D9047AB-5D38-0749-8121-750D44AB6329}">
      <text>
        <r>
          <rPr>
            <b/>
            <sz val="9"/>
            <color rgb="FF000000"/>
            <rFont val="Tahoma"/>
            <family val="2"/>
          </rPr>
          <t>NE:</t>
        </r>
        <r>
          <rPr>
            <sz val="9"/>
            <color rgb="FF000000"/>
            <rFont val="Tahoma"/>
            <family val="2"/>
          </rPr>
          <t xml:space="preserve">
</t>
        </r>
        <r>
          <rPr>
            <sz val="9"/>
            <color rgb="FF000000"/>
            <rFont val="Tahoma"/>
            <family val="2"/>
          </rPr>
          <t>https://www.sharpfootballanalysis.com/analysis/2021-nfl-offensive-line-rankings-by-positional-unit/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RWB</author>
  </authors>
  <commentList>
    <comment ref="N6" authorId="0" shapeId="0" xr:uid="{799CBA54-1E4B-4A8A-8B7B-B5A23724D281}">
      <text>
        <r>
          <rPr>
            <b/>
            <sz val="9"/>
            <color indexed="81"/>
            <rFont val="Tahoma"/>
            <family val="2"/>
          </rPr>
          <t>RWB:</t>
        </r>
        <r>
          <rPr>
            <sz val="9"/>
            <color indexed="81"/>
            <rFont val="Tahoma"/>
            <family val="2"/>
          </rPr>
          <t xml:space="preserve">
https://www.lineups.com/articles/2019-top-50-defensive-player-idp-fantasy-football-rankings/</t>
        </r>
      </text>
    </comment>
    <comment ref="O6" authorId="0" shapeId="0" xr:uid="{B4835594-EF2B-48E7-899C-8755DCFD779E}">
      <text>
        <r>
          <rPr>
            <b/>
            <sz val="9"/>
            <color indexed="81"/>
            <rFont val="Tahoma"/>
            <family val="2"/>
          </rPr>
          <t>RWB:</t>
        </r>
        <r>
          <rPr>
            <sz val="9"/>
            <color indexed="81"/>
            <rFont val="Tahoma"/>
            <family val="2"/>
          </rPr>
          <t xml:space="preserve">
https://www.fantraxhq.com/idp-rankings-2019-fantasy-football/</t>
        </r>
      </text>
    </comment>
    <comment ref="P6" authorId="0" shapeId="0" xr:uid="{69951CF8-9D98-4EA3-83C6-ECF54CA8E94C}">
      <text>
        <r>
          <rPr>
            <b/>
            <sz val="9"/>
            <color indexed="81"/>
            <rFont val="Tahoma"/>
            <family val="2"/>
          </rPr>
          <t>RWB:</t>
        </r>
        <r>
          <rPr>
            <sz val="9"/>
            <color indexed="81"/>
            <rFont val="Tahoma"/>
            <family val="2"/>
          </rPr>
          <t xml:space="preserve">
https://fantasysixpack.net/2019-fantasy-football-idp-rankings/</t>
        </r>
      </text>
    </comment>
    <comment ref="Q6" authorId="0" shapeId="0" xr:uid="{3E6C0419-8086-4E3B-945F-275D06E5C944}">
      <text>
        <r>
          <rPr>
            <b/>
            <sz val="9"/>
            <color indexed="81"/>
            <rFont val="Tahoma"/>
            <family val="2"/>
          </rPr>
          <t>RWB:</t>
        </r>
        <r>
          <rPr>
            <sz val="9"/>
            <color indexed="81"/>
            <rFont val="Tahoma"/>
            <family val="2"/>
          </rPr>
          <t xml:space="preserve">
https://www.espn.com/fantasy/football/story/_/id/27044239/2019-fantasy-football-idp-rankings#LB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R4" authorId="0" shapeId="0" xr:uid="{FCB2326D-818D-1542-B6DA-8E00A6A4598D}">
      <text>
        <r>
          <rPr>
            <b/>
            <sz val="10"/>
            <color rgb="FF000000"/>
            <rFont val="Tahoma"/>
            <family val="2"/>
          </rPr>
          <t>Microsoft Office User:</t>
        </r>
        <r>
          <rPr>
            <sz val="10"/>
            <color rgb="FF000000"/>
            <rFont val="Tahoma"/>
            <family val="2"/>
          </rPr>
          <t xml:space="preserve">
</t>
        </r>
        <r>
          <rPr>
            <sz val="10"/>
            <color rgb="FF000000"/>
            <rFont val="Tahoma"/>
            <family val="2"/>
          </rPr>
          <t>=XLOOKUP($C4,OVERALL!$E$6:$E$515, OVERALL!N$6:N$515, "", 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<sst xmlns="http://schemas.openxmlformats.org/spreadsheetml/2006/main" count="17547" uniqueCount="2465">
  <si>
    <t>ADP</t>
  </si>
  <si>
    <t>KC</t>
  </si>
  <si>
    <t>IND</t>
  </si>
  <si>
    <t>Aaron Rodgers</t>
  </si>
  <si>
    <t>GB</t>
  </si>
  <si>
    <t>Deshaun Watson</t>
  </si>
  <si>
    <t>HOU</t>
  </si>
  <si>
    <t>Baker Mayfield</t>
  </si>
  <si>
    <t>CLE</t>
  </si>
  <si>
    <t>Matt Ryan</t>
  </si>
  <si>
    <t>ATL</t>
  </si>
  <si>
    <t>Russell Wilson</t>
  </si>
  <si>
    <t>SEA</t>
  </si>
  <si>
    <t>NO</t>
  </si>
  <si>
    <t>CAR</t>
  </si>
  <si>
    <t>Carson Wentz</t>
  </si>
  <si>
    <t>PHI</t>
  </si>
  <si>
    <t>Jameis Winston</t>
  </si>
  <si>
    <t>TB</t>
  </si>
  <si>
    <t>Jared Goff</t>
  </si>
  <si>
    <t>LAR</t>
  </si>
  <si>
    <t>Kyler Murray</t>
  </si>
  <si>
    <t>ARI</t>
  </si>
  <si>
    <t>Dak Prescott</t>
  </si>
  <si>
    <t>DAL</t>
  </si>
  <si>
    <t>PIT</t>
  </si>
  <si>
    <t>Philip Rivers</t>
  </si>
  <si>
    <t>LAC</t>
  </si>
  <si>
    <t>Lamar Jackson</t>
  </si>
  <si>
    <t>BAL</t>
  </si>
  <si>
    <t>Kirk Cousins</t>
  </si>
  <si>
    <t>MIN</t>
  </si>
  <si>
    <t>CHI</t>
  </si>
  <si>
    <t>Josh Allen</t>
  </si>
  <si>
    <t>BUF</t>
  </si>
  <si>
    <t>Tom Brady</t>
  </si>
  <si>
    <t>NE</t>
  </si>
  <si>
    <t>Jimmy Garoppolo</t>
  </si>
  <si>
    <t>SF</t>
  </si>
  <si>
    <t>Matthew Stafford</t>
  </si>
  <si>
    <t>DET</t>
  </si>
  <si>
    <t>Sam Darnold</t>
  </si>
  <si>
    <t>NYJ</t>
  </si>
  <si>
    <t>Derek Carr</t>
  </si>
  <si>
    <t>OAK</t>
  </si>
  <si>
    <t>Andy Dalton</t>
  </si>
  <si>
    <t>CIN</t>
  </si>
  <si>
    <t>Marcus Mariota</t>
  </si>
  <si>
    <t>TEN</t>
  </si>
  <si>
    <t>JAC</t>
  </si>
  <si>
    <t>WAS</t>
  </si>
  <si>
    <t>MIA</t>
  </si>
  <si>
    <t>DEN</t>
  </si>
  <si>
    <t>NYG</t>
  </si>
  <si>
    <t>Ryan Tannehill</t>
  </si>
  <si>
    <t>Daniel Jones</t>
  </si>
  <si>
    <t>Drew Lock</t>
  </si>
  <si>
    <t>Taysom Hill</t>
  </si>
  <si>
    <t>Teddy Bridgewater</t>
  </si>
  <si>
    <t>Tyrod Taylor</t>
  </si>
  <si>
    <t>RANK</t>
  </si>
  <si>
    <t>TIER</t>
  </si>
  <si>
    <t>QUARTERBACKS</t>
  </si>
  <si>
    <t>TEAM</t>
  </si>
  <si>
    <t>BYE</t>
  </si>
  <si>
    <t>BEST</t>
  </si>
  <si>
    <t>WORST</t>
  </si>
  <si>
    <t>AVG</t>
  </si>
  <si>
    <t>STD DEV</t>
  </si>
  <si>
    <t>X</t>
  </si>
  <si>
    <t>Saquon Barkley</t>
  </si>
  <si>
    <t>Ezekiel Elliott</t>
  </si>
  <si>
    <t>Christian McCaffrey</t>
  </si>
  <si>
    <t>Alvin Kamara</t>
  </si>
  <si>
    <t>David Johnson</t>
  </si>
  <si>
    <t>Joe Mixon</t>
  </si>
  <si>
    <t>Nick Chubb</t>
  </si>
  <si>
    <t>James Conner</t>
  </si>
  <si>
    <t>Dalvin Cook</t>
  </si>
  <si>
    <t>Marlon Mack</t>
  </si>
  <si>
    <t>Leonard Fournette</t>
  </si>
  <si>
    <t>Aaron Jones</t>
  </si>
  <si>
    <t>Derrick Henry</t>
  </si>
  <si>
    <t>Devonta Freeman</t>
  </si>
  <si>
    <t>Josh Jacobs</t>
  </si>
  <si>
    <t>Sony Michel</t>
  </si>
  <si>
    <t>Chris Carson</t>
  </si>
  <si>
    <t>Phillip Lindsay</t>
  </si>
  <si>
    <t>Kenyan Drake</t>
  </si>
  <si>
    <t>David Montgomery</t>
  </si>
  <si>
    <t>Tevin Coleman</t>
  </si>
  <si>
    <t>Latavius Murray</t>
  </si>
  <si>
    <t>Rashaad Penny</t>
  </si>
  <si>
    <t>Tarik Cohen</t>
  </si>
  <si>
    <t>James White</t>
  </si>
  <si>
    <t>Jordan Howard</t>
  </si>
  <si>
    <t>Miles Sanders</t>
  </si>
  <si>
    <t>Austin Ekeler</t>
  </si>
  <si>
    <t>Jerick McKinnon</t>
  </si>
  <si>
    <t>Adrian Peterson</t>
  </si>
  <si>
    <t>Ito Smith</t>
  </si>
  <si>
    <t>Matt Breida</t>
  </si>
  <si>
    <t>Carlos Hyde</t>
  </si>
  <si>
    <t>Nyheim Hines</t>
  </si>
  <si>
    <t>Damien Harris</t>
  </si>
  <si>
    <t>Kareem Hunt</t>
  </si>
  <si>
    <t>Jamaal Williams</t>
  </si>
  <si>
    <t>Justice Hill</t>
  </si>
  <si>
    <t>Giovani Bernard</t>
  </si>
  <si>
    <t>Gus Edwards</t>
  </si>
  <si>
    <t>Devin Singletary</t>
  </si>
  <si>
    <t>Alexander Mattison</t>
  </si>
  <si>
    <t>Rex Burkhead</t>
  </si>
  <si>
    <t>Chase Edmonds</t>
  </si>
  <si>
    <t>Malcolm Brown</t>
  </si>
  <si>
    <t>Justin Jackson</t>
  </si>
  <si>
    <t>Jordan Wilkins</t>
  </si>
  <si>
    <t>Benny Snell Jr.</t>
  </si>
  <si>
    <t>Tony Pollard</t>
  </si>
  <si>
    <t>Myles Gaskin</t>
  </si>
  <si>
    <t>FA</t>
  </si>
  <si>
    <t>RUNNINGBACKS</t>
  </si>
  <si>
    <t>WIDE RECEIVERS</t>
  </si>
  <si>
    <t>TIGHT ENDS</t>
  </si>
  <si>
    <t>KICKERS</t>
  </si>
  <si>
    <t>DeAndre Hopkins</t>
  </si>
  <si>
    <t>Davante Adams</t>
  </si>
  <si>
    <t>Julio Jones</t>
  </si>
  <si>
    <t>Odell Beckham Jr.</t>
  </si>
  <si>
    <t>Michael Thomas</t>
  </si>
  <si>
    <t>JuJu Smith-Schuster</t>
  </si>
  <si>
    <t>Mike Evans</t>
  </si>
  <si>
    <t>T.Y. Hilton</t>
  </si>
  <si>
    <t>A.J. Green</t>
  </si>
  <si>
    <t>Amari Cooper</t>
  </si>
  <si>
    <t>Keenan Allen</t>
  </si>
  <si>
    <t>Adam Thielen</t>
  </si>
  <si>
    <t>Stefon Diggs</t>
  </si>
  <si>
    <t>Brandin Cooks</t>
  </si>
  <si>
    <t>Robert Woods</t>
  </si>
  <si>
    <t>Kenny Golladay</t>
  </si>
  <si>
    <t>Tyler Lockett</t>
  </si>
  <si>
    <t>Chris Godwin</t>
  </si>
  <si>
    <t>Cooper Kupp</t>
  </si>
  <si>
    <t>Calvin Ridley</t>
  </si>
  <si>
    <t>Sammy Watkins</t>
  </si>
  <si>
    <t>Mike Williams</t>
  </si>
  <si>
    <t>Tyler Boyd</t>
  </si>
  <si>
    <t>Jarvis Landry</t>
  </si>
  <si>
    <t>Corey Davis</t>
  </si>
  <si>
    <t>Christian Kirk</t>
  </si>
  <si>
    <t>Sterling Shepard</t>
  </si>
  <si>
    <t>Courtland Sutton</t>
  </si>
  <si>
    <t>Curtis Samuel</t>
  </si>
  <si>
    <t>Anthony Miller</t>
  </si>
  <si>
    <t>DeSean Jackson</t>
  </si>
  <si>
    <t>Tyreek Hill</t>
  </si>
  <si>
    <t>Michael Gallup</t>
  </si>
  <si>
    <t>James Washington</t>
  </si>
  <si>
    <t>John Brown</t>
  </si>
  <si>
    <t>Marquez Valdes-Scantling</t>
  </si>
  <si>
    <t>Tyrell Williams</t>
  </si>
  <si>
    <t>Emmanuel Sanders</t>
  </si>
  <si>
    <t>Jamison Crowder</t>
  </si>
  <si>
    <t>Tre'Quan Smith</t>
  </si>
  <si>
    <t>Mecole Hardman</t>
  </si>
  <si>
    <t>Parris Campbell</t>
  </si>
  <si>
    <t>Deebo Samuel</t>
  </si>
  <si>
    <t>A.J. Brown</t>
  </si>
  <si>
    <t>Marquise Brown</t>
  </si>
  <si>
    <t>Randall Cobb</t>
  </si>
  <si>
    <t>Josh Reynolds</t>
  </si>
  <si>
    <t>Chris Conley</t>
  </si>
  <si>
    <t>Cole Beasley</t>
  </si>
  <si>
    <t>Breshad Perriman</t>
  </si>
  <si>
    <t>Travis Kelce</t>
  </si>
  <si>
    <t>George Kittle</t>
  </si>
  <si>
    <t>Zach Ertz</t>
  </si>
  <si>
    <t>O.J. Howard</t>
  </si>
  <si>
    <t>Hunter Henry</t>
  </si>
  <si>
    <t>Evan Engram</t>
  </si>
  <si>
    <t>Jared Cook</t>
  </si>
  <si>
    <t>Eric Ebron</t>
  </si>
  <si>
    <t>David Njoku</t>
  </si>
  <si>
    <t>Austin Hooper</t>
  </si>
  <si>
    <t>Kyle Rudolph</t>
  </si>
  <si>
    <t>Mark Andrews</t>
  </si>
  <si>
    <t>Dallas Goedert</t>
  </si>
  <si>
    <t>T.J. Hockenson</t>
  </si>
  <si>
    <t>Noah Fant</t>
  </si>
  <si>
    <t>Mike Gesicki</t>
  </si>
  <si>
    <t>Gerald Everett</t>
  </si>
  <si>
    <t>Cameron Brate</t>
  </si>
  <si>
    <t>Hayden Hurst</t>
  </si>
  <si>
    <t>Ian Thomas</t>
  </si>
  <si>
    <t>Jonnu Smith</t>
  </si>
  <si>
    <t>Will Dissly</t>
  </si>
  <si>
    <t>Darren Waller</t>
  </si>
  <si>
    <t>Blake Jarwin</t>
  </si>
  <si>
    <t>Irv Smith Jr.</t>
  </si>
  <si>
    <t>C.J. Uzomah</t>
  </si>
  <si>
    <t>Tyler Higbee</t>
  </si>
  <si>
    <t>Greg Zuerlein</t>
  </si>
  <si>
    <t>Justin Tucker</t>
  </si>
  <si>
    <t>Harrison Butker</t>
  </si>
  <si>
    <t>Wil Lutz</t>
  </si>
  <si>
    <t>Ka'imi Fairbairn</t>
  </si>
  <si>
    <t>Mason Crosby</t>
  </si>
  <si>
    <t>Jake Elliott</t>
  </si>
  <si>
    <t>Matt Prater</t>
  </si>
  <si>
    <t>Robbie Gould</t>
  </si>
  <si>
    <t>Jason Myers</t>
  </si>
  <si>
    <t>Chris Boswell</t>
  </si>
  <si>
    <t>Brandon McManus</t>
  </si>
  <si>
    <t>Josh Lambo</t>
  </si>
  <si>
    <t>Greg Joseph</t>
  </si>
  <si>
    <t>Daniel Carlson</t>
  </si>
  <si>
    <t>Dustin Hopkins</t>
  </si>
  <si>
    <t>Jason Sanders</t>
  </si>
  <si>
    <t>Zane Gonzalez</t>
  </si>
  <si>
    <t>Randy Bullock</t>
  </si>
  <si>
    <t>Austin Seibert</t>
  </si>
  <si>
    <t>Matt Gay</t>
  </si>
  <si>
    <t>Darius Leonard</t>
  </si>
  <si>
    <t>J.J. Watt</t>
  </si>
  <si>
    <t>Luke Kuechly</t>
  </si>
  <si>
    <t>Deion Jones</t>
  </si>
  <si>
    <t>Bobby Wagner</t>
  </si>
  <si>
    <t>Leighton Vander Esch</t>
  </si>
  <si>
    <t>Joey Bosa</t>
  </si>
  <si>
    <t>Aaron Donald</t>
  </si>
  <si>
    <t>Derwin James</t>
  </si>
  <si>
    <t>Myles Garrett</t>
  </si>
  <si>
    <t>Danielle Hunter</t>
  </si>
  <si>
    <t>Kwon Alexander</t>
  </si>
  <si>
    <t>Keanu Neal</t>
  </si>
  <si>
    <t>Calais Campbell</t>
  </si>
  <si>
    <t>C.J. Mosley</t>
  </si>
  <si>
    <t>Lavonte David</t>
  </si>
  <si>
    <t>Landon Collins</t>
  </si>
  <si>
    <t>Jamal Adams</t>
  </si>
  <si>
    <t>Roquan Smith</t>
  </si>
  <si>
    <t>Blake Martinez</t>
  </si>
  <si>
    <t>Tremaine Edmunds</t>
  </si>
  <si>
    <t>Christian Kirksey</t>
  </si>
  <si>
    <t>Cameron Jordan</t>
  </si>
  <si>
    <t>Devin Bush</t>
  </si>
  <si>
    <t>Jaylon Smith</t>
  </si>
  <si>
    <t>Khalil Mack</t>
  </si>
  <si>
    <t>Cory Littleton</t>
  </si>
  <si>
    <t>Demarcus Lawrence</t>
  </si>
  <si>
    <t>Trey Flowers</t>
  </si>
  <si>
    <t>Budda Baker</t>
  </si>
  <si>
    <t>Carlos Dunlap</t>
  </si>
  <si>
    <t>Harrison Smith</t>
  </si>
  <si>
    <t>Reshad Jones</t>
  </si>
  <si>
    <t>Zach Cunningham</t>
  </si>
  <si>
    <t>Myles Jack</t>
  </si>
  <si>
    <t>Nick Vigil</t>
  </si>
  <si>
    <t>Jordan Hicks</t>
  </si>
  <si>
    <t>Eric Kendricks</t>
  </si>
  <si>
    <t>Frank Clark</t>
  </si>
  <si>
    <t>Tyrann Mathieu</t>
  </si>
  <si>
    <t>Jarrad Davis</t>
  </si>
  <si>
    <t>Akiem Hicks</t>
  </si>
  <si>
    <t>PLAYER</t>
  </si>
  <si>
    <t>QB</t>
  </si>
  <si>
    <t>RB</t>
  </si>
  <si>
    <t>WR</t>
  </si>
  <si>
    <t>TE</t>
  </si>
  <si>
    <t>TOTAL</t>
  </si>
  <si>
    <t>TEAM DST</t>
  </si>
  <si>
    <t/>
  </si>
  <si>
    <t>K</t>
  </si>
  <si>
    <t>IDP</t>
  </si>
  <si>
    <t>Houston</t>
  </si>
  <si>
    <t>Dallas</t>
  </si>
  <si>
    <t>INDIVIDUAL DEFENSIVE PLAYERS</t>
  </si>
  <si>
    <t>FRANCHISE</t>
  </si>
  <si>
    <t>POSITIONAL RANKINGS</t>
  </si>
  <si>
    <t>CODE</t>
  </si>
  <si>
    <t>OFFENSIVE LINE</t>
  </si>
  <si>
    <t>OL</t>
  </si>
  <si>
    <t>DST</t>
  </si>
  <si>
    <t>TEAM O-LINE</t>
  </si>
  <si>
    <t>HUDDLE</t>
  </si>
  <si>
    <t>BLEND</t>
  </si>
  <si>
    <t>6-PACK</t>
  </si>
  <si>
    <t>PFF</t>
  </si>
  <si>
    <t>Washington</t>
  </si>
  <si>
    <t>NFL</t>
  </si>
  <si>
    <t>COUNT</t>
  </si>
  <si>
    <t>Arizona</t>
  </si>
  <si>
    <t>Atlanta</t>
  </si>
  <si>
    <t>Baltimore</t>
  </si>
  <si>
    <t>Buffalo</t>
  </si>
  <si>
    <t>Carolina</t>
  </si>
  <si>
    <t>Chicago</t>
  </si>
  <si>
    <t>Cincinnati</t>
  </si>
  <si>
    <t>Cleveland</t>
  </si>
  <si>
    <t>Denver</t>
  </si>
  <si>
    <t>Detroit</t>
  </si>
  <si>
    <t>Green Bay</t>
  </si>
  <si>
    <t>Indianapolis</t>
  </si>
  <si>
    <t>Jacksonville</t>
  </si>
  <si>
    <t>Kansas City</t>
  </si>
  <si>
    <t>Los Angeles</t>
  </si>
  <si>
    <t>Miami</t>
  </si>
  <si>
    <t>Minnesota</t>
  </si>
  <si>
    <t>New England</t>
  </si>
  <si>
    <t>New Orleans</t>
  </si>
  <si>
    <t>New York</t>
  </si>
  <si>
    <t>Philadelphia</t>
  </si>
  <si>
    <t>Pittsburgh</t>
  </si>
  <si>
    <t>San Francisco</t>
  </si>
  <si>
    <t>Seattle</t>
  </si>
  <si>
    <t>Tampa Bay</t>
  </si>
  <si>
    <t>Tennessee</t>
  </si>
  <si>
    <t>FP</t>
  </si>
  <si>
    <t>Demario Davis</t>
  </si>
  <si>
    <t>Kiko Alonso</t>
  </si>
  <si>
    <t>Mason Foster</t>
  </si>
  <si>
    <t>Avery Williamson</t>
  </si>
  <si>
    <t>Alec Ogletree</t>
  </si>
  <si>
    <t>Anthony Hitchens</t>
  </si>
  <si>
    <t>Devin White</t>
  </si>
  <si>
    <t>Joe Schobert</t>
  </si>
  <si>
    <t>T.J. Watt</t>
  </si>
  <si>
    <t>Jayon Brown</t>
  </si>
  <si>
    <t>Wesley Woodyard</t>
  </si>
  <si>
    <t>Danny Trevathan</t>
  </si>
  <si>
    <t>Fred Warner</t>
  </si>
  <si>
    <t>K.J. Wright</t>
  </si>
  <si>
    <t>Benardrick McKinney</t>
  </si>
  <si>
    <t>Nigel Bradham</t>
  </si>
  <si>
    <t>Von Miller</t>
  </si>
  <si>
    <t>Todd Davis</t>
  </si>
  <si>
    <t>Zach Brown</t>
  </si>
  <si>
    <t>Chandler Jones</t>
  </si>
  <si>
    <t>Tahir Whitehead</t>
  </si>
  <si>
    <t>Patrick Onwuasor</t>
  </si>
  <si>
    <t>Denzel Perryman</t>
  </si>
  <si>
    <t>Vontaze Burfict</t>
  </si>
  <si>
    <t>LB</t>
  </si>
  <si>
    <t>John Johnson III</t>
  </si>
  <si>
    <t>Shawn Williams</t>
  </si>
  <si>
    <t>Jordan Poyer</t>
  </si>
  <si>
    <t>Dee Ford</t>
  </si>
  <si>
    <t>Melvin Ingram</t>
  </si>
  <si>
    <t>DeForest Buckner</t>
  </si>
  <si>
    <t>Chris Jones</t>
  </si>
  <si>
    <t>Nick Bosa</t>
  </si>
  <si>
    <t>DL</t>
  </si>
  <si>
    <t>DB</t>
  </si>
  <si>
    <t>LINEUPS</t>
  </si>
  <si>
    <t>PODB</t>
  </si>
  <si>
    <t>FANTRAX</t>
  </si>
  <si>
    <t>ATHLON</t>
  </si>
  <si>
    <t>Los Angeles Chargers</t>
  </si>
  <si>
    <t>Los Angeles Rams</t>
  </si>
  <si>
    <t>Kansas City Chiefs</t>
  </si>
  <si>
    <t>Jacksonville Jaguars</t>
  </si>
  <si>
    <t>Indianapolis Colts</t>
  </si>
  <si>
    <t>Houston Texans</t>
  </si>
  <si>
    <t>Green Bay Packers</t>
  </si>
  <si>
    <t>Detroit Lions</t>
  </si>
  <si>
    <t>Denver Broncos</t>
  </si>
  <si>
    <t>Dallas Cowboys</t>
  </si>
  <si>
    <t>Cleveland Browns</t>
  </si>
  <si>
    <t>Cincinnati Bengals</t>
  </si>
  <si>
    <t>Chicago Bears</t>
  </si>
  <si>
    <t>Carolina Panthers</t>
  </si>
  <si>
    <t>Buffalo Bills</t>
  </si>
  <si>
    <t>Baltimore Ravens</t>
  </si>
  <si>
    <t>Atlanta Falcons</t>
  </si>
  <si>
    <t>Arizona Cardinals</t>
  </si>
  <si>
    <t>Washington Redskins</t>
  </si>
  <si>
    <t>Tennessee Titans</t>
  </si>
  <si>
    <t>Tampa Bay Buccaneers</t>
  </si>
  <si>
    <t>San Francisco 49ers</t>
  </si>
  <si>
    <t>Pittsburgh Steelers</t>
  </si>
  <si>
    <t>Philadelphia Eagles</t>
  </si>
  <si>
    <t>New York Jets</t>
  </si>
  <si>
    <t>New York Giants</t>
  </si>
  <si>
    <t>New Orleans Saints</t>
  </si>
  <si>
    <t>New England Patriots</t>
  </si>
  <si>
    <t>Minnesota Vikings</t>
  </si>
  <si>
    <t>Miami Dolphins</t>
  </si>
  <si>
    <t>Seattle Seahawks</t>
  </si>
  <si>
    <t>WR-2</t>
  </si>
  <si>
    <t>TEAM INFORMATION</t>
  </si>
  <si>
    <t>OVERALL RANK</t>
  </si>
  <si>
    <t>NFL FANTASY OUTLOOK</t>
  </si>
  <si>
    <t>TEAM OVERVIEW</t>
  </si>
  <si>
    <t>S-O-S</t>
  </si>
  <si>
    <t>B</t>
  </si>
  <si>
    <t>C</t>
  </si>
  <si>
    <t>B+</t>
  </si>
  <si>
    <t>C+</t>
  </si>
  <si>
    <t>A</t>
  </si>
  <si>
    <t>D+</t>
  </si>
  <si>
    <t>D</t>
  </si>
  <si>
    <t>B-</t>
  </si>
  <si>
    <t>A-</t>
  </si>
  <si>
    <t>C-</t>
  </si>
  <si>
    <t>PASS COV</t>
  </si>
  <si>
    <t>RUN D</t>
  </si>
  <si>
    <t>PASS RUSH</t>
  </si>
  <si>
    <t>GRADE</t>
  </si>
  <si>
    <t>SCORE</t>
  </si>
  <si>
    <t>INDEXED</t>
  </si>
  <si>
    <t>NFL 2019 FANTASY OUTLOOK</t>
  </si>
  <si>
    <t>O-LINE</t>
  </si>
  <si>
    <t>TEAM RATINGS</t>
  </si>
  <si>
    <t>VS. RUN</t>
  </si>
  <si>
    <t>VS. PASS</t>
  </si>
  <si>
    <t>CBS</t>
  </si>
  <si>
    <t>BALLERS</t>
  </si>
  <si>
    <t>FFC</t>
  </si>
  <si>
    <t>RUSH D</t>
  </si>
  <si>
    <t>PASS D</t>
  </si>
  <si>
    <t>D-LINE</t>
  </si>
  <si>
    <t>2018A</t>
  </si>
  <si>
    <t>2019E</t>
  </si>
  <si>
    <t>PROJ. +</t>
  </si>
  <si>
    <t>TEAM PLAYS PER GAME</t>
  </si>
  <si>
    <t>POINTS</t>
  </si>
  <si>
    <t>SOLO+A</t>
  </si>
  <si>
    <t>SACKS</t>
  </si>
  <si>
    <t>2018 PTS</t>
  </si>
  <si>
    <t>Bradley Chubb</t>
  </si>
  <si>
    <t>Joe Burrow</t>
  </si>
  <si>
    <t>Gardner Minshew II</t>
  </si>
  <si>
    <t>LV</t>
  </si>
  <si>
    <t>Tua Tagovailoa</t>
  </si>
  <si>
    <t>Justin Herbert</t>
  </si>
  <si>
    <t>Jalen Hurts</t>
  </si>
  <si>
    <t>Jordan Love</t>
  </si>
  <si>
    <t>Clyde Edwards-Helaire</t>
  </si>
  <si>
    <t>Jonathan Taylor</t>
  </si>
  <si>
    <t>Mark Ingram II</t>
  </si>
  <si>
    <t>Raheem Mostert</t>
  </si>
  <si>
    <t>D'Andre Swift</t>
  </si>
  <si>
    <t>Ronald Jones II</t>
  </si>
  <si>
    <t>J.K. Dobbins</t>
  </si>
  <si>
    <t>Zack Moss</t>
  </si>
  <si>
    <t>Ke'Shawn Vaughn</t>
  </si>
  <si>
    <t>Antonio Gibson</t>
  </si>
  <si>
    <t>Boston Scott</t>
  </si>
  <si>
    <t>Darrynton Evans</t>
  </si>
  <si>
    <t>Joshua Kelley</t>
  </si>
  <si>
    <t>Anthony McFarland Jr.</t>
  </si>
  <si>
    <t>DeAndre Washington</t>
  </si>
  <si>
    <t>Mike Boone</t>
  </si>
  <si>
    <t>Darrel Williams</t>
  </si>
  <si>
    <t>Patrick Laird</t>
  </si>
  <si>
    <t>DeeJay Dallas</t>
  </si>
  <si>
    <t>Travis Homer</t>
  </si>
  <si>
    <t>Eno Benjamin</t>
  </si>
  <si>
    <t>Terry McLaurin</t>
  </si>
  <si>
    <t>DeVante Parker</t>
  </si>
  <si>
    <t>Darius Slayton</t>
  </si>
  <si>
    <t>Diontae Johnson</t>
  </si>
  <si>
    <t>CeeDee Lamb</t>
  </si>
  <si>
    <t>Jerry Jeudy</t>
  </si>
  <si>
    <t>Jalen Reagor</t>
  </si>
  <si>
    <t>Justin Jefferson</t>
  </si>
  <si>
    <t>Allen Lazard</t>
  </si>
  <si>
    <t>Brandon Aiyuk</t>
  </si>
  <si>
    <t>Michael Pittman Jr.</t>
  </si>
  <si>
    <t>Hunter Renfrow</t>
  </si>
  <si>
    <t>Laviska Shenault Jr.</t>
  </si>
  <si>
    <t>Tee Higgins</t>
  </si>
  <si>
    <t>Russell Gage</t>
  </si>
  <si>
    <t>Chase Claypool</t>
  </si>
  <si>
    <t>KJ Hamler</t>
  </si>
  <si>
    <t>Zach Pascal</t>
  </si>
  <si>
    <t>Demarcus Robinson</t>
  </si>
  <si>
    <t>Auden Tate</t>
  </si>
  <si>
    <t>Jakobi Meyers</t>
  </si>
  <si>
    <t>Rob Gronkowski</t>
  </si>
  <si>
    <t>Dawson Knox</t>
  </si>
  <si>
    <t>Jordan Akins</t>
  </si>
  <si>
    <t>Jacob Hollister</t>
  </si>
  <si>
    <t>Cole Kmet</t>
  </si>
  <si>
    <t>Ryan Griffin</t>
  </si>
  <si>
    <t>Dan Arnold</t>
  </si>
  <si>
    <t>Younghoe Koo</t>
  </si>
  <si>
    <t>Joey Slye</t>
  </si>
  <si>
    <t>Chase McLaughlin</t>
  </si>
  <si>
    <t>Tracy Walker</t>
  </si>
  <si>
    <t>Jabrill Peppers</t>
  </si>
  <si>
    <t>Cameron Heyward</t>
  </si>
  <si>
    <t>Taylor Rapp</t>
  </si>
  <si>
    <t>Jessie Bates III</t>
  </si>
  <si>
    <t>Justin Simmons</t>
  </si>
  <si>
    <t>Jerome Baker</t>
  </si>
  <si>
    <t>Sam Hubbard</t>
  </si>
  <si>
    <t>Minkah Fitzpatrick</t>
  </si>
  <si>
    <t>Patrick Queen</t>
  </si>
  <si>
    <t>Vonn Bell</t>
  </si>
  <si>
    <t>Matt Milano</t>
  </si>
  <si>
    <t>Rashaan Evans</t>
  </si>
  <si>
    <t>Kevin Byard</t>
  </si>
  <si>
    <t>Malcolm Jenkins</t>
  </si>
  <si>
    <t>Justin Reid</t>
  </si>
  <si>
    <t>Terrell Edmunds</t>
  </si>
  <si>
    <t>Shaquil Barrett</t>
  </si>
  <si>
    <t>Isaiah Simmons</t>
  </si>
  <si>
    <t>Johnathan Abram</t>
  </si>
  <si>
    <t>Chase Young</t>
  </si>
  <si>
    <t>Grady Jarrett</t>
  </si>
  <si>
    <t>Kyle Fuller</t>
  </si>
  <si>
    <t>Anthony Walker Jr.</t>
  </si>
  <si>
    <t>Za'Darius Smith</t>
  </si>
  <si>
    <t>De'Vondre Campbell</t>
  </si>
  <si>
    <t>Logan Wilson</t>
  </si>
  <si>
    <t>Jeremy Chinn</t>
  </si>
  <si>
    <t>OWNER</t>
  </si>
  <si>
    <t>ROOKIE</t>
  </si>
  <si>
    <t>HOMIES</t>
  </si>
  <si>
    <t>SALARY</t>
  </si>
  <si>
    <t>WAILERS</t>
  </si>
  <si>
    <t>DYNASTY</t>
  </si>
  <si>
    <t>ROID RAGERS</t>
  </si>
  <si>
    <t>BROTHERHOOD</t>
  </si>
  <si>
    <t>INVINCIBLES</t>
  </si>
  <si>
    <t>MACHINE</t>
  </si>
  <si>
    <t>SHAFT</t>
  </si>
  <si>
    <t>ROOKIES</t>
  </si>
  <si>
    <t>HABS</t>
  </si>
  <si>
    <t>PROGRAM</t>
  </si>
  <si>
    <t>FREE AGENT</t>
  </si>
  <si>
    <t>NOTES</t>
  </si>
  <si>
    <t>While Godwin‚Äôs production certainly wasn‚Äôt the same in 2020 as it was with Jameis Winston in 2019, he was still one of the most consistent options for your fantasy lineup last season. He did have some peak games here or there, but otherwise there were only one or two performances where he hurt your lineup. Looking to 2021, it‚Äôs certainly still a very loaded offense around him - which puts a cap on his overall ceiling - but he‚Äôs still going to be one of the safest bets you can make in fantasy this year. You‚Äôll know exactly what you‚Äôre going to get from him week after week and he does come with some upside that can push your team over the top to a victory. The casual fantasy player might be scared off because of how many other mouths there are to feed in this offense, but Godwin should be one of the top options yet again. He can be viewed as a high-end WR2. My Very Early Projection: 90-1210-8 receiving.</t>
  </si>
  <si>
    <t>Despite back to back 1,000 yard rushing seasons, the Broncos were continuously trying to replace Phillip Lindsay and after a down year in 2020 with injuries, he finds himself now in Houston. David Johnson is still ahead of him on the depth chart, but should an injury occur to DJ, Lindsay immediately becomes one of the more intriguing handcuffs. The lack of clarity with Deshaun Watson clouds this entire offense. Lindsay is bench depth at RB in deeper leagues at this time.</t>
  </si>
  <si>
    <t>TAG</t>
  </si>
  <si>
    <t>STATS</t>
  </si>
  <si>
    <t>It is hard to argue against Hopkins being a top-5 WR again this season when you see the target totals he commands in this offense. Even with guys like Green and Rondale Moore added to this WR room this off-season, Hopkins is still going to receive one of the heaviest target shares in the league. You will have to pay up to add Hopkins to your roster this year, but he is one of the safest investments in all of fantasy football. You know exactly what you're going to get from him week in and week out and that is invaluable for your lineup.</t>
  </si>
  <si>
    <t>Josh Allen had a MVP caliber season and ended up as QB1 overall in fantasy. He finished ‚Äò20 with 4.5K passing yards, a 69% completion rate, 37 TD, and 10 INT. His rushing attempts year over year stayed flat, but his yardage fell from 510 to 421 yards. That's probably a good thing because it meant he wasn't running with abandon as much. However, he still managed eight rush TDs. Outside of one dreadful game in Week 7 vs. SEA, the O-Line played well, but the run game made the Bills one-dimensional offensively, and Allen to Stefon Diggs was pretty much that dimension. In the playoffs, ‚Äúreckless‚Äù Josh Allen started to creep back in as he tried to do too much under pressure, twisting and turning, trying to make plays instead of eating a sack or throwing a ball away. More balance from the run game in 2021 will help the Bills and Allen thrive this season. However, that's not a given. Six times, Josh Allen scored 30+ fantasy points. A fantasy regular season is usually 13-14 weeks long. He's good for six wins, and that puts you in the playoff hunt.</t>
  </si>
  <si>
    <t>Kupp saw his production take a hit last season, but it's hard to put the blame on his shoulders when Goff threw for only 20 touchdowns all year. With Stafford now in town, we could truly see Kupp reemerge and ascend back into the top-10 conversation. I won't be ranking him there, but it's certainly in the realm of possibilities. This offense is going to be incredibly powerful in 2021 and I'm looking to get all the pieces that I can. As a WR2 for my roster, I'd love to add Kupp and the upside that he presents.</t>
  </si>
  <si>
    <t>Raheem Mostert will probably never reach his 2019 season peak. He was more of a back that was in the right system at the right time and there's plenty of competition in house with Wayne Gallman, Trey Sermon and eventually Jeffrey Wilson Jr. As a fantasy investment, Mostert has more questions than answers and that makes him limited in his fantasy upside. There are better picks at similar ADP at the position.</t>
  </si>
  <si>
    <t>After dealing with an injury for the majority of last season, MT underwent surgery in June to fully fix the issue and he's now projected to be out for the first part of the season. It's a bit of a mystery right now as to exactly how long he's going to be out, but it doesn't look good for his draft stock heading into fantasy football draft season. After projecting him to miss the first five games of the season, Thomas dropped from WR12 in my projections to WR44. Without the guarantee that he's going to return to fantasy football dominance - as evidenced by last year's performance - Thomas may just be on my ‚Äúdo not draft‚Äù list. I'm willing to let someone else in my league deal with the potential range of outcomes unless he falls to a ridiculous value point in my draft.</t>
  </si>
  <si>
    <t>Higbee's certainly had his moments of relevancy in the past, but this was mostly occurring when Gerald Everett was out of the lineup. With Everett now completely out of the picture in Seattle, and no other proven commodities next to Higbee at the TE position in LA, there's the potential that we see Higbee move back to being an integral part of this offense again this season. Matthew Stafford's now in town and this offense could be on the verge of going nuclear with Stafford's ability combined with Sean McVay's play-calling. At the TE position in fantasy football, you're simply looking for opportunity that can lead to upside. It's going to be hard to find a player who has more upside later on in your drafts than Higbee in this dynamic offense. My Very Early Projection: 62-709-7 receiving.</t>
  </si>
  <si>
    <t>Baker Mayfield has had some challenges in his first three seasons; different HC and play-callers every year, injuries around him, and lofty expectations. In the second half of last season, Nick Chubb got healthy, the offense got simplified, and Mayfield became very proficient in running lots of play-action, forcing him to be more direct with the football. This was the secret to the Browns' success last year. A less reckless Baker Mayfield was a better quarterback in 2020. The throws you get away with in college are interceptions in the NFL. Ironically, this ‚ÄúBetter Baker‚Äù evolved with Odell Beckham Jr. on the shelf. He will continue to have some decent moments, but in reality, he's a QB2 in Superflex who will have plenty of all or nothing weeks. If he can pick up where he left off (14 TD/2 INT over his last eight games to close out 2020), he could sneak into the back end of QB1. But even over that good second half, Mayfield put up 31 fantasy points against the Ravens and just 8 points against the 2-win Jets. Mayfield is an inconsistent asset until proven otherwise over an entire season. It is also fair to remember two of his home games last year were in weather conditions that made throwing the football nearly impossible.</t>
  </si>
  <si>
    <t>This is the ‚Äúmake or break‚Äù season for Mecole Hardman. Explosiveness and speed aside, Hardman has yet to establish himself as a integral part of the Chiefs offense. With Sammy Watkins off to Baltimore, the future is now for Hardman. The Chiefs offense has yet to show a consistent passing role for anyone past Travis Kelce and Tyreek Hill, so don't spend too much draft capital to see if Hardman makes that third year jump.</t>
  </si>
  <si>
    <t>Cook has exceeded my expectations each of the past two seasons and he's still producing at 34 years old! He now steps into an offense that has a huge hole at the TE position following Hunter Henry's departure and a QB that is only going to grow from here on out. Cook's age is going to play a huge factor in his ADP, but if you want to wait on TE and grab Cook with one of your last picks, he's got an excellent chance of returning that value in this situation. My Very Early Projection: 43-596-5 receiving.</t>
  </si>
  <si>
    <t>Perriman's shown flashes of his talent when he's been on the field, but he simply cannot stay healthy. It's going to be tempting to chase after the speedster WR later on in your drafts, but this is probably a situation where it's best to let someone else deal with the potential range of outcomes.</t>
  </si>
  <si>
    <t>Mack is going to be a tough one to project in 2021, as he's returning from an Achilles injury, which used to be a career killer. It still might be, and it's not like Mack was lighting the world on fire before he suffered that injury. Jonathan Taylor is the lead back and Nyheim Hines will cap upside as the receiving back, so Mack is arguably just a second-tier handcuff who also has question marks about his health.</t>
  </si>
  <si>
    <t>Ebron certainly had his moments of relevancy in 2020 and he would've been a decent late-round target for 2021 if the Steelers hadn't invested a 2nd-round pick in Pat Freiermuth. While Ebron is still likely to be the TE1 for this team this season, Freiermuth's presence certainly muddies the waters. Additionally, Najee Harris also is going to command some targets out of the backfield, which makes Ebron a mid-range TE2 option that you could feel good rolling out in plus matchups. Otherwise, it's unlikely that we see him finish as a top-10 option when it's all said and done. My Very Early Projection: 46-498-4 receiving.</t>
  </si>
  <si>
    <t>Prater had a poor fantasy season for several reasons. He attempted only 28 field goals and hardly made the most of them, converting only 21. That 75% field goal percentage was his worst since 2008, and his accuracy from long-range, usually his calling card, waned significantly, as he went just 10-for-17 from 40 yards or more (though he did set the NFL record for most career field goals of 50-yards or more). He signed a two-year deal with the Cardinals in the offseason and Arizona's fast-paced offense should allow for extra opportunities for Prater. He's not the kicker he once was, but he should see enough volume and have enough juice left in his leg to be a startable option.</t>
  </si>
  <si>
    <t>Cobb's certainly had his moments of relevancy in Houston, but the question mark surrounding the QB situation puts a damper on any hope that fantasy managers may have had for Cobb in 2021. There are very few established options at the WR position now, so someone will have to step up in Houston, but this offense isn't going to be putting up many points if No. 4's not in town. Cobb's a late-round pick this year that should give you a nice floor, but virtually no upside whatsoever. My Very Early Projection: 69-714-4 receiving.</t>
  </si>
  <si>
    <t>Crosby had just 16 field-goal attempts, easily the least among any kicker that played a full season. But he also had 63 extra-point attempts, the most among kickers. In essence, Crosby was a victim of Aaron Rodgers' dominance once the Packers got near the end zone. There should be at least some natural regression to the mean this year (he had averaged 31 field-goal attempts in his 13 other seasons), and given that Crosby converted all of his field-goal tries, there's no reason to expect a decline. He's a borderline started in 12-team leagues, but ignore the low volume from last year.</t>
  </si>
  <si>
    <t>Miller's now making his way to Houston after failing to stick on the starting roster in Chicago. For all the ups-and-downs that Miller has experienced over his first few seasons, he's still a very talented wideout that can make an impact for fantasy football. While his fantasy outlook in Houston will depend on which QB is throwing him the ball, he's worth a stash at the bottom of your bench - or keeping an eye on on the waiver wire - to see what he can become in his new surroundings.</t>
  </si>
  <si>
    <t>POS</t>
  </si>
  <si>
    <t>Cole Holcomb</t>
  </si>
  <si>
    <t>SALARY %</t>
  </si>
  <si>
    <t>RANK 1</t>
  </si>
  <si>
    <t>RANK 2</t>
  </si>
  <si>
    <t>RANK 3</t>
  </si>
  <si>
    <t>RANK 4</t>
  </si>
  <si>
    <t>AVG RANK</t>
  </si>
  <si>
    <t>Patrick Mahomes II</t>
  </si>
  <si>
    <t>Allen Robinson II</t>
  </si>
  <si>
    <t>Najee Harris</t>
  </si>
  <si>
    <t>Kyle Pitts</t>
  </si>
  <si>
    <t>Mike Davis</t>
  </si>
  <si>
    <t>Ja'Marr Chase</t>
  </si>
  <si>
    <t>Melvin Gordon III</t>
  </si>
  <si>
    <t>James Robinson</t>
  </si>
  <si>
    <t>Javonte Williams</t>
  </si>
  <si>
    <t>Robert Tonyan</t>
  </si>
  <si>
    <t>DeVonta Smith</t>
  </si>
  <si>
    <t>Logan Thomas</t>
  </si>
  <si>
    <t>Trey Sermon</t>
  </si>
  <si>
    <t>AJ Dillon</t>
  </si>
  <si>
    <t>Michael Carter</t>
  </si>
  <si>
    <t>Antonio Brown</t>
  </si>
  <si>
    <t>Marvin Jones Jr.</t>
  </si>
  <si>
    <t>Trevor Lawrence</t>
  </si>
  <si>
    <t>Jaylen Waddle</t>
  </si>
  <si>
    <t>Darnell Mooney</t>
  </si>
  <si>
    <t>Nelson Agholor</t>
  </si>
  <si>
    <t>J.D. McKissic</t>
  </si>
  <si>
    <t>Adam Trautman</t>
  </si>
  <si>
    <t>Rashod Bateman</t>
  </si>
  <si>
    <t>Gabriel Davis</t>
  </si>
  <si>
    <t>Justin Fields</t>
  </si>
  <si>
    <t>Elijah Moore</t>
  </si>
  <si>
    <t>Anthony Firkser</t>
  </si>
  <si>
    <t>Salvon Ahmed</t>
  </si>
  <si>
    <t>Kenneth Gainwell</t>
  </si>
  <si>
    <t>Rondale Moore</t>
  </si>
  <si>
    <t>Zach Wilson</t>
  </si>
  <si>
    <t>Trey Lance</t>
  </si>
  <si>
    <t>Bryan Edwards</t>
  </si>
  <si>
    <t>Rodrigo Blankenship</t>
  </si>
  <si>
    <t>Amon-Ra St. Brown</t>
  </si>
  <si>
    <t>Chuba Hubbard</t>
  </si>
  <si>
    <t>Tyler Bass</t>
  </si>
  <si>
    <t>Jeff Wilson Jr.</t>
  </si>
  <si>
    <t>Damien Williams</t>
  </si>
  <si>
    <t>Ryan Succop</t>
  </si>
  <si>
    <t>Terrace Marshall Jr.</t>
  </si>
  <si>
    <t>Tim Patrick</t>
  </si>
  <si>
    <t>Van Jefferson</t>
  </si>
  <si>
    <t>Rhamondre Stevenson</t>
  </si>
  <si>
    <t>Kadarius Toney</t>
  </si>
  <si>
    <t>Amari Rodgers</t>
  </si>
  <si>
    <t>Rashard Higgins</t>
  </si>
  <si>
    <t>Devontae Booker</t>
  </si>
  <si>
    <t>Ty Johnson</t>
  </si>
  <si>
    <t>Kendrick Bourne</t>
  </si>
  <si>
    <t>Nico Collins</t>
  </si>
  <si>
    <t>Samaje Perine</t>
  </si>
  <si>
    <t>Quintez Cephus</t>
  </si>
  <si>
    <t>Keelan Cole Sr.</t>
  </si>
  <si>
    <t>Graham Gano</t>
  </si>
  <si>
    <t>Marquez Callaway</t>
  </si>
  <si>
    <t>Donovan Peoples-Jones</t>
  </si>
  <si>
    <t>Duke Johnson Jr.</t>
  </si>
  <si>
    <t>Dalton Schultz</t>
  </si>
  <si>
    <t>Mo Alie-Cox</t>
  </si>
  <si>
    <t>Dyami Brown</t>
  </si>
  <si>
    <t>Mac Jones</t>
  </si>
  <si>
    <t>Donald Parham Jr.</t>
  </si>
  <si>
    <t>Cairo Santos</t>
  </si>
  <si>
    <t>Olamide Zaccheaus</t>
  </si>
  <si>
    <t>Byron Pringle</t>
  </si>
  <si>
    <t>Pat Freiermuth</t>
  </si>
  <si>
    <t>Larry Rountree III</t>
  </si>
  <si>
    <t>Harrison Bryant</t>
  </si>
  <si>
    <t>Elijah Mitchell</t>
  </si>
  <si>
    <t>Jermar Jefferson</t>
  </si>
  <si>
    <t>Cordarrelle Patterson</t>
  </si>
  <si>
    <t>Jalen Guyton</t>
  </si>
  <si>
    <t>Chris Evans</t>
  </si>
  <si>
    <t>Drew Sample</t>
  </si>
  <si>
    <t>Albert Okwuegbunam</t>
  </si>
  <si>
    <t>Tyler Conklin</t>
  </si>
  <si>
    <t>Las Vegas Raiders</t>
  </si>
  <si>
    <t>Nick Folk</t>
  </si>
  <si>
    <t>Evan McPherson</t>
  </si>
  <si>
    <t>Tyler Johnson</t>
  </si>
  <si>
    <t>Tutu Atwell</t>
  </si>
  <si>
    <t>Tylan Wallace</t>
  </si>
  <si>
    <t>Devin Duvernay</t>
  </si>
  <si>
    <t>Brevin Jordan</t>
  </si>
  <si>
    <t>Khalil Herbert</t>
  </si>
  <si>
    <t>Foster Moreau</t>
  </si>
  <si>
    <t>Davis Mills</t>
  </si>
  <si>
    <t>Alex Collins</t>
  </si>
  <si>
    <t>Kene Nwangwu</t>
  </si>
  <si>
    <t>Anthony Schwartz</t>
  </si>
  <si>
    <t>James O'Shaughnessy</t>
  </si>
  <si>
    <t>Taylor Heinicke</t>
  </si>
  <si>
    <t>Geoff Swaim</t>
  </si>
  <si>
    <t>Jaret Patterson</t>
  </si>
  <si>
    <t>Braxton Berrios</t>
  </si>
  <si>
    <t>Ihmir Smith-Marsette</t>
  </si>
  <si>
    <t>Kyle Juszczyk</t>
  </si>
  <si>
    <t>Ameer Abdullah</t>
  </si>
  <si>
    <t>Jeremy McNichols</t>
  </si>
  <si>
    <t>Equanimeous St. Brown</t>
  </si>
  <si>
    <t>Zay Jones</t>
  </si>
  <si>
    <t>Isaiah McKenzie</t>
  </si>
  <si>
    <t>Tommy Tremble</t>
  </si>
  <si>
    <t>Freddie Swain</t>
  </si>
  <si>
    <t>Ty Montgomery</t>
  </si>
  <si>
    <t>JaMycal Hasty</t>
  </si>
  <si>
    <t>D'Onta Foreman</t>
  </si>
  <si>
    <t>Nick Vannett</t>
  </si>
  <si>
    <t>Kylen Granson</t>
  </si>
  <si>
    <t>Josiah Deguara</t>
  </si>
  <si>
    <t>POS RANK</t>
  </si>
  <si>
    <t>F</t>
  </si>
  <si>
    <t>NEW SALARY</t>
  </si>
  <si>
    <t>PP</t>
  </si>
  <si>
    <t>U</t>
  </si>
  <si>
    <t>SN</t>
  </si>
  <si>
    <t>ACTION</t>
  </si>
  <si>
    <t>SHARP</t>
  </si>
  <si>
    <t>Derwin James Jr.</t>
  </si>
  <si>
    <t>Devin Bush Jr.</t>
  </si>
  <si>
    <t>Alex Singleton</t>
  </si>
  <si>
    <t>Micah Parsons</t>
  </si>
  <si>
    <t>Jon Bostic</t>
  </si>
  <si>
    <t>Nicholas Morrow</t>
  </si>
  <si>
    <t>Brian Burns</t>
  </si>
  <si>
    <t>Troy Reeder</t>
  </si>
  <si>
    <t>Kamren Curl</t>
  </si>
  <si>
    <t>Antoine Winfield Jr.</t>
  </si>
  <si>
    <t>Jamin Davis</t>
  </si>
  <si>
    <t>Rayshawn Jenkins</t>
  </si>
  <si>
    <t>Dre Greenlaw</t>
  </si>
  <si>
    <t>Jordyn Brooks</t>
  </si>
  <si>
    <t>Zaven Collins</t>
  </si>
  <si>
    <t>Krys Barnes</t>
  </si>
  <si>
    <t>Chuck Clark</t>
  </si>
  <si>
    <t>Josey Jewell</t>
  </si>
  <si>
    <t>Adrian Phillips</t>
  </si>
  <si>
    <t>Kareem Jackson</t>
  </si>
  <si>
    <t>Marcus Maye</t>
  </si>
  <si>
    <t>Carlton Davis</t>
  </si>
  <si>
    <t>Marlon Humphrey</t>
  </si>
  <si>
    <t>Logan Ryan</t>
  </si>
  <si>
    <t>Germaine Pratt</t>
  </si>
  <si>
    <t>Bobby Okereke</t>
  </si>
  <si>
    <t>Willie Gay Jr.</t>
  </si>
  <si>
    <t>Adrian Amos</t>
  </si>
  <si>
    <t>Quinnen Williams</t>
  </si>
  <si>
    <t>Harold Landry III</t>
  </si>
  <si>
    <t>Kenny Moore II</t>
  </si>
  <si>
    <t>L'Jarius Sneed</t>
  </si>
  <si>
    <t>Donovan Wilson</t>
  </si>
  <si>
    <t>Will Harris</t>
  </si>
  <si>
    <t>Sebastian Joseph-Day</t>
  </si>
  <si>
    <t>DeShon Elliott</t>
  </si>
  <si>
    <t>A.J. Terrell</t>
  </si>
  <si>
    <t>Eric Rowe</t>
  </si>
  <si>
    <t>Trevon Diggs</t>
  </si>
  <si>
    <t>Jordan Fuller</t>
  </si>
  <si>
    <t>Juston Burris</t>
  </si>
  <si>
    <t>Haason Reddick</t>
  </si>
  <si>
    <t>Leonard Williams</t>
  </si>
  <si>
    <t>Shaquill Griffin</t>
  </si>
  <si>
    <t>Michael Davis</t>
  </si>
  <si>
    <t>Montez Sweat</t>
  </si>
  <si>
    <t>Marshon Lattimore</t>
  </si>
  <si>
    <t>Eddie Jackson</t>
  </si>
  <si>
    <t>Bryce Hall</t>
  </si>
  <si>
    <t>Emmanuel Ogbah</t>
  </si>
  <si>
    <t>Mike Hilton</t>
  </si>
  <si>
    <t>Nasir Adderley</t>
  </si>
  <si>
    <t>Kyle Van Noy</t>
  </si>
  <si>
    <t>Marcus Williams</t>
  </si>
  <si>
    <t>Kevin Pierre-Louis</t>
  </si>
  <si>
    <t>Lamarcus Joyner</t>
  </si>
  <si>
    <t>Taron Johnson</t>
  </si>
  <si>
    <t>Jeremiah Owusu-Koramoah</t>
  </si>
  <si>
    <t>Chidobe Awuzie</t>
  </si>
  <si>
    <t>Damien Wilson</t>
  </si>
  <si>
    <t>Kindle Vildor</t>
  </si>
  <si>
    <t>Romeo Okwara</t>
  </si>
  <si>
    <t>Jonathan Allen</t>
  </si>
  <si>
    <t>Jeffery Simmons</t>
  </si>
  <si>
    <t>Jeff Okudah</t>
  </si>
  <si>
    <t>James Bradberry</t>
  </si>
  <si>
    <t>Jordan Whitehead</t>
  </si>
  <si>
    <t>Bud Dupree</t>
  </si>
  <si>
    <t>Marcus Peters</t>
  </si>
  <si>
    <t>Xavier McKinney</t>
  </si>
  <si>
    <t>Jimmie Ward</t>
  </si>
  <si>
    <t>LB1</t>
  </si>
  <si>
    <t>LB2</t>
  </si>
  <si>
    <t>LB3</t>
  </si>
  <si>
    <t>LB4</t>
  </si>
  <si>
    <t>LB5</t>
  </si>
  <si>
    <t>LB6</t>
  </si>
  <si>
    <t>S1</t>
  </si>
  <si>
    <t>S2</t>
  </si>
  <si>
    <t>LB7</t>
  </si>
  <si>
    <t>LB8</t>
  </si>
  <si>
    <t>LB9</t>
  </si>
  <si>
    <t>S3</t>
  </si>
  <si>
    <t>LB10</t>
  </si>
  <si>
    <t>LB19</t>
  </si>
  <si>
    <t>LB11</t>
  </si>
  <si>
    <t>S4</t>
  </si>
  <si>
    <t>LB12</t>
  </si>
  <si>
    <t>LB13</t>
  </si>
  <si>
    <t>LB36</t>
  </si>
  <si>
    <t>S5</t>
  </si>
  <si>
    <t>LB20</t>
  </si>
  <si>
    <t>S6</t>
  </si>
  <si>
    <t>LB14</t>
  </si>
  <si>
    <t>LB21</t>
  </si>
  <si>
    <t>LB15</t>
  </si>
  <si>
    <t>LB22</t>
  </si>
  <si>
    <t>S7</t>
  </si>
  <si>
    <t>DE1</t>
  </si>
  <si>
    <t>LB16</t>
  </si>
  <si>
    <t>S8</t>
  </si>
  <si>
    <t>DE2</t>
  </si>
  <si>
    <t>S9</t>
  </si>
  <si>
    <t>LB23</t>
  </si>
  <si>
    <t>LB24</t>
  </si>
  <si>
    <t>S11</t>
  </si>
  <si>
    <t>DE3</t>
  </si>
  <si>
    <t>S12</t>
  </si>
  <si>
    <t>S10</t>
  </si>
  <si>
    <t>LB25</t>
  </si>
  <si>
    <t>LB37</t>
  </si>
  <si>
    <t>DT1</t>
  </si>
  <si>
    <t>S13</t>
  </si>
  <si>
    <t>LB26</t>
  </si>
  <si>
    <t>LB27</t>
  </si>
  <si>
    <t>S19</t>
  </si>
  <si>
    <t>LB17</t>
  </si>
  <si>
    <t>LB62</t>
  </si>
  <si>
    <t>LB63</t>
  </si>
  <si>
    <t>DE5</t>
  </si>
  <si>
    <t>S14</t>
  </si>
  <si>
    <t>LB39</t>
  </si>
  <si>
    <t>LB40</t>
  </si>
  <si>
    <t>LB53</t>
  </si>
  <si>
    <t>S15</t>
  </si>
  <si>
    <t>LB28</t>
  </si>
  <si>
    <t>LB29</t>
  </si>
  <si>
    <t>LB30</t>
  </si>
  <si>
    <t>LB44</t>
  </si>
  <si>
    <t>LB38</t>
  </si>
  <si>
    <t>S16</t>
  </si>
  <si>
    <t>DT2</t>
  </si>
  <si>
    <t>S20</t>
  </si>
  <si>
    <t>S17</t>
  </si>
  <si>
    <t>S18</t>
  </si>
  <si>
    <t>DE9</t>
  </si>
  <si>
    <t>LB18</t>
  </si>
  <si>
    <t>LB41</t>
  </si>
  <si>
    <t>S21</t>
  </si>
  <si>
    <t>CB4</t>
  </si>
  <si>
    <t>DE6</t>
  </si>
  <si>
    <t>DE10</t>
  </si>
  <si>
    <t>DE4</t>
  </si>
  <si>
    <t>LB42</t>
  </si>
  <si>
    <t>LB31</t>
  </si>
  <si>
    <t>LB54</t>
  </si>
  <si>
    <t>LB32</t>
  </si>
  <si>
    <t>LB60</t>
  </si>
  <si>
    <t>S25</t>
  </si>
  <si>
    <t>LB64</t>
  </si>
  <si>
    <t>LB33</t>
  </si>
  <si>
    <t>S36</t>
  </si>
  <si>
    <t>S26</t>
  </si>
  <si>
    <t>S27</t>
  </si>
  <si>
    <t>CB5</t>
  </si>
  <si>
    <t>CB6</t>
  </si>
  <si>
    <t>LB55</t>
  </si>
  <si>
    <t>S22</t>
  </si>
  <si>
    <t>DE14</t>
  </si>
  <si>
    <t>CB2</t>
  </si>
  <si>
    <t>CB1</t>
  </si>
  <si>
    <t>S37</t>
  </si>
  <si>
    <t>LB45</t>
  </si>
  <si>
    <t>LB34</t>
  </si>
  <si>
    <t>S24</t>
  </si>
  <si>
    <t>DT4</t>
  </si>
  <si>
    <t>S29</t>
  </si>
  <si>
    <t>DE8</t>
  </si>
  <si>
    <t>LB66</t>
  </si>
  <si>
    <t>CB3</t>
  </si>
  <si>
    <t>S28</t>
  </si>
  <si>
    <t>S30</t>
  </si>
  <si>
    <t>S38</t>
  </si>
  <si>
    <t>LB67</t>
  </si>
  <si>
    <t>LB56</t>
  </si>
  <si>
    <t>LB68</t>
  </si>
  <si>
    <t>DE11</t>
  </si>
  <si>
    <t>S32</t>
  </si>
  <si>
    <t>LB43</t>
  </si>
  <si>
    <t>LB49</t>
  </si>
  <si>
    <t>S39</t>
  </si>
  <si>
    <t>LB57</t>
  </si>
  <si>
    <t>CB7</t>
  </si>
  <si>
    <t>S31</t>
  </si>
  <si>
    <t>S33</t>
  </si>
  <si>
    <t>LB69</t>
  </si>
  <si>
    <t>DE16</t>
  </si>
  <si>
    <t>DE7</t>
  </si>
  <si>
    <t>LB35</t>
  </si>
  <si>
    <t>LB70</t>
  </si>
  <si>
    <t>DT3</t>
  </si>
  <si>
    <t>DE12</t>
  </si>
  <si>
    <t>CB8</t>
  </si>
  <si>
    <t>DE20</t>
  </si>
  <si>
    <t>DE21</t>
  </si>
  <si>
    <t>CB9</t>
  </si>
  <si>
    <t>LB46</t>
  </si>
  <si>
    <t>LB71</t>
  </si>
  <si>
    <t>DE15</t>
  </si>
  <si>
    <t>LB50</t>
  </si>
  <si>
    <t>DT6</t>
  </si>
  <si>
    <t>LB47</t>
  </si>
  <si>
    <t>LB51</t>
  </si>
  <si>
    <t>DE17</t>
  </si>
  <si>
    <t>DE22</t>
  </si>
  <si>
    <t>DT5</t>
  </si>
  <si>
    <t>LB72</t>
  </si>
  <si>
    <t>S23</t>
  </si>
  <si>
    <t>LB48</t>
  </si>
  <si>
    <t>PPL</t>
  </si>
  <si>
    <t>RB-2</t>
  </si>
  <si>
    <t>S</t>
  </si>
  <si>
    <t>DE</t>
  </si>
  <si>
    <t>DT</t>
  </si>
  <si>
    <t>CB</t>
  </si>
  <si>
    <t>POS RANK - OG RANKINGS</t>
  </si>
  <si>
    <t>OVERALL RANKINGS</t>
  </si>
  <si>
    <t>Program</t>
  </si>
  <si>
    <t>WINS</t>
  </si>
  <si>
    <t>WR-3</t>
  </si>
  <si>
    <t>WR-1</t>
  </si>
  <si>
    <t>RB-1</t>
  </si>
  <si>
    <t>PASS-D</t>
  </si>
  <si>
    <t>RUN-D</t>
  </si>
  <si>
    <t>TTL-D</t>
  </si>
  <si>
    <t>OVERALL</t>
  </si>
  <si>
    <t>VEGAS ODDS</t>
  </si>
  <si>
    <t>SB</t>
  </si>
  <si>
    <t>FANTASY PROJECTIONS</t>
  </si>
  <si>
    <t>ALL IDP</t>
  </si>
  <si>
    <t>Juju Smith-Schuster</t>
  </si>
  <si>
    <t>Adam Vinatieri</t>
  </si>
  <si>
    <t>CUT LIST</t>
  </si>
  <si>
    <t>Jason Witten</t>
  </si>
  <si>
    <t>Vernon Hargrave</t>
  </si>
  <si>
    <t>Mike Badgley</t>
  </si>
  <si>
    <t>ADAM TRAUTMAN</t>
  </si>
  <si>
    <t>JARRETT PATTERSON</t>
  </si>
  <si>
    <t>DYAMI BROWN</t>
  </si>
  <si>
    <t>NOS</t>
  </si>
  <si>
    <t>WFT</t>
  </si>
  <si>
    <t>DJ Moore</t>
  </si>
  <si>
    <t>Breece Hall</t>
  </si>
  <si>
    <t>Cam Akers</t>
  </si>
  <si>
    <t>Travis Etienne Jr.</t>
  </si>
  <si>
    <t>DK Metcalf</t>
  </si>
  <si>
    <t>Drake London</t>
  </si>
  <si>
    <t>Dameon Pierce</t>
  </si>
  <si>
    <t>Ken Walker III</t>
  </si>
  <si>
    <t>Chris Olave</t>
  </si>
  <si>
    <t>Treylon Burks</t>
  </si>
  <si>
    <t>James Cook</t>
  </si>
  <si>
    <t>Darrell Henderson Jr.</t>
  </si>
  <si>
    <t>Garrett Wilson</t>
  </si>
  <si>
    <t>Skyy Moore</t>
  </si>
  <si>
    <t>Brian Robinson Jr.</t>
  </si>
  <si>
    <t>Tyler Allgeier</t>
  </si>
  <si>
    <t>DJ Chark Jr.</t>
  </si>
  <si>
    <t>George Pickens</t>
  </si>
  <si>
    <t>Rachaad White</t>
  </si>
  <si>
    <t>Isaiah Spiller</t>
  </si>
  <si>
    <t>Jahan Dotson</t>
  </si>
  <si>
    <t>Zamir White</t>
  </si>
  <si>
    <t>Joshua Palmer</t>
  </si>
  <si>
    <t>K.J. Osborn</t>
  </si>
  <si>
    <t>Robbie Anderson</t>
  </si>
  <si>
    <t>Jameson Williams</t>
  </si>
  <si>
    <t>Christian Watson</t>
  </si>
  <si>
    <t>Jalen Tolbert</t>
  </si>
  <si>
    <t>Isiah Pacheco</t>
  </si>
  <si>
    <t>Wan'Dale Robinson</t>
  </si>
  <si>
    <t>Alec Pierce</t>
  </si>
  <si>
    <t>Tyrion Davis-Price</t>
  </si>
  <si>
    <t>Romeo Doubs</t>
  </si>
  <si>
    <t>D'Ernest Johnson</t>
  </si>
  <si>
    <t>David Bell</t>
  </si>
  <si>
    <t>Mitch Trubisky</t>
  </si>
  <si>
    <t>Cedrick Wilson Jr.</t>
  </si>
  <si>
    <t>William Fuller V</t>
  </si>
  <si>
    <t>Hassan Haskins</t>
  </si>
  <si>
    <t>Washington Commanders</t>
  </si>
  <si>
    <t>Trey McBride</t>
  </si>
  <si>
    <t>Kenny Pickett</t>
  </si>
  <si>
    <t>Quez Watkins</t>
  </si>
  <si>
    <t>Jacoby Brissett</t>
  </si>
  <si>
    <t>Geno Smith</t>
  </si>
  <si>
    <t>Greg Dulcich</t>
  </si>
  <si>
    <t>Kyren Williams</t>
  </si>
  <si>
    <t>Velus Jones Jr.</t>
  </si>
  <si>
    <t>Daniel Bellinger</t>
  </si>
  <si>
    <t>Nick Westbrook-Ikhine</t>
  </si>
  <si>
    <t>Pierre Strong Jr.</t>
  </si>
  <si>
    <t>Dontrell Hilliard</t>
  </si>
  <si>
    <t>Tyler Badie</t>
  </si>
  <si>
    <t>Isaiah Likely</t>
  </si>
  <si>
    <t>Kyle Philips</t>
  </si>
  <si>
    <t>Desmond Ridder</t>
  </si>
  <si>
    <t>Snoop Conner</t>
  </si>
  <si>
    <t>Jerome Ford</t>
  </si>
  <si>
    <t>Jaylen Warren</t>
  </si>
  <si>
    <t>James Proche II</t>
  </si>
  <si>
    <t>Cade York</t>
  </si>
  <si>
    <t>Jelani Woods</t>
  </si>
  <si>
    <t>Brett Maher</t>
  </si>
  <si>
    <t>Tyquan Thornton</t>
  </si>
  <si>
    <t>Khalil Shakir</t>
  </si>
  <si>
    <t>Danny Gray</t>
  </si>
  <si>
    <t>Cade Otton</t>
  </si>
  <si>
    <t>John Bates</t>
  </si>
  <si>
    <t>John Metchie III</t>
  </si>
  <si>
    <t>Keaontay Ingram</t>
  </si>
  <si>
    <t>Malik Willis</t>
  </si>
  <si>
    <t>Jauan Jennings</t>
  </si>
  <si>
    <t>Calvin Austin III</t>
  </si>
  <si>
    <t>Laquon Treadwell</t>
  </si>
  <si>
    <t>Noah Brown</t>
  </si>
  <si>
    <t>Wayne Gallman Jr.</t>
  </si>
  <si>
    <t>Dee Eskridge</t>
  </si>
  <si>
    <t>Trestan Ebner</t>
  </si>
  <si>
    <t>Brandon Bolden</t>
  </si>
  <si>
    <t>Deonte Harty</t>
  </si>
  <si>
    <t>Ashton Dulin</t>
  </si>
  <si>
    <t>Jonathan Garibay</t>
  </si>
  <si>
    <t>Tony Jones Jr.</t>
  </si>
  <si>
    <t>Pharaoh Brown</t>
  </si>
  <si>
    <t>Joe Flacco</t>
  </si>
  <si>
    <t>Derrick Gore</t>
  </si>
  <si>
    <t>Craig Reynolds</t>
  </si>
  <si>
    <t>Juwan Johnson</t>
  </si>
  <si>
    <t>Abram Smith</t>
  </si>
  <si>
    <t>Justin Watson</t>
  </si>
  <si>
    <t>Mack Hollins</t>
  </si>
  <si>
    <t>Ty Chandler</t>
  </si>
  <si>
    <t>Sam Howell</t>
  </si>
  <si>
    <t>Jeremy Ruckert</t>
  </si>
  <si>
    <t>Chigoziem Okonkwo</t>
  </si>
  <si>
    <t>Kalif Raymond</t>
  </si>
  <si>
    <t>Durham Smythe</t>
  </si>
  <si>
    <t>Ben Skowronek</t>
  </si>
  <si>
    <t>Kennedy Brooks</t>
  </si>
  <si>
    <t>Ryan Santoso</t>
  </si>
  <si>
    <t>Demetric Felton Jr.</t>
  </si>
  <si>
    <t>Phillip Dorsett II</t>
  </si>
  <si>
    <t>James McCourt</t>
  </si>
  <si>
    <t>Ryquell Armstead</t>
  </si>
  <si>
    <t>DeAndre Carter</t>
  </si>
  <si>
    <t>Mike White</t>
  </si>
  <si>
    <t>Justin Jefferson has been a yearly stud in fantasy football. Last year he was third in target share (29.2%) and first in air yard share (45.7%) among wide receivers as the WR4 in fantasy points per game. With Adam Thielen another year older and the Vikings failing to add another pass catcher in the offseason, Jefferson should further assert his dominance in 2022.</t>
  </si>
  <si>
    <t>Cooper Kupp broke fantasy football last season. He led all wide receivers in target share, targets, receptions, receiving yards, and receiving touchdowns. He was also fourth at the position in weighted opportunity. Kupp averaged the most fantasy points per game (21.6, 0.5 PPR) of any wide receiver since 2012.</t>
  </si>
  <si>
    <t>Last year Alvin Kamara showed no signs of slowing down, logging his first 200-plus carry season. In the six full games with Jameis Winston under center, he was the RB5 in fantasy, averaging 23.2 touches and 5.5 targets (26.4% target share). Over that span, he was seventh in targets and sixth in receiving yards among all running backs. Kamara is a top 5-10 option at the running back position.</t>
  </si>
  <si>
    <t>Before excelling in the ‚Äúwide back‚Äù role for the 49ers, Deebo Samuel was already an elite option at wide receiver for fantasy football. Last year in Weeks 1-9, he was the WR2 in fantasy points per game behind only Cooper Kupp. Over that stretch, Samuel was leading all wide receivers in yards per route run (minimum 25 targets, per PFF). He averaged an insane 10.1 targets, 6.1 receptions, and 110.3 receiving yards per game, so ‚Äúwide back‚Äù or no ‚Äúwide back‚Äù matters very little.</t>
  </si>
  <si>
    <t>Kyle Pitts lived up to all of the hype last season. Pitts ranked third in receiving yards and eighth in receptions among all tight ends. In deeper metrics, he was elite, ranking fourth in targets per snap and yards per route run (minimum 50 targets, per PFF). Since 2018 the only rookie tight end to finish their inaugural season with a higher yards per route run has been Albert Okwuegbunam (minimum 15 targets, per PFF). Pitts finished as the TE11 in fantasy points per game as the eyesore of only one receiving touchdown drug down his fantasy value. Pitts has TE1 overall upside if the touchdowns bounce back in a big way in 2022.</t>
  </si>
  <si>
    <t>Ezekiel Elliott is coming off a down season where some of this could be related to the fact he dealt with a partially torn PCL for much of the season (since Week 4). The spliced-up workload and his declining effectiveness could result from the injury or his advancing age and the toll that the NFL has taken on him. Elliott has amassed 1,938 touches (22 per game) over his six-year career, never handling less than 268 touches in any season. Elliott should be viewed as an RB2 in many formats that could slowly dissolve into a high-end RB3 if Tony Pollard gets more run in 2022.</t>
  </si>
  <si>
    <t>Mike Williams had the opportunity to take his talents elsewhere this offseason in free agency, but decided to stay in Los Angeles with quarterback Justin Herbert. Hard to argue with the choice to sign a three-year deal worth $60M attached to a young superstar quarterback, especially when that quarterback fueled a career-year. He stormed out the gate in 2021 as the WR2 in fantasy through the first five weeks of the season, averaging 94.2 receiving yards and 1.2 receiving touchdowns per game. Big Mike finished the season as the WR23 in fantasy points per game despite cooling off considerably in the later weeks in addition to leaving a boatload of touchdown production on the table. He finished sixth in end-zone targets (16) but caught only five for touchdowns. With positive TD regression on his side, Williams looks like a sneaky candidate to repeat his WR12 overall finish in the half-point scoring format.</t>
  </si>
  <si>
    <t>Brandin Cooks has finished worse than the fantasy WR20 only once since 2015, and that was due to injury. He has eclipsed 1,000 receiving yards six times with four different teams during that span. At just 28 years old, Cooks shows little signs of slowing down. Last season, he was a target and air yards hog, finishing fourth in air yards share (36%) and ninth in target share (24%). And during the final four games of the season with Davis Mills at quarterback, Cooks was top-10 in fantasy points per game (15.0) to go along with a top-5 target rate per route run (33%).</t>
  </si>
  <si>
    <t>Gabriel Davis averaged 19.8 fantasy points per game (PPR) and 16.0 expected fantasy points per game in his last six games while running a route on 88% of dropbacks as the Bills finally emphasized his playing time in the offense. As a strong bet to earn the No. 2 wide receiver job come opening day, Davis has a legitimate shot to be a reliable fantasy option in a Josh Allen-led offense in 2022.</t>
  </si>
  <si>
    <t>George Kittle is arguably the most talented tight end in the NFL. If his health or offensive scheme would ever comply and allow him to be fed religiously, he would be the TE1 by a decent margin. Over the last three seasons, he has been the king of efficiency, leading the position in yards per route run each year and never finishing lower than third in yards after the catch per reception (minimum 50 targets, per PFF). If Trey Lance can unlock another level to this offense, Kittle can recapture the TE1 crown that he last held in 2019.</t>
  </si>
  <si>
    <t>In his first full season, Jalen Hurts was the QB6 in fantasy points per game as the Eagles starting quarterback. An ankle sprain dropped his rushing numbers from 57.9 to 29.7 yards per game over his final three contests. Without that ding, his full-season numbers could have been even better. With another season in this offensive system incoming and A.J. Brown now on the roster, Hurts has ‚Äúthe QB1 overall‚Äù fantasy quarterback upside in 2022.</t>
  </si>
  <si>
    <t>Dalton Schultz crushed last season at the TE5 in weekly fantasy scoring. His upside this season is even higher as he could enter the top three discussion at his position. In his first season with a featured role, he ranked 11th in yards per route run and 14th in targets per snap. With Michael Gallup questionable to begin the season at full health and only James Washington and Jalen Tolbert behind CeeDee Lamb, Schultz should easily carve out his role as the number two option in the Dallas passing attack.</t>
  </si>
  <si>
    <t>Tyler Lockett is slipping down draft boards because of the impending dumpster fire that will be Geno Smith or Drew Lock at quarterback. Lockett was one of the most efficient wide receivers in football last season, so despite the obvious downgrade in quarterback play, there are reasons to remain hopeful for his 2022 season. Last year he ranked ninth in yards per route run (minimum 50 targets, per PFF) and receiving yards per game. If Lockett can hold off father time one more season, he can return WR3 numbers with boom weeks still in the range of outcomes.</t>
  </si>
  <si>
    <t>Tony Pollard is coming off a career-high in rushing attempts (130) and targets (46). Pollard was one of the most efficient running backs in the NFL. Last season he was fourth in yards after contact per attempt behind only Rashaad Penny, Nick Chubb, and Jonathan Taylor (minimum 100 carries, per PFF). He was also first in yards per route run at the position. Pollard offers stand-alone RB3 production as he was the RB30 in fantasy points per game last season. If anything happens to Ezekiel Elliott, Pollard has league-winning upside.</t>
  </si>
  <si>
    <t>Dawson Knox has major red flags on his profile from his impending touchdown regression to super-low target rate per route run (14%), so any role that O.J. Howard potential earns coming in is a massive problem. Considering Knox is being drafted in the middle-range of TEs (TE9) that typically have poor ROIs compared to guys going later, the Bills tight end remains hands-off.</t>
  </si>
  <si>
    <t>Everything came together for Christian Kirk in 2021 because he was finally used from the slot. Unsurprisingly, Kirk established career highs across the board in targets (112), receptions (83), and receiving yards (1,035) while filling the void left by an injured DeAndre Hopkins. Kirk commanded a 21% target share without Hopkins in the lineup and averaged 13.8 fantasy PPR points per game - a top-10 per-game average. In addition, he finished with the second most receiving yards from the slot among all wide receivers. Kirk should stay kicked iside with the Jaguars after they got little production from that position in 2021. Marvin Jones and Laviska Shenault ranked in the bottom 10 with 1.30 yards per route run from the slot. Kirk ranked 13th with 1.80 yards per route run from the slot. He is shaping up to be the new Amari Rodgers for Trevor Lawrence, operating from the inside. At worst, Kirk takes shape as a strong WR3 asset who can elevate to WR2 status quickly with an up-and-coming quarterback.</t>
  </si>
  <si>
    <t>Cordarrelle Patterson enters his age 31 season, coming off a career year as the RB16 in fantasy points per game. After beginning the season in a hybrid role, the team moved him to more of a traditional running back role as the season rolled along. In Weeks 1-10, Patterson played running back on 56.2% of his snaps and outside or in the slot on 37.7% of his snaps. He was a running back for 69.9% of his snaps for the rest of the season, with only 29.5% of his playing time coming as a receiver. Patterson flourished in his swiss army knife role as the RB10 through the first ten weeks before fading as the RB31 over his final seven games. The receiving game is where Patterson needs to be utilized to hit a ceiling. Last year, he was incredibly effective, ranking behind only Christian McCaffrey in yards per route run (minimum 20 targets, per PFF). With age, role, and increased target competition factoring into his 2022 outlook, Patterson is best viewed as an RB3/RB4 with upside.</t>
  </si>
  <si>
    <t>Gordon is bound to be written off by fantasy draft pundits this offseason due to his age, but he proved that he still has gas in the tank in 2021. The 29-year-old running back was efficient across the board, ranking eighth in both PFF rushing grade (83.4) and forced missed tackles (45) while compiling 231 touches (16th). With him back on a high-powered offense and with the potential to receive goal-line touches, he could easily become a screaming value in 2022 like James Conner or Leonard Fournette last year.</t>
  </si>
  <si>
    <t>Matthew Stafford is thoroughly enjoying his new marriage with Sean McVay. His first year in a Rams jersey led to a career-high completion rate (67.2%) and tying his career-high in passing touchdowns (41) en route to a Super Bowl title. Stafford was the QB11 in fantasy points per game after ranking inside the top ten in deep ball attempts, deep ball completion percentage, and pressured completion rate. Stafford should be considered a rock-solid back-end QB1.</t>
  </si>
  <si>
    <t>Cole Kmet ranked inside the top 12 amongst tight ends in targets (93, eighth), target share (17.7%, 11th), receiving yards (612, 12th), and air yard share (17.6%, 11th). With the depth chart devoid of receiving talent outside of Darnell Mooney, Kmet should see a similar share of the passing offense (if not more) in 2022. With touchdown regression poised to strike his box scores, Kmet is a high floor and ceiling option in fantasy.</t>
  </si>
  <si>
    <t>Rookie running back James Cook has immediate sleeper fantasy appeal across all PPR formats based on his second-round draft capital, pass-catching prowess, explosiveness and offensive situation. The 5-foot-11, 199-pound running back has more than enough heft to manage a decent workload especially as a receiver out of the backfield. The 5-foot-7, 203-pound Devin Singletary was the RB3 over the last six weeks of the regular season when the Bills entrenched him as the featured guy. Cook with an ECR of RB44 seems priced closer to their floor than his ceiling considering Round 2 running backs have finished as top-36 running backs more than half the time (55%) since 2013.</t>
  </si>
  <si>
    <t>Michael Gallup is questionable to start the season at full strength. With the PUP looming over his head, the team could treat him carefully in the early going, especially after addressing the receiver position with the addition of Jalen Tolbert. Gallup has been a run-of-the-mill receiver in three of his four NFL seasons, with yards per route run totals ranging between 1.32-1.37 outside of his breakout 2019 season (per PFF). Gallup is a risky WR4/WR5 type.</t>
  </si>
  <si>
    <t>Nico Collins commanded end-zone targets and high air-yard throws in 2021 but ultimately never put together a true breakout game. He finished behind Brandin Cooks in air yards and all other receiving categories. Still, he should open the 2022 season at worst as the de facto No. 2 option for up-and-coming second-year quarterback Davis Mills.</t>
  </si>
  <si>
    <t>The rookie quarterback was highly efficient as a passer, finishing 18th in PFF passing grade, throwing 10-19 yards, 13th from a clean pocket and 10th on early downs. Those specific metrics tend to be sticky year over year and more predictive than raw counting stats. Still, those numbers were equally impressive for Jones, who posted the sixth-highest passer rating (92.5) and second-highest completion percentage (67.6%) for a rookie quarterback with at least 300 attempts in NFL history.</t>
  </si>
  <si>
    <t>The Broncos fit all the criteria you are looking for a draft-able fantasy DST. They boast an elite real-life defense that features the likes of Randy Gregory, Bradley Chubb and Pat Surtain II. Denver will pose problems for their two first opponents: Seattle and Houston.</t>
  </si>
  <si>
    <t>The Patriots tend to be one of the more reliable units from season-to-season - top-12 DST since 2018 - and 2022 is no different. They open up against Miami and Pittsburgh, who will feature QBs that should scare no fantasy GM.</t>
  </si>
  <si>
    <t>The Chargers obviously boast a ton of talent on the defensive side of the ball, but their two matchups to start the season against AFC West foes might make them tough to trust right out of the gates.</t>
  </si>
  <si>
    <t>With Jack Doyle officially retired, newly re-signed Mo Alie-Cox TE1 szn could finally become a reality. The towering, 6-foot-5 tight end played in three games last season with Doyle limited or inactive. In those games, Big Mac caught eight of 12 passes for 112 yards ‚Äî 2.04 yards per route run ‚Äî and two receiving touchdowns. His big-body type will earn him looks in the red zone from new quarterback Matt Ryan among a very barren Indianapolis Colts receiving corps outside of Michael Pittman Jr. Alie-Cox should be the favorite to earn starting tight ends duties over second-year slot/tight end Kylen Granson after the Colts dished out a three-year, $18 million contract to the 28-year-old former college basketball standout.</t>
  </si>
  <si>
    <t>Week 1: Jets. Week 2: Dolphins. Health withstanding, expect the Ravens to regain top-5 form sooner rather than later. They are overdue for positive TO differential after finishing five-worst in that category from a season ago.</t>
  </si>
  <si>
    <t>Curtis Samuel is coming off a lost season in which he dealt with groin and hamstring issues. Samuel could only gut out five games played and never saw more than 39% of snaps in any of them. Despite the team addressing the wide receiver depth chart with the selection of Jahan Dotson in the first round, Samuel still has a clear path to playing time as the starting slot wide receiver. Outside of health, the other looming question is how many receiving options can Carson Wentz support at this juncture. Samuel is a late-round dart throw only in redraft.</t>
  </si>
  <si>
    <t>The Kansas City Chiefs signed running back Ronald Jones to a one-year deal to help bolster their running back room behind Clyde Edwards-Helaire. The former Buccaneer took a major step backward in 2021, being regulated to strict backup duties after losing out on the starting gig in Tampa Bay to Leonard Fournette. And even when loaded to take on the bell-cow role with Fournette sidelined during the end of the season, RoJo failed to fire. He earned 20 carries in Week 16 versus the Panthers but totaled just 65 yards. The plodding runner also finished 51st out of 64 qualifying running backs in yards after contact per attempt (2.5). Jones is a one-dimensional grinder back, whose fantasy value will be super reliant on carry-volume, offensive line play, and overall offensive efficiency. That in itself means he will have fantasy appeal as a late-round running back in redraft if he can carve out a role on early-down and/or at the goal-line in a high-powered Chiefs offense.</t>
  </si>
  <si>
    <t>Eno Benjamin looks slated as the No. 2 complementary running back in the Cards backfield. He profiles more as the pass-catcher at 5-foot-9 and 207 pounds. Tough to see him earning the bellcow work over Darrel Williams if Conner goes down.</t>
  </si>
  <si>
    <t>With Rob Gronkowski calling it a career, Cameron Brate likely steps into a snap rotation with Kyle Rudolph and Cade Otton. Last year Brate was tied for ninth in red-zone targets in the NFL. While he was 56th out of 58 tight ends in yards per route run last season, Brate has flashed far more efficient seasons in the past (minimum 20 targets, per PFF). In 2020 he was sixth in yards per route run at the position while also finishing 16th in back-to-back seasons in 2016-2017 (minimum 20 targets, per PFF). Last season his aDOT dropped to 7.8 as he was used primarily as a goal-line weapon, but he could see it climb back to the 10.0 range he enjoyed in 2016-2017. Brate is cheap exposure to one of the best offenses in the NFL.</t>
  </si>
  <si>
    <t>If Jamison Crowder can just do what Cole Beasley did last season - 82 receptions for 693 yards, WR40 in PPR, WR48 in HPPR - he will vastly out-produce his ADP outside the top-60. Playing in a super pass-heavy offense will allow Crowder the opporuntity to soak up targets underneath, as he has done when healthy for the New York Jets. Just last year, the 29-year old commanded at least five targets in every single game he played without leaving due to injury. In those ten healthy games, the slot receiver averaged nearly five receptions and seven targets per game.</t>
  </si>
  <si>
    <t>Damien Williams was utilized sparingly last year in Chicago with only two games with 40% or higher snaps played. Williams looked like an aging running back on his last NFL legs when he was given touches. Last year he finished with 2.43 yards after contact per attempt, which is his lowest mark since 2016 (per PFF). Williams will likely steal some work in the Dirty Birds running back by committee approach, but expecting him to be a viable fantasy asset is a stretch at this juncture.</t>
  </si>
  <si>
    <t>At home versus the turnover-prone Daniel Jones and New York Giants in Week 1.</t>
  </si>
  <si>
    <t>If Wil Lutz is fully healthy, he is a steal in fantasy drafts. The Saints K has the following finishes in his career: 7th, 6th, 4th, 2nd and 12th. Hard to beat his upside playing in a dome attached to an offense that is good not great ‚Äî a recipe for success with a fantasy kicker.</t>
  </si>
  <si>
    <t>Cedrick Wilson will be facing an uphill battle when it comes to demanding targets in an offense with Waddle, Hill, Edmonds and Mike Gesicki Injuries lit the path for Wilson to be productive last season in Dallas and may be required for a second straight year. After all, Wilson is a 27-year old wide receiver that has yet to total 1,000 total receiving yards since being drafted in 2018. Leaving a high-powered Dallas offense for a Miami offense led by an unproven quarterback makes it less likely Wilson delivers as many spike weeks as he did in 2021 - even as a more full-time player.</t>
  </si>
  <si>
    <t>Played decently in three 2021 starts in place of the injured Russell Wilson, and now he might have a chance to start over Drew Lock ... unless Seattle brings in another QB.</t>
  </si>
  <si>
    <t>Odell Beckham is questionable to play this season or be effective if he does after tearing his ACL in the Super Bowl. Beckham was a productive player after joining the Rams last year, though. In Weeks 12-18 last year, he saw an 18.7% target share averaging 12.0 fantasy points per game which placed him as the WR31 in weekly fantasy production among wide receivers that started three or more games in that span. We need more offseason health reports on Beckham and a landing spot before selecting him in any redraft or best ball format.</t>
  </si>
  <si>
    <t>Dallas has ranked top-10 in FG attempts per game over the last four seasons, including two No.1 finishes in 2019-2020. Bodes well for Maher who was recently re-signed by Dallas this summer. He was the K15 in points per game when he last kicked for Big D (2019).</t>
  </si>
  <si>
    <t>But if, for some reason, Logan Thomas is not ready for Week 1, keep second-year tight end John Bates in the back of your mind. He would be the Day 1 starter. Bates played over 75% of the snaps as the starter to close out the final three weeks of the 2021 regular season.</t>
  </si>
  <si>
    <t>Dallas has ranked top-10 in FG attempts per game over the last four seasons, including two No.1 finishes in 2019-2020. If rookie UDFA Jonathan Garibay can win the job, he will be a heavily coveted kicking option as the season progresses. The former Texas Tech product hit 98% of XPs and 13-14 of his FGs his final year in school. Dallas did re-sign former CFL kicker Lirim Hajrullahu, so he would have equal fantasy upside if he beats out the rookie this summer.</t>
  </si>
  <si>
    <t>After playing just a 70% snap share once in 2020, Jonathan Taylor surpassed that number in nine contests in 2021, including eight weeks during the team's last eight games. Taylor also led the NFL in red-zone touches (92), which was not that surprising considering he ranked fifth in that category as a rookie. That elite goal-line usage helped separate Taylor from the pack as the bonafide No. 1 running back in fantasy football. No player came close to sniffing his amount of volume near paydirt. Taylor's 42 carries inside the 10-yard line were 12 more than the next-closest back (Damien Harris, 30). Pairing Taylor's elite red-zone usage with his ascending role as a receiver - 11th in routes run and sixth in route participation in 2021 - makes him worthy of the 1.01 pick across all fantasy formats. No quarterback targeted running backs more than new Colts quarterback Matt Ryan did in 2021 - 8.6 targets per game.</t>
  </si>
  <si>
    <t>The injury concerns for Christian McCaffrey are justified. Since 2020 he's dealt with an ankle sprain, thigh injury, AC joint sprain, and high ankle sprain, missing 18 games. When he's on the field, though, he's still a top-three running back. Last season in the five games he played at least 48% of the snaps, he averaged 20.1 (0.5 PPR) fantasy points per game. This would have placed him as the RB3 in weekly fantasy scoring behind only Jonathan Taylor and Derrick Henry.</t>
  </si>
  <si>
    <t>Those that faded Derrick Henry as a first-round pick in 2021 received suboptimal results. The Tennessee Titans running back led the position in fantasy PPR points per game (23.4) through eight weeks and bested his 2020 2,000-yard campaign by more than 2.5 PPR points per game. The unicorn running back averaged 29.6 touches per game - seven more than the next closest running back before his injury. And although he didn't play again until the postseason, Henry still finished 15th in the NFL in total touches and as the RB20 overall in just eight games played. No running back better depicts the ‚Äúvolume is king‚Äù mantra better than the King himself and his guaranteed volume make him near bulletproof. Coming off an injury-plagued season does raise some concerns about whether Henry's body is going to break down because of his insane workload. And the lack of pass-game usage is a detriment to his value in PPR formats. But it's impossible to ignore his workload opportunity in 2022 within a Titans anemic passing offense. They don't have any reason to not feature him and there are no indications that they are going to stop with him due $15M this season. Seems more likely than not they ride Henry did his contract expires before the 2024 season when he hits age 30.</t>
  </si>
  <si>
    <t>Austin Ekeler isn't used as a true three-down workhorse, but it's hard to tell based on the actual amount of touches he sees in the Los Angeles Chargers offense. At 5-foot-10 and 200 pounds, Ekeler finished 8th in the NFL in total touches (276) and 14th in touches per game (17.2). But the raw touches hardly showcase the fantasy value Ekeler possesses, because he often commands an extremely high-share of high-value targets ie. targets and red-zone opportunities. His 13.9% target share and 70 receptions ranked second behind only Najee Harris. Ekeler's 18 red-zone touchdowns and 63 red-zone touches ranked first and second respectively. With such a secure role as a receiver out of the backfield and as a featured red-zone weapon in a high-powered offense, it's hard to imagine a healthy Ekeler not returning at least top-5 fantasy status in 2022. He wrapped a bow on the 2021 season as the RB3 in points per game and RB2 overall in half-point scoring.</t>
  </si>
  <si>
    <t>The injury bug has lightly nipped at Dalvin Cook in each of the last three seasons. Over that span, he's gutted out it, though, and only missed four games while dealing with a torn labrum, dislocated shoulder, groin strain, and left shoulder sprain. Despite the injury history, Cook will ‚Äúshoulder‚Äù the load for the Vikings again in 2022. When he was on the field last year, he averaged 21.8 touches and 106.4 total yards per game as the RB11 in weekly fantasy scoring. He's still a top 5-10 option and 20 touches per game machine this year.</t>
  </si>
  <si>
    <t>Joe Mixon was an absolute steal in the second round of fantasy drafts in 2021 based on his easily projected large workload within an ascending offense. The Bengals running back finished the season third in total touches (334) and sixth in touches per game (20.9). Mixon also ranked third in goal-line carries (16) and tied Jonathan Taylor/James Conner in red-zone touchdowns. 2021 was the perfect storm for the fantasy RB3 in half-points scoring coming off a truncated 2020 campaign, and there's reason to believe the positive production will continue in 2022. The Bengals offensive line has been revamped entirely, ensuring that Mixon will be able to repeat his top-10 PFF rushing grade from a season ago. He also flashed upside a receiver down the playoff stretch for the Bengals, averaging nearly six targets per game while running a route on 57% of offensive dropbacks through six games. That route participation would have ranked third among all running backs during the regular season. Mixon fits all the criteria that a fantasy manager would want as a mid-range first round selection in fantasy football. However, he owns the RB7 ADP at 12th overall in early best ball drafts.</t>
  </si>
  <si>
    <t>If there is any running back that could potentially de-throne Derrick Henry as the poster child for the ‚Äúvolume is king‚Äù mantra, it's Najee Harris. The Steelers rookie running back managed a league-leading 381 touches in 2021, and finished as the RB4 in half-point scoring as a result. The volume he is going to see in 2022 will ensure he is one of the safest running backs available in fantasy football. Still, the issue with Harris pertains to his true upside potential in an potentially capped offense led by a rookie quarterback. An immobile Ben Roethlisberger was a check-down target machine to Harris in 2021 which may not be the case in 2022. And despite all of his total raw touches, Harris only saw 37 touches (22nd) in the red zone and scored six red-zone touchdowns.</t>
  </si>
  <si>
    <t>As an elite rusher, Nick Chubb has finished as a top ten running back in weekly scoring in each of the last three seasons. While a passing game role is a wish that will likely never come true (1.8 targets per game, 2021), Chubb doesn't need it to remain a locked-in top 12-15 fantasy back. His prowess on early downs makes up for the lack of targets. Last year he ranked third in evaded tackles, sixth in breakaway run rate, and fourth in yards per touch last season. As soon as Deshaun Watson is under center, Chubb should see a bump in scoring opportunities. Last season Cleveland ranked 23rd in red-zone scoring attempts per game.</t>
  </si>
  <si>
    <t>Ja'Marr Chase broke Justin Jefferson's record for most receiving yards by a rookie, finishing 2021 as the WR5 in fantasy points per game and the WR22 in expected fantasy points per game. Only Deebo Samuel scored more fantasy points above expectation (+74.3) than Chase - a testament to his home-run hitting ability. Chase's 18.0 yards per reception ranked second-best in the NFL behind only Samuel. The Bengals wide receivers' dominance continued in the postseason with back-to-back 100-yard games in the first two rounds of the playoffs. Chase commanded a 27% target share when it mattered most during postseason play, a 5% increase from his regular season target share.</t>
  </si>
  <si>
    <t>Last year, Mark Andrews was the early-round tight end who drove rosters to fantasy championships. The Baltimore Ravens fourth-year TE led the position with a 25% target share, 28% air yards share and 17.5 fantasy points per game. He ran a route on 84% of offensive dropbacks, which also ranked first. With Marquise Brown traded to the Cardinals, Andrews has solidified himself as clear TE1 with a still unproven second-year wideout as his main competition for targets. However, be aware that even if Andrews does repeat his efforts as TE1 it may not be to the extent that it was in 2021. His 623 routes run were 209 more than he had in 2020 and fueled the career-year. Andrews' increase in route running was tied to the Ravens boosted pass-play rate (56%). From 2019-2020, Baltimore passed on fewer than 46% of their plays. Because Baltimore's increase in passing was due out of necessity in 2021, I'd project it to regress closer to the 2019-2020 rate for this upcoming season.</t>
  </si>
  <si>
    <t>Last season was nightmare fuel for Saquon Barkley. In his return from the ACL injury, he posted his career's lowest breakaway run rate (3.1%, per Playerprofiler.com) and yards after contact per attempt (2.69, per PFF). With Joe Judge and Jason Garrett's special brand of season-destroying special sauce gone, Barkley has all the motivation to crush this year as a pending free agent. With the additions of Jon Feliciano, Mark Glowinski, and first-round pick Evan Neal to pair with holdover Andrew Thomas, the blocking upfront should be much improved. A massive bounce-back campaign could be brewing.</t>
  </si>
  <si>
    <t>In Weeks 1-11, before suffering an AC joint sprain that kiboshed his season, D'Andre Swift was a fantasy monster. He was the RB7, averaging 19 touches and 97.5 total yards per game. While the Lions have added more passing game weapons in the offseason with D.J. Chark and Jameson Williams, Swift's efficiency through the air allows for hope that his target share (18.4%, second among running backs) won't see a drastic dip. In Weeks 1-11, he was ninth in yards per route run (minimum 15 targets, per PFF) among running backs.</t>
  </si>
  <si>
    <t>After finishing as the fantasy TE1 for three straight seasons, Travis Kelce was finally de-throned by Mark Andrews in 2021. The Kansas City Chiefs tight end posted his worst points per game average (16.6) dating back to 2017 while also posting a career-low in yards per route run (1.84) and PFF grade (81.8). It seems logical that Kelce's reign as the perennial consensus TE1 has come to a conclusion as he enters his age-33 season in 2022. However, it's impossible to ignore the high-end target share that Kelce will command in the Chiefs offense after they traded Tyreek Hill. His 20% target share ranked second-best at the position in 2021. Although it was a slight fall-off from his 23% average target share from 2019 and 2020.</t>
  </si>
  <si>
    <t>A healthy Davante Adams has finished no worse than WR5 attached to Aaron Rodgers since 2018, and he ended 2021 third in fantasy points per game at age 29. Adams' high level of play won't stop in Las Vegas, but his fantasy stock does get slightly dented going from Rodgers to Derek Carr. It's unlikely that Carr hyper-targets Adams to the length of a 28% target share as Rodgers has done for so many seasons. Incumbent Raiders pass-catchers Darren Waller and Hunter Renfrow represent more target competition than Adams has ever played with since becoming the alpha in Green Bay.</t>
  </si>
  <si>
    <t>The engines are ready for ignition. CeeDee Lamb's rocket ship to the moon is prepped for launch. Last season Lamb was 13th in yards per route run in the regular season (minimum 50 targets per PFF) while excelling as a bully after the catch. He was fifth in missed tackles forced among wide receivers. With Amari Cooper gone and Michael Gallup likely to start the season limited, Lamb can take another step forward as an ascending alpha wide receiver.</t>
  </si>
  <si>
    <t>2021 was a somewhat odd season for Stefon Diggs as his fantasy production took a step back from his first season in Buffalo. His 29% target share fell to 24% as did his yards per route run (2.5 versus 1.8). This resulted in Diggs finishing with just two games with at least 90 receiving yards, a dramatic decrease from his ten 90-plus yard outings during the 2020 regular season. He finished as a top-15 WR just once through the first nine weeks of the season but improved down the stretch as Buffalo's offense hit its stride. He had three top-10 finishes as the WR8 in fantasy points per game in half-point scoring (14.8). Still, top-5 upside still exists with Diggs in this explosive Bills offense even if his target share holds at 24% in 2022. Because his command of high-value targets in the Buffalo offense was unmatched by almost every other WR in the NFL. He was one of just two WRs to hit over 2,000 air yards (Justin Jefferson). Diggs also commanded the most end-zone targets in the NFL (25) during the regular season - six more than the next closest receiver (Justin Jefferson).</t>
  </si>
  <si>
    <t>Running back Melvin Gordon signed a one-year deal with the Denver Broncos, ultimately halting the Javonte Williams 2022 breakout season. The idea of Williams playing a three-down role was salivating, but Gordon's return should not be overlooked after a seriously underrated 2021 campaign. MG3's return definitely hurts Williams' top-tier fantasy ceiling. He's going to split work with another capable back in Gordon which is exactly what new head coach Nathaniel Hackett desires and spoke on at the NFL owners meeting in March. However, keep in mind that Williams finished 13th in touches last season (246, 14.6 per game) and would be the favorite to take another step forward in the passing game - Aaron Jones-esque - after finishing as one of two rookie RBs inside the top-15 in route participation in 2021: Najee Harris (first) and Javonte Williams (13th). Williams falls just out of the fantasy RB1 conversation for me in redraft and best ball, but he's right on the cusp. I don't think he can be ranked worse than RB15 considering that's where he finished as a rookie amid a split workload in a much worse offensive environment.</t>
  </si>
  <si>
    <t>Workhorse Uncle Lenn is back to trigger the haters in 2022. In Weeks 4-14, Leonard Fournette played less than 61% of the team's snaps in only two games. Over that stretch, he averaged 19.7 touches and 103 total yards per game as the RB5 in fantasy. Fournette was also fantastic in the passing game. In that sample, he led all running backs in targets (63) and was fourth in receiving yards (344). Rachaad White might be his heir apparent, but Tampa Bay has Super Bowl aspirations, and it's difficult to envision Tom Brady trusting a rookie in the backfield to protect him.</t>
  </si>
  <si>
    <t>Aaron Jones finished last season as the RB11 in fantasy points per game despite ceding more work to A.J. Dillon as the year moved along. In Weeks 14-17, Jones saw 38 carries, three red zone opportunities, and ran 76 routes. In that same sample of games, Dillon gobbled up 45 carries with 13 red zone looks and 54 routes run. With Davante Adams gone, Jones could save his fantasy scoring with a heavier target load. Since 2019 in the seven games Jones has played without Adams on the field, he's seen his targets bump from 3.9 per game to 6.7. His receiving yardage also increased from 21.6 to 55.4 per game. While he might not have top 3-5 upside anymore if Dillon remains involved, Jones could still be a low-end RB1 or high-end RB2.</t>
  </si>
  <si>
    <t>Heading into 2021, Tyreek Hill was a consensus top-three receiver option. But he came in slightly under expectations. The ‚ÄòCheetah' wrapped a bow on the year as the WR6 overall and in points per game (14.2). It's worth noting that Hill posted a career-low in yards after the catch per reception (4.3, 42nd) and yards per route run (2.14, 11th). Hill's aDOT also dipped dramatically to 10.6, which was the lowest it's been since his rookie season. And It's undeniable that going from Patrick Mahomes to Tua Tagovailoa is a massive downgrade for Hill. Tagovailoa has yet to show that he can properly fuel a fantasy WR1, so it's hard to expect Hill to deliver a top-5 season with a lesser passer. Especially with Tagovailoa's lack of a confident deep ball, a prominent running game, and Jaylen Waddle also heavily involved in the offensive game plan. Sure, Hill will have his weeks when he is peppered with low-value targets in PPR formats, but the massive downfield touchdowns will happen much less frequently.</t>
  </si>
  <si>
    <t>Mike Evans' consistency in fantasy football is astounding. Over the last eight seasons, he's hit 1,000 or more every year. He's finished as a top 20 wide receiver in weekly fantasy scoring in every season but one. Last season he ranked 11th in red-zone targets and second in total touchdowns at the receiver position. With Tom Brady back in the fold, Evans is a locked-in top 12 option at the receiver position.</t>
  </si>
  <si>
    <t>If you're concerned about A.J. Brown's move to Philadelphia, don't be. Brown is one of the most talented wide receivers in the NFL, and talent plays regardless of area code or jersey. Brown was the fourth-highest graded wide receiver per PFF last season and fifth in yards per route run (minimum 50 targets). Before switching to a run-first approach, the Eagles were sixth in neutral passing rate (Weeks 1-6) last season. We could see Philly go back to this pass-heavy offensive approach to see if Jalen Hurts truly is the guy. This means the target volume for Brown could surpass expectations.</t>
  </si>
  <si>
    <t>James Conner will be the Cardinal's dependable workhorse again in 2022. In Weeks 9-14, he never played less than 77% of the snaps averaging 21.8 touches and 114.4 total yards per game. He was the RB2 in fantasy behind only Jonathan Taylor in that five-game span. His 18 total touchdowns seem hard to replicate at first glance, but it isn't. Last season Arizona was eighth in red zone rushing rate. Conner has minimal competition on the depth chart that could take him off the field on passing downs or near paydirt.</t>
  </si>
  <si>
    <t>Tee Higgins' 23% target rate per route run was higher than Ja'Marr Chase's 21% during the 2021 regular season as was his 25% target share in the games they played together when healthy. There's no denying that WR1 overall upside exists with Chase in 2022, but Higgins' constant command of targets in a loaded Cincinnati offense will make him a screaming value in 2022 fantasy drafts.</t>
  </si>
  <si>
    <t>Pittman got the true WR1 treatment from the Colts coaching staff in 2021, running a route on 96% of offensive dropbacks - third to only Cooper Kupp (WR1) and Ja'Marr Chase (WR4) through 17 weeks. He also finished the season tied for the league's eighth-highest target share (24%), which was 11 percentage points higher than the next closest Colt, Zach Pascal, at 13%. He also made 18 highlight-reel contested catches - fourth most in the NFL. And his 31% target share from Weeks 13-18 cemented his place in Indy's WR1 chair heading into 2022. With Matt Ryan under center Pittman has the volume potential to be a top-12 fantasy option. Ryan has a history of fueling top-end fantasy WRs like Julio Jones and Calvin Ridley, making a top-five finish not all that crazy for Big Mike in 2022. Don't forget that last season, Ridley as the Falcons' No. 1 receiver owned the sixth-highest target rate per route run and ranked second among all wide receivers in expected fantasy points per game (16.5).</t>
  </si>
  <si>
    <t>The back-to-back reigning fantasy QB1 showed no signs of slowing down in 2021. Allen led the quarterback position averaging 24.6 fantasy points per game and a whopping 26.7 expected fantasy points - nearly three points more than the next closest signal-caller. The Bills quarterback's dual-threat ability - third in rushing yards (763) and rushing attempts (122) - provides him a fantasy ceiling that only a few other quarterbacks can match. No quarterback had more top-3 finishes or top-8 weekly finishes than Allen did a season ago That's why he's deserving of being the first quarterback drafted across all formats. Because even after taking a slight step back as a passer in 2021 - 104.9 passer rating vs. 97.9 passer rating - a higher passing touchdown ceiling exists for Allen in 2022. His 5.6% TD rate was worse than in 2020 and ranked just ninth in 2021. Case in point: despite finishing No. 1 overall, Allen ended with the 5th-most fantasy points under expectation.</t>
  </si>
  <si>
    <t>Despite a smattering of atrocious quarterback play on his plate, D.J. Moore has been a model of consistent fantasy production. In fantasy, Moore has hit at least 1,157 receiving yards in each of the last three seasons as the WR14, WR23, and WR28. Moore has remained an efficient player despite his signal-caller quality, ranking 23rd in yards per route run (minimum 50 targets per PFF) and 16th in receiving yards per game. The issue capping his ceiling has been touchdowns, but unless he gets more usage near pay dirt in 2022, he's no more than a mid-WR2. Since 2019 Moore has ranked 29th, 60th, and 25th in red-zone targets.</t>
  </si>
  <si>
    <t>The 2021 season represented the latest installment of Keenan Allen just being straight a baller and one of the most perennially underrated wide receivers in the NFL. He caught 100-plus passes for the fifth straight season and finished as the WR14 overall and in fantasy points per game (12.8). The Chargers slot receiver remained Justin Herbert's go-to option as his 17th-ranked 22% target share led the Chargers. But it's worth noting that Mike Williams out-scored Allen in half-point scoring in the season's totality, and that Allen posted his lowest yards per route run (1.78) since 2014.</t>
  </si>
  <si>
    <t>Entering Year 3, it looked like Courtland Sutton was on the cusp of true elite fantasy WR1 production, but his 2020 season was lost due to a torn ACL in Week 2. It was unclear how productive Sutton would be returning from the devastating knee injury. But to start the 2021 season, the Broncos wide receiver looked like his old self. He averaged 13.8 fantasy points per game (17th) and had a 27% target share in Weeks 2-7 during the regular season. It wasn't until Jerry Jeudy's return from injury that Sutton - and the rest of the Broncos pass catchers - became obsolete in a crowded, run-heavy offense led by a combination of Lock/Teddy Bridgewater. Nevertheless, Sutton finished the season as the fantasy WR46. However, even in the anemic offense, Sutton still finished seventh in air yards (1,756), cemented in between Tyler Lockett and D.K. Metcalf, in 2021. Sutton has a real chance to recapture his elite form another year removed from his ACL injury. It also helps substantially that he has received an ultra upgrade at the quarterback position with Denver's trade for Russell Wilson. Wilson has always been an elite downfield passer - he had the sixth-highest passer rating on throws of 20-plus air yards last season - which plays heavily into Sutton's strengths as a vertical threat.</t>
  </si>
  <si>
    <t>Cam Akers wasn't expected to return last year in time for the playoffs, but he pulled it off. He saw snap shares from 39% to as high as 81%. While he racked up volume in the process with 18.7 touches per game, his efficiency numbers were middling at best. His 2.31 yards after contact per attempt was a far cry from the 2.96 he rattled off in his rookie season (per PFF). With a full offseason to hopefully recoup any lost juice and return to his first-year form, Akers has the upside to be a workhorse in one of the best offenses in the NFL.</t>
  </si>
  <si>
    <t>Terry McLaurin has dealt with a history of sprains, strains, and putrid quarterback play that have limited our view of his true ceiling potential. Since 2019 McLaurin has endured two hamstring strains and two high ankle sprains that have only cost him three games but have drastically hindered his effectiveness at points. Since 2019 he's suffered catchable target rates that have ranked 70th, 77th, and 41st in the NFL. Carson Wentz might not be amazing, but if he continues the deep ball prowess that he flashed last season, McLaurin could offer fantasy managers high-end WR2 production. In 2021 Wentz was fourth in deep-ball accuracy, which pairs well with McLaurin, who was second in deep-ball targets last year.</t>
  </si>
  <si>
    <t>My highest-ranked rookie running back is Breece Hall. The Jets selected the Iowa State product at the top of Round 2, signifying his status as the team's locked-in RB1 for the foreseeable future. Hall's three-down skill set suggests he never has to come off the field, and the sheer volume he garners will vault him into redraft top-20 running back territory. The Iowa State product totaled over 4,500 yards from scrimmage, 50 touchdowns and 80 catches over three seasons in the college ranks. A workload of approximately 240 touches - based on ESPN fantasy analyst Mike Clay's projections and how many touches the cumulative Jets RB1 earned last season - would place Hall inside the top-15 considering every running back last season that hit that threshold finished inside that ranking. 2021 fourth-rounder Michael Carter had his moments as a rookie, but the Jets know he's just a No. 2 running back. Anticipate Hall to shoulder 15-20 touches per game based on the workload that Carter received last season when Tevin Coleman missed time. From Weeks 7-9 with Coleman sidelined, Carter averaged 19 touches per game and a 66% snap share. Upon Coleman's return from injury in Week 10, Carter averaged 14 touches per game and a 55% snap share in the games they played together.</t>
  </si>
  <si>
    <t>David Montgomery finished as the RB12 and RB6 in fantasy points per game in each of the last two seasons, surpassing expectations. The Bears' receiving weapons are depleted outside of Darnell Mooney and Cole Kmet, so there's an easy pathway for plenty of check downs weekly. With Fields under center, he saw 4.75 targets per game, which would be a new career-high if that repeats this upcoming season. The problem for Montgomery is the new regime has no previous ties to him. He's seen an 80-90% opportunity share over the last two seasons, which has helped fuel his fantasy stock. Still, new offensive coordinator Luke Getsy comes from a system in Green Bay that hasn't pushed Aaron Jones over the 60% opportunity share mark since 2020. It's conceivable Montgomery will lose snaps on early downs to Khalil Herbert or Darrynton Evans and routes to Trestan Ebner. If that comes to fruition, he's better viewed as a high-end RB3 with low-end RB2 upside.</t>
  </si>
  <si>
    <t>Justin Herbert finished third in touchdowns and fifth in PFF passing grade (91.8) from a clean pocket in 2021. The Bolts quarterback also wrapped up the season as PFF's third-highest-graded quarterback overall, third in fantasy points per game (22.7) and fifth in expected fantasy points per game (21.7) The Los Angeles Chargers signal-caller is a certified stud - a top-five, elite-tier fantasy quarterback in 2022. Only Tom Brady and Josh Allen posted as many top-5 weeks as Herbert did last season. He and Brady led the NFL with nine 300-yard passing games. Since entering the NFL in 2020, Herbert has thrown for 300-plus yards in 53% of his games played. Even if his rushing doesn't stack up with the league's elite, Herbert's cannon provides almost everything he needs to close the gap.</t>
  </si>
  <si>
    <t>Jaylen Waddle looked primed to make the leap into the top-12 conversation after a stellar rookie season. Along with breaking Anquan Boldin's rookie reception record, Waddle commanded a 22% target share and 24% target rate per route run - 18th-best in the NFL. But with the expensive addition of veteran Tyreek Hill, it is less likely that Waddle is the clear-cut No. 1 receiver in Miami. Hill is coming off a season where he commanded the league's seventh-highest target rate per route run (27%). The trade moves Waddle down from a fringe WR1 to mid-range fantasy WR2 after seeing almost zero target competition last season.</t>
  </si>
  <si>
    <t>Travis Etienne Jr. was a standout college football running back for the Clemson Tigers from 2017 to 2020 and was selected by the Jaguars in the first round of the 2021 NFL Draft -25th overall. However, his rookie season was cut short by a preseason Lisfranc injury. Some NFL personnel reported that Etienne could have come back towards the end of the year had the Jaguars been in playoff contention instead of being the league's laughing stock. Etienne is expected to be fully cleared by training camp, giving him a leg up on the RB1 role as the Jacksonville Jaguars install a new offense under new head coach Doug Pederson. With James Robinson attempting to come back from a torn Achilles injury suffered on December 26th, Etienne figures to be the featured back during this spring/summer. Do not forget what this guy did at Clemson with Trevor Lawrence (QB - JAC) as his quarterback. During his final season as a Clemson Tiger, he led the country in receiving yards and ranked second in receptions among running backs. Etienne also racked up the most rushing attempts of 20-plus yards (40) from 2018 to 2019 while only carrying the ball 20-plus times once since 2018.</t>
  </si>
  <si>
    <t>A.J. Dillon started to emerge from his protege's shadow with 187 rushing attempts, 803 rushing yards, and an RB29 fantasy points per game finish last year. Dillon isn't the home run threat that Jones is (43rd in breakaway run rate), but he can still punish an opposing defense. He was 17th in yards created per touch in 14th in yards after contact per attempt (minimum 100 carries, per PFF), immediately behind Jones. Unless Jones succumbs to injury, Dillon is likely stuck in a 1B role with a healthy red-zone role.</t>
  </si>
  <si>
    <t>D.K. Metcalf played last season with Geno Smith and a watered-down version of Russell Wilson under center and still managed to finish as WR20. While the pairing of Smith and Drew Lock might hamper his ceiling, Metcalf's floor is as a low-end WR2. Metcalf's volume and efficiency should still lend to spike weeks regardless of the quarterback. Last season he was eighth in target share (27.3%), 24th in targets per snap, and 20th in yards per route run (minimum 50 targets, per PFF).</t>
  </si>
  <si>
    <t>Running backs tied to a mobile quarterback are often short-changed when it comes to the passing game. For as well as J.K. Dobbins performed in fantasy football from Weeks 11-17 in full PPR (RB11) during the 2020 season, guess who outscored him... J.D. McKissic. That's because McKissic caught 37 passes versus Dobbins' three. Guys like Derrick Henry can overcome the lack of receiving work because they are entrenched bell cows, but that's not the case with Dobbins in Baltimore with Gus Edwards also in the mix. Dobbins only slightly out-touched Edwards 86-74 down the stretch in 2020. It would be pure ignorance to assume that Dobbins will take over the backfield considering Edwards has been excellent with every opportunity he has received. Dobbins also ran extremely hot when it came to scoring touchdowns, scoring at least one TD in every game from Week 11 on. His nine total rushing TDs ranked 12th in the league and nearly doubled his expected output (5.5, 30th) - the sixth-highest difference at the position. Drafters have to understand that to invest in Dobbins as a late third-rounder or fourth-rounder (RB20, 50th overall ADP) he needs to run hot in the TD category coming off the season-ending ACL injury. They also should expect zero-to-little pass-game work with Jackson's tendency to not check down along with the additions of receiving backs, veteran Mike Davis and rookie Tyler Badie.</t>
  </si>
  <si>
    <t>The ADP market believes that Mitchell Trubisky or Kenny Pickett can take the Steelers to the fantasy promised land. I am not as optimistic. The best-case scenario for the Steelers' No. 1 wide receiver is seeing a boatload of targets - albeit inefficient like last season when he ranked second in that category - to deliver for fantasy. Whether it's Trubisky or the rookie under center, that is the reality with DJ. Let's not forget that last year's heavily-coveted rookie quarterback class produced almost zero reliable options outside of Brandin Cooks (WR20), Jakobi Meyers (WR33) and Kendrick Bourne (WR30). So with a top-15 early best ball ADP in an offense with more competition for targets between Chase Claypool, Pat Freiermuth, George Pickens and Calvin Austin III, I would need Johnson to fall significantly in drafts before selecting him.</t>
  </si>
  <si>
    <t>Allen Robinson slots in alongside Cooper Kupp as the Rams' number two receiving option after a down year with the Bears in 2021. In his final season in the Windy City, Robinson's yards per route dipped to a career-low of 1.13, which ranked 79th out of 90 qualifying wide receivers with 50 or more targets. Even pigeonholing Robinson in the Odell Beckham role from last season isn't as lucrative as it seems. In Weeks 12-18 last year, Beckham saw an 18.7% target share which would have ranked 44th among wide receivers. He also averaged 12.0 fantasy points per game which placed him as the WR31 in weekly fantasy production among wide receivers that started three or more games in that span. If his efficiency bounces back to previous levels, Robinson is a WR3 with WR2 upside.</t>
  </si>
  <si>
    <t>Elijah Mitchell ran away with the job last season en route to finishing as the RB14 in fantasy points per game. He was third in opportunity share, but his underlying rushing metrics were a lackluster ball of meh. He was 36th in juke rate, 30th in breakaway run rate, and 34th in yards created per touch. With his 7.0% target share and 25th ranking in route participation, he doesn't have the pass game usage to save him if the rushing volume and efficiency aren't there. It's still possible that the 49ers roll it back in 2022 with him as the primary rusher, though, as long as he doesn't face plant in camp.</t>
  </si>
  <si>
    <t>Despite the ups-and-downs of the KC Chiefs offense as a response to the Cover 2 defense, Patrick Mahomes was as a stellar as ever from a fantasy perspective. The former MVP ranked fourth in fantasy points per game (22.0) tying Justin Herbert with 12 weekly top-12 QB finishes. Still, Mahomes averaged fewer fantasy points per game than in 2020 (25.2). Additionally, the loss of Tyreek Hill cannot be ignored heading into 2022. The duo ranks second in combined passing touchdowns (41) since 2016 - despite Mahomes not becoming the starter until the 2018. Mahomes can't totally be written off as a top-five fantasy option - .QB4 without Hill through the first five weeks of 2019 averaging 25 fantasy points per game - but there's real concern about his top-tier weekly ceiling without Hill. Especially coming off a season where he posted a career-low PFF passing grade (77.5) and career-high in interceptions (16). He's likely being overvalued as the QB2 in early best ball drafts on name recognition alone.</t>
  </si>
  <si>
    <t>There's bound to be some hesitancy about drafting tight ends early after guys like George Kittle, Darren Waller, Kyle Pitts, T.J. Hockenson and Logan Thomas failed to live up to their lofty projections (due to injury or not). But the process was still sound behind adding some of those players in the early rounds if you look at their per-game production. Speaking to Waller, the Raiders tight end came in third in expected fantasy points per game (14.6), which ranked top-20 among all tight ends and wide receivers. He also ranked sixth in points per game (12.1) and second in targets per game (8.5) The major concern with Waller in 2022 is how much Davante Adams will eat into his targets. However, I'd focus more on valuing Waller based on how good the Raiders offense as a whole can be with the addition of Adams. I'd be willing to forego one or fewer targets per game for Waller, if it means more scoring opportunities. The big-bodied Black Hole tight end is primed for positive touchdown regression after converting just two of his 10 end-zone targets into touchdowns in 2021.</t>
  </si>
  <si>
    <t>Lamar Jackson had a season to forget in 2021, as he dealt with a plethora of injuries/illnesses and regressed immensely as a passer. Two key metrics at PFF that are important to analyze for QBs are performance in a clean pocket and throwing at the intermediate level. Jackson ranked 28th in passer rating from a clean pocket (90.4) and 22nd in PFF passing grade at the intermediate level (70.0). Despite all his shortcomings as a passer, Jackson still finished the season second in expected fantasy points per game (23.8) and seventh in fantasy points per game (21.3). His expected fantasy point per game output marked the highest of his career thanks to the Ravens' willingness to throw more in 2021. From 2019-2020, Jackson had 37 or more passing attempts in a game only four times. He did so five times in 2021, with Baltimore throwing at a 60% clip. However, I would not anticipate the pass-heavy approach to continue into 2022. Their philosophical change on offense was forced out of necessity based on the injuries. But a lack of passing doesn't impact Jackson they way it does most other QBs with his greatest fantasy asset being his legs. Jackson may never recapture his 2019 rare MVP form when he averaged north of 28 fantasy points per game, but a 22-point per game average seems like his norm based on his last two years of fantasy production. In 2020, he led all QBs in fantasy points per dropback. That cements him as a clear-cut top-5 fantasy QB.</t>
  </si>
  <si>
    <t>Darnell Mooney is poised to take another step forward this season. Last year his 1.72 yards per route run (40th, minimum 50 targets per PFF) won't blow you away, but the inherent volume he's walking into and Justin Fields taking another step forward will be the tide to help fantasy gamers raise ‚Äúships.‚Äù Last season in the five games without Allen Robinson on the field, Mooney averaged 9.6 targets and 78.2 receiving yards per game. The yardage mark would have been the seventh-highest mark. Mooney's median is a low-end WR2 or high-end WR3, but if he garners more than 11 red-zone targets (38th) he received last year, he could vault even higher.</t>
  </si>
  <si>
    <t>Entering Year 3, Jerry Jeudy finally has a quarterback who can take full advantage of his ability to separate from defenders - 96th percentile separation percentage in 2021 - with Russell Wilson taking the reins. With Courtland Sutton and Tim Patrick operating from the outside, Jeudy figures to become Wilson's go-to target in the slot unless K.J. Hamler pushes him out. Jeudy's efficiency metrics should also see a massive boost now that he's catching passes from a future Hall-of-Fame quarterback, but it remains to be seen if Jeudy will play an ancillary role as a red-zone threat. Upgrading from Drew Lock and Teddy Bridgewater to Wilson is great for Jeudy, but we have to remember that he is still an unproven fantasy commodity. Great route-running and separation skills aside, he hasn't scored many fantasy points the last two seasons. And that's not the case with every Denver receiver, because Patrick's production last two seasons earned him a three-year, $34.5 million contract extension. Even so, Jeudy should easily experience his best NFL season to date in 2022, but it may not be as great as some die-hard Jeudy stans would care to admit. There are a lot of weapons in Denver, and predicting Wilson's best option on a week-to-week basis was often a challenge when it was only between DK Metcalf and Tyler Lockett. As with those Seahawks receivers, there are going to be inconsistent weeks from Jeudy. And his lack of red-zone usage makes him more susceptible to bust games without having a touchdown opportunity to fall back on.</t>
  </si>
  <si>
    <t>The Raiders offense looks to reach new heights in 2022 with No. 1 wide receiver Davante Adams added to the fold. And that greatly benefits the team's lead ball-carrier Josh Jacobs. A more efficient offense lends itself to more scoring opportunities, and Jacobs will reap the most rewards as the team's primary red-zone back. Last year's RB13 smashed career highs in all receiving categories in 2021 despite playing alongside Kenyan Drake and Jalen Richard. Injuries to the back-ups boosted Jacobs' role as a receiver slightly, but it was not the only cause. There was a deliberate effort to feature Jacobs more as a receiver with him catching at least two passes in 12 of his 15 games played. And more importantly, the receiving capability that Jacobs displayed puts to rest the narrative that he is ‚Äúgame-script‚Äù dependent. Whether the Raiders are winning or losing in a loaded 2022 AFC West, JJ has proven he can be used in all facets. Now the Raiders did elect to sign both Brandon Bolden and Ameer Abdullah this offseason to bolster their running back stable behind Jacobs. Bolden has been a special teams guy nearly his entire career, so I doubt he carves out any legitimate role on offense. Abdullah has been used as a third-down back on the several teams he has been on at the NFL level, but I am not ready to declare him as a huge threat to Jacobs' workload. Sure he might work in some, but not enough to hurt Jacobs' bottom-line value. The team also drafted Zamir White in the fourth round, but I would not expect much from White in year one based on Josh McDaniels' track record from New England of not featuring Day 3 rookie RBs. The new head coach is more likely to run Jacobs into the ground on an expiring contract as he did with Dion Lewis, LeGarrette Blount and Shane Vereen during his Patriots tenure. And besides, the red-zone role is the most significant for fantasy points, and that looks to be clearly in Jacobs' grasp. Two-down back Damien Harris was in the red-zone role for the Patriots last season and flourished because of it. He ranked fourth in carries (46) and third in rushing TDs (13) from inside the 20-yard line.</t>
  </si>
  <si>
    <t>Marquise Brown was the WR21 in weekly fantasy scoring last season, setting career-highs in targets (146), receptions (91), and receiving yards (1,008). Brown will take up the alpha role in the Arizona offense to start the season with DeAndre Hopkins sidelined by a suspension. He should have no issues leading the team in targets until Hopkins returns, with A.J. Green, Rondale Moore, and Zach Ertz being his main competition. While his volume will take a hit when Hopkins returns, he can still manufacture ceiling weeks late into the season with his role as a field stretcher. Last season he finished eighth in deep targets. He'll enjoy the deep ball upgrade he has received with Kyler Murray. Last year Murray was third in deep-ball accuracy rating (per Playerprofiler).</t>
  </si>
  <si>
    <t>Elijah Moore ranked as the fantasy WR2 over his last stretch of six games played. His 16.1 fantasy points per game would have ranked fifth had he continued the production the remainder of the season. Unfortunately his season was cut short due to injuries and COVID-19 implications. The addition of Garrett Wilson makes Moore's second-year ascension less certain as he did not have much target competition during his scorching finish outside of veteran Jamison Crowder.</t>
  </si>
  <si>
    <t>Damien Harris' ADP has dropped nearly a full round since the NFL draft took place and it's unwarranted. All the Patriots did was draft two Day 3 running backs who will most likely be red-shirted their first seasons. Harris should be the bellcow back for the Patriots in the final year of his contract as has been the case for many New England backs playing on expiring contracts. And should he see a heavy workload, there's going to be fantasy points to come by. In 2021, Harris finished 2nd in carries inside the 10-yd line, second to only Jonathan Taylor. The former Alabama back also led all running backs during the 2021 regular season in fantasy points per snap. As PFF's highest-graded running back (91.8) over the past two seasons, Harris needs to be held in extremely high regard. With one more year on his rookie deal, New England has all the incentive to ride Harris for the entire 2022 season. Although there is some risk that he will be used in a 50/50 split with second-year back Rhamondre Stevenson. Stevenson (93) and Harris (86) split touches nearly 50/50 in the team's remaining seven games. In the six games they played together, Stevenson slightly edged out Harris in expected fantasy points per game (9.3 vs 8.9).</t>
  </si>
  <si>
    <t>Last season was another tale of two halves for Kyler Murray. In Weeks 1-8, with DeAndre Hopkins healthy, he was on fire as the QB6 completing 72.6% of his passes with 8.8 yards per attempt while averaging 284.5 passing yards per game. After Week 9, with Hopkins banged up and in and out of the lineup, Murray was the QB16 with a 65.3% completion rate, 6.7 yards per attempt, and 251.8 passing yards per game. Fast forward to this season, and Hopkins is now slated to miss the first six games of the season. The trade to acquire Marquise Brown's services and drafting Trey McBride will help, but it's understandable to tread carefully with Kyler Murray exposure this season.</t>
  </si>
  <si>
    <t>The last time we saw Michael Thomas, he limped to a WR41 finish in fantasy points per game. While this sounds horrendous, much of it is related to the fact he scored zero touchdowns in 2020, as his underlying metrics were still strong. Thomas ranked 24th in yards per route run (minimum 50 targets per PFF) and drew a 27.9% target share in his seven games played. Thomas's health is still up in the air at the time of writing this, with reports that he's still not 100%. With a better supporting receiving class around him now, the Saints could throw the ball more often this season. If Thomas can get back to full strength, he should still be a fulcrum for the New Orleans aerial attack as a target hog.</t>
  </si>
  <si>
    <t>Amari Cooper finished last season 27th in half-PPR per game (11.2), which was in line with his career average. There is hope that he can provide a higher floor as the clear No. 1 wide receiver in Cleveland. And that floor will be accompanied by an extremely high ceiling with Deshaun Watson entrenched under center over the final 10 games of the season. The ex-Texans quarterback fueled top fantasy WR finishes for the likes of Brandin Cooks (WR16, 2020) and Will Fuller (WR8/game, 2020) the last time he played. And prior to that, he supplemented DeAndre Hopkins as the fantasy WR4 and WR10 from 2018-2019. However, the boom-or-bust nature to his game will likely remain a staple of his game. Having Brissett over the first six weeks - alongside a projectable run-heavy offense - will make Cooper inconsistent. Although Brissett can prove to be serviceable, he is a significant downgrade compared to Dak Prescott. If Cooper only managed to finish as WR27 in 15 games with Prescott, it's hard to be optimistic about him as the Browns WR1 or your fantasy WR2. There's also a glaring issue of the indoor/outdoor splits that Cooper has posted during his career.</t>
  </si>
  <si>
    <t>The Baltimore Ravens traded Marquise Brown to the Arizona Cardinals this offseason, opening the WR1 role on offense. Bateman has the opportunity to step in and be the true No. 1 wide receiver for Lamar Jackson (QB - BAL) in 2022 and beyond. With Brown's 23% target share departure, Bateman can seize a massive role for fantasy as a high-end WR2. 2022 is Shoddy B breakout SZN.</t>
  </si>
  <si>
    <t>It always seemed more probable than not that JuJu Smith-Schuster would find his way to Kansas City in free agency. The Chiefs were interested in him last season, and the landing spot is perfect to revive Smith-Schuster's fantasy football value. He's just one year removed from a WR17 finish in PPR between two injury-plagued seasons. Let's not forget JuJu had an elite sophomore campaign - 1,400-plus receiving yards - and he is still just 25 years old. With the most vacated targets available in Kansas City and Patrick Mahomes his new quarterback, 2022 will be a return to form for Smith-Schuster. He can operate from his natural position in the slot and benefit from the playmakers around him. After all, Smith-Schuster was at his best as a Pittsburgh Steeler during his first two seasons playing opposite of Antonio Brown.</t>
  </si>
  <si>
    <t>Chris Godwin posted another stellar season last year as the WR7 in fantasy football. He set opposing defenses on fire as Tom Brady's underneath weapon, ranking eighth in YAC per reception and fifth in overall YAC yardage. The biggest question for Godwin in 2022 isn't talent but his recovery from an ACL and MCL tear sustained in Week 15 of last season. If Godwin is good to go, he's a top 15 fantasy wideout, but tempering expectations early on if he's limited or starts on the PUP pushes him into WR3 (or lower) territory based on possible time missed.</t>
  </si>
  <si>
    <t>Dallas Goedert was an efficiency monster last season. He ranked first in yards per route run, seventh in YAC per reception, second in fantasy points per route run, and third in fantasy points per target (minimum 20 targets, per PFF). The arrival of A.J. Brown does hurt his ceiling, but he's still a locked-in top 12 option at his position.</t>
  </si>
  <si>
    <t>Amon-Ra St. Brown's fantastic season-ending stretch was eye-popping, but it also needs context as we look forward to the 2022 season. St. Brown's final six games were filled with insane volume ranking behind only Justin Jefferson in targets (67) and target share (33.5%) and sixth in weighted opportunity, but his efficiency was also elite. During that stretch, he was also 13th in yards per route run immediately behind Davante Adams and Micheal Pittman (minimum ten targets, per PFF). T.J. Hockenson was out, and D'Andre Swift was a part-time player as St. Brown turned in full legend mode performances. With their respective returns and the addition of D.J. Chark and Jameson Williams, the expectations for St. Brown need to be tempered this season.</t>
  </si>
  <si>
    <t>Although Clyde Edwards-Helaire's rookie season showed signs of hope - RB11 through his first six professional games - the step backward in Year 2 is cause for concern. CEH finished 59th out of 64 qualifying running backs in yards after contact per attempt (2.4) and third-to-last in target rate per route run at the running back position (13%). The poor rushing efficiency is bearable, but the poor receiving usage is hard to ignore. Especially considering his calling card out of LSU was catching balls out of the backfield. His 0.73 yards per route run ranked 64th out of 68 qualifying running backs - also significantly worse than his teammates Darrel Williams (1.28) and Jerick McKinnon (1.15). Some may also feel that the Ronald Jones addition is the final nail in the coffin for CEH, but it's not that black and white. Don't get me wrong though - Jones is a significant threat to earn more carries than Edwards-Helaire after the former first-rounder posted worse rushing efficiency numbers than his rookie season. But full transparency - Jones was not much better ranking 51st in the same category (2.5). It's actually a positive sign for Edwards-Helaire that the team brought in Jones instead of re-signing McKinnon or Williams. Those ex-Chiefs backs were proven pass-catchers and limited CEH's role as a receiver. I'd presume that Edwards-Helaire will fully take over the primary pass-catching role - which was the reason why the Chiefs drafted him in the 1st round in any way - while also working in tandem with Jones as a rusher on early downs. Jones splitting work might also help keep CEH healthy after his 10 missed games the past two seasons. The other RBs on the Chiefs current roster include Derrick Gore (4th-year UDFA), Isiah Pacheco (2022 7th-rounder), Jerrion Ealy (2022 UDFA) and Tayon Fleet-Davis (2022 UDFA).</t>
  </si>
  <si>
    <t>Joe Burrow finished the regular season as PFF's highest-graded passer (91.2) while also ranking first in super sticky stats like passing grade from a clean pocket (94.6) and passing grade throwing at the intermediate level (95.6). He finished the season as the QB8 averaging just north of 20.5 fantasy points per game. The Bengals quarterback has undoubtedly entered the conversation as one of the league's best real-life NFL passers, but might be slightly overvalued based on early best ball ADP with impending regression. He's the QB6 despite finishing as a top-6 fantasy quarterback just thrice in 2021. No quarterback scored more fantasy points over expectation, which hints that regression will hit Burrow in 2022. The LSU product also rushed for just 118 yards and two TDs. He rushed for fewer yards than Mac Jones, who is notorious for being ranked low across consensus due to his lack of upside as a rusher. However, there is a legitimate path for Burrow's upside to be further unlocked if the Bengals increase their pass rate as they did during his rookie season and down the playoff stretch. Burrow led the NFL in passing attempts per game (40.4) during his rookie season and averaged 38 passing attempts/23.0 fantasy points per game in his final six weeks An uptick in passing volume won't help Burrow's efficiency per se, but his fantasy numbers will be much more stable from week to week. Also can't forget to mention the Bengals revamped their offensive line as they look to not let their franchise quarterback get sacked 70 times - 22 more than the next closest quarterback.</t>
  </si>
  <si>
    <t>Miles Sanders opened the year playing 60-83% of snaps in the first six games but only averaging 9.5 rushing attempts per game. He did see 3.8 targets per game. He then sustained an ankle injury that landed him on the injured reserve. When he returned from the ankle injury, he was the Eagles' clear lead back (Weeks 11-15), averaging 16.8 carries per game, although his pass game usage dried up (1.8 targets per game). Despite seeing 23 touches inside the 20, he failed to get into the endzone in 2021. While Sanders will see touchdown regression this season, he will still have to deal with Jalen Hurts near the goal line and the looming specters of Boston Scott and Kenneth Gainwell. He could return RB2 production this season, but there's the risk with his injury history and how high-value touches could be divided up in 2022.</t>
  </si>
  <si>
    <t>Rashaad Penny was excellent to close the season in 2021. In Weeks 14-18, he averaged 18.4 rushing attempts and 134.2 rushing yards per game as the RB1 in fantasy football. He only ran a route on 32.2% (per PFF) of Russell Wilson's dropbacks last year, so don't expect up from him in the passing game. His rushing prowess is legit, though. Penny could be stuck in a committee with Kenneth Walker, but don't rule out him running away with the job for 2022.</t>
  </si>
  <si>
    <t>Allen Lazard could be the leading wide receiver for the Packers this season. The chemistry with Lazard and Rodgers has been battle-tested. Lazard wins with regularity in the areas of the field where Rodgers likes to pepper targets. Over the last three seasons, Rodgers has ranked 13th, 8th, and 13th in pass attempts between 0-9 yards from the line of scrimmage (per PFF). Over that same timespan, Lazard has ranked seventh, first, and 25th in yards per route in this area of the field (minimum 20 short-area targets, per PFF). If Lazard assumes the lead role, he'll be a massive value in all formats.</t>
  </si>
  <si>
    <t>Adam Thielen has been a model of consistency with top 14 fantasy point-per-game finishes in four of the last five seasons. Last season he finally began to show his age, though. After strong seasons in yards per route run since 2016, Thielen finally slipped to 1.63, which ranked 48th (among wideouts with 50 or more targets, per PFF), immediately behind Mecole Hardman. Thielen has been top 23 in red-zone targets in four of the last five seasons, with three years on his resume with nine or more receiving touchdowns. With declining per route efficiency, he'll need the touchdowns (and many of them) to continue as a productive fantasy wide receiver.</t>
  </si>
  <si>
    <t>This past year Chase Edmonds was viewed as the Arizona starting running back alongside James Conner. He stood as the RB21 through the first six weeks prior to suffering an ankle injury. Edmonds ranked fourth in the NFL in receptions among running backs (four catches and five targets per game). Edmonds won't ever be a true three-down back due to durability concerns, as he missed seven games this past season. But used properly and kept healthy, there's no denying Edmonds can be a viable fantasy option because of his receiving and explosiveness. His spot-start usage/production in Weeks 16-17 without James Conner in the lineup - 23.9 expected fantasy points per game - showcases a running back who can deliver massive fantasy upside any given week. In 14 career games when Edmonds has commanded at least 11 touches - his average fantasy finish is RB18 (PPR). Edmonds should see plenty of work in a Dolphins backfield splitting snaps with Sony Michel and Raheem Mostert. Considering Gaskins' fantasy spike weeks in 2021 all came from his receiving usage, Edmonds should find similar success in that role with Miami. The late signing of running back Mostert and Michel might have some fantasy gamers soured on Edmonds. However, Edmonds was never going to see a full bell-cow workload. Losing out on some early-down carries to Mostert or Michel was to be expected. I'd still prefer Edmonds in fantasy due to the pass-catching and hope the other signings keeps his ADP at a value.</t>
  </si>
  <si>
    <t>We have likely seen the ceiling already for T.J. Hockenson, but that shouldn't be construed as shade. Hockenson has now logged back-to-back TE7 finishes in fantasy points per game which is still extremely good, but it's doubtful he ever reaches the heights of top 3-5 status. He's also ranked 11th in each of the last two seasons in yards per route run (minimum 50 targets per PFF). With added target competition with the additions of Jameson Williams and D.J. Chark, Hockenson remains a top ten option at the position. Still, his ceiling is likely capped, keeping him outside the top five.</t>
  </si>
  <si>
    <t>If you liked Dameon Pierce before the NFL Draft, then you should be thrilled about his landing spot in Houston. There's a high chance that PFF's highest-graded running back from the FBS (92.0) in 2021 carves out a role on early downs even though the team added Marlon Mack this offseason. He's already seen work with the first-team through training camp and rested as a ‚Äústarter‚Äù during the team's second preseason game. And news flash, people - Mack signed a one-year, $two-million deal with Houston, and it's less than the team is paying Rex Burkhead..1 million of Burkhead's $2.35 million contract is fully guaranteed. We could easily see Mack released as much as we could see Pierce become the team's starting running back. Even though Pierce never topped 106 carries in college. There may have been some underlying issue with former Gators head coach Dan Mullen that prevented Pierce from seeing a more featured role. Case in point: Pierce only had two games with double-digit carries in 2021, both of which came after Mullen was fired toward the end of the season. Pierce's lackluster dominator rating doesn't capture his coach's potential ineptitude. The fact Pierce competed with NFL talent like Jordan Scarlett and La'Mical Perine very early in his college career paints a better picture of how his impact will be felt in years to come. And from the get-go, I think we see Pierce be a major fantasy factor to start the 2022 season.</t>
  </si>
  <si>
    <t>After escaping the Kyle Shanahan doghouse, Brandon Aiyuk played at least 90% of snaps in every game after Week 9. Over that stretch, his efficiency was off the charts as he was 13th in yards per route run and the sixth-highest graded wide receiver (minimum 20 targets, per PFF). Aiyuk was the WR21 in fantasy points per game among all wide receivers that started at least three games during that period. Aiyuk's talent is apparent, but he resides on a run-first offense with little touchdown equity (44th in red-zone targets). He's an upside WR4 this season.</t>
  </si>
  <si>
    <t>At age 44, Tom Brady attempted the most passes in the league (719) and finished with the most passing yards (5,316) and second-most passing touchdowns (43) in any single season of his career. Brady was the QB3 in fantasy points per game. While he might not reach those heights in 2022, he will still be leading one of the NFL's fastest-paced and most talented offenses. If Brady's fountain of youth and avocado milkshakes can hold off father time, he's a top 5-10 option at the position in fantasy.</t>
  </si>
  <si>
    <t>DeVonta Smith concluded his rookie campaign as the WR36 in weekly fantasy scoring. Smith was productive in yards per route run, ranking 30th (1.77) among all wideouts with 50 or more targets and third amongst rookies with 25 or more targets (per PFF). He surpassed fellow highly touted receivers Elijah Moore (1.75) and Jaylen Waddle (1.75) in this metric. With A.J. Brown in town, the Eagles could return to the pass-heavy ways from the beginning of 2021. If this happens, Smith's low-end WR3 status from last season could be the floor if he can increase his touchdown output. Smith was the WR37 last year in receiving yards per game.</t>
  </si>
  <si>
    <t>Antonio Gibson has been a solid option over the last two seasons as the RB16 and RB17 in fantasy points per game. He also ranked tenth in yards per route run, fifth in evaded tackles, and 14th in juke rate. He was tied for seventh in carries inside the five-yard line and eighth in weighted opportunities. We already know the pass game usage is capped with J.D. McKissic resigned, but now the goalline could be in jeopardy with Brian Robinson on the depth chart. The team has talked about lightening Gibson's load, so the threat of Robinson is real, especially if Gibson keeps putting the ball on the turf. Since 2020 he's tied with Ezekiel Elliott for the most fumbles (six) in the NFL among running backs.</t>
  </si>
  <si>
    <t>Russell Wilson's weapons/supporting cast overall are pretty even going from Seattle to Denver, but Nathaniel Hackett calling the shots is an upgrade over Pete Carroll. Hackett's obviously had success with Aaron Rodgers that has translated into fantasy, so a top-five fantasy quarterback outcome is firmly in play with Wilson in 2022. After all, Wilson's long track record of efficient fantasy play is undeniable - he has finished among the top-six fantasy QBs five times since 2014. I like his chances of making it seven in 2022. Because Wilson is still among the league's elite passers when healthy. Before the finger derailed his season, Russ led the NFL in yards per attempt (10.4), passer rating (133.6) and passer rating from a clean pocket (130.9) before Week 5. Wilson also finished the season on a high note, averaging over 24 fantasy points per game in his last three contests. All in all, 2021 was a typical season for Wilson: peaks and valleys. He averaged 23 fantasy points per game from Weeks 1-4 and Weeks 16-18. In his six games post-injury, Wilson averaged an abysmal 13 fantasy points per game. Buy the inevitable 2022 dip on the future Hall of Fame quarterback in a new situation. That combined with a plethora of weapons in Denver, makes it very plausible he sees similar immediate success that other quarterbacks like Tom Brady and Matthew Stafford have had since changing teams late into their careers. However a QB10 ADP might be too rich, as I think he belongs in the same tier as Kirk Cousins, Derek Carr, and Matthew Stafford. Currently, he's the only QB drafted inside the top-12 that failed to hit the fantasy QB1 mark at least 50% of the time in 2021. He also has the lowest top-6 hit rate (15%), lowest top-12 rate (46%), and second-highest bust rate among the top-12 ADP. Considering the only ‚Äúupgrade‚Äù Wilson has moved from Denver to Seattle is more favorable coaching (not necessarily receiver personnel, especially with the underrated loss of Tim Patrick), he's likely going to be inconsistent and overvalued due to a lack of rushing juice.</t>
  </si>
  <si>
    <t>Buffalo invested second round draft capital into a rookie James Cook this offseason, but that's no reason to totally write off last year's starting tailback Devin Singletary. The fourth-year back was unleashed down the stretch for the Bills, finishing as the RB3 in PPR scoring over the final six weeks of the season - 17 fantasy points per game. He gained the coaching staff's trust by earning 54-plus snaps to close out the season, the highest snap number Singletary saw all season dating back to Week 1. Buffalo also didn't let off the Motor Singletary when the team hit the playoffs, with the RB1 averaging nearly 20 fantasy points per game from the Wild Card Round through the Divisonal Round. With a proven track record and two years of bell-cow back usage in spurts, don't be surprised when PFF's fourth-ranked running back in rushes of 15-plus yards and seventh-ranked player in forced missed tackles in 2021 is the highly sought-after RB breakout that emerges from a high-octane ambiguous backfield.</t>
  </si>
  <si>
    <t>Rhamondre Stevenson experienced a very successful rookie season that should not be overlooked. After fully escaping the Bill Belichick doghouse in Week 9, Stevenson earned top grades across the board. He was PFF's third-highest graded running back (84.2). Stevenson also ranked 13th in rushing yards and in yards per route run (1.41). For fantasy, the rookie running back was the RB25 in total points scored, eight spots behind his backfield teammate Harris. There's a high ceiling for Stevenson, especially if you ask former Patriots linebacker Rob Ninkovich. The ESPN analyst went as far as saying that Stevenson ‚Äú...will be one of the better, if not one of the top three, running backs in the league based on what I saw with his strength, explosion and catch-and-run ability.‚Äù</t>
  </si>
  <si>
    <t>Drake London arrives in Atlanta to give Kyle Pitts a run for his money as the Falcons' target leader in 2022. In his final season at USC, London gobbled up looks, averaging a mind-melting 14.8 targets, 11 receptions, and 135.5 receiving yards. He's primed to vacuum up opportunities in his rookie season as a versatile wide receiver that ranked fifth in yards per route run among FBS wide receivers last year (minimum 50 targets per PFF). The rookie wide receiver explosion in recent years could easily continue with the London liftoff this season.</t>
  </si>
  <si>
    <t>Kareem Hunt's been rumored to be on the trade block this offseason. His contract expires in 2023, and the Browns have a mighty stable of backs behind Nick Chubb including D'Ernest Johnson, Jerome Ford and Demetric Felton. If no deal is reached by the time the season starts, it would be much less likely that Hunt stays in Cleveland, making him a primed trade target for any team that suffers an injury at running back through training camp/preseason. . Last year Hunt was limited to just eight games due to a calf injury - but he maintained his effectiveness when healthy through the first six weeks of the season. He was a top-10 running back in PPR averaging 17 fantasy points per game averaging just south of 15 touches per game. Hunt's true upside will always be capped in a backfield as the Robin to Chubb's Batman. But should an injury occur to Chubb or another star running back, Hunt would easily flirt with league-winning upside if he is awarded the requisite volume to do so. His 6th-ranked yards after contact per attempt (3.54), 6th-ranked yards per route run (1.81) and 26% target rate suggest he's not slowing down entering age 27-season. All he needs his a change of scenery to recapture his rookie year accolades when he lead the NFL in rushing yards.</t>
  </si>
  <si>
    <t>Every day that Jimmy Garoppolo remains on the 49ers' roster, it threatens Trey Lance's starting spot, but currently, I'm still projecting him to start this season. In the brief two-game sample of Lance starting last year, we got a glimpse at the biggest factor for his fantasy ceiling: the rushing upside. In those two games, Lance averaged 12 carries and 60 yards on the ground as the QB20 and QB10 in weekly scoring. Even with Garoppolo at the helm, the 49ers were sixth in EPA per play and second in yards per play. Lance's legs give him a top 12-15 fantasy quarterback floor with top-five upside should he light it up through the air.</t>
  </si>
  <si>
    <t>Dak Prescott rebounded nicely from a lost 2020 season (due to injury) as the QB9 in weekly fantasy scoring. Prescott's former rushing floor evaporated as he finished with the lowest rushing yardage total (146) for a full season of his career. Despite losing Amari Cooper this offseason, the Cowboy's passing attack should be fine as the team retained Michael Gallup and Dalton Schultz and added Jalen Tolbert and James Washington. Dallas led the NFL in neutral pace last season. With heightened play volume helping his passing numbers, Prescott should have no issues compensating for the lost rushing production as a locked-in top ten fantasy quarterback.</t>
  </si>
  <si>
    <t>Robert Woods was traded to the Titans after the Rams signed Allen Robinson in free agency. The move was less about Woods' ability, but rather his salary cap hit that the Rams were looking to free themselves from. Still, entering his age 30-season fantasy managers should question whether Woods has the juice left to continue producing for fantasy. Often viewed as a safe fantasy WR2 during his time in L.A. - he was WR17 before his injury in 2021 - Woods might be subject to some poor game conditions in the Titans' run-heavy approach that could nuke his weekly fantasy appeal. He's got a chance to be the No. 1 receiver if rookie Treylon Burks fails to hit the ground running, but anything less will not be fruitful for the seasoned veteran. Over the past two seasons, production has not been kind to WRs over 30 years old. Only three receivers over 30 - Cole Beasley, Adam Thielen, and Marvin Jones Jr. - finished as top-40 fantasy options. If he stays healthy, Woods could easily beat his ADP. But I'm just not sure how high his fantasy ceiling is based on the situation.</t>
  </si>
  <si>
    <t>There's really not much left to say when it comes to Hunter Renfrow. The kid's a certified stud and doesn't get the respect he deserves. The Raiders slot receiver hung a WR13 overall finish last season due to a spectacular late-season surge. He went over 100 receiving yards in three straight games (Weeks 12-14) while maintaining a 25% target share. From Week 12 onward, his production generated a WR8 standing in half-point scoring. Renfrow made the most of the opportunities he got in 2021, and that won't change in 2022. Adding Davante Adams and Darren Waller will make targets for Renfrow harder to come by, but stay rest assured that the shifty wideout will perform if either guy is forced to miss time.</t>
  </si>
  <si>
    <t>DeAndre Hopkins wasn't completely washed last season, but his days as an elite alpha wide receiver could be over. Last season he was the WR21 in fantasy points per game as he logged his first season since 2017 outside the top 20 in targets per snap. Hopkins only commanded a 20.5% target share which was good for 35th among wideouts. While the suspension should ensure that Hopkins will return fully healthy, it's not a sure thing that we don't see his numbers decline further in 2022. He ranked 31st in yards per route run last season (minimum 50 targets, per PFF).</t>
  </si>
  <si>
    <t>The stage is set for Zach Ertz to volume hog his way to another top 12 tight end season. With DeAndre Hopkins missing a chunk of the season, Ertz should get off to a fantastic start. Last season without Hopkins in the lineup (Weeks 9-11, 15-18), Ertz saw a 23.7% target share and finished as a top ten tight end in 71.4% of his games. Arizona adding Marquise Brown and Trey McBride will muddy the target waters some, but Ertz's role in the offense and Hopkins' missing time should allow him to get off to a fast start and propel him to another TE1 season.</t>
  </si>
  <si>
    <t>Kadarius Toney is a wild card. With offseason rumblings that he could be dealt and an offseason knee surgery to pile on top, Toney is a boom or bust type proposition for 2022. When Toney was on the field last year, there's no denying that he flashed immense upside. In 2021 among all wide receivers with 100 or more routes, only Cooper Kupp, Davante Adams, A.J. Brown, Antonio Brown, and Toney finished with a 29% target per route run rate (or higher) and at least 2.20 yards per route run.</t>
  </si>
  <si>
    <t>Aaron Rodgers doesn't look like he's lost a step at all after finishing last season as the QB8 in fantasy points per game. Rodgers was top-five in fantasy points per dropback and clean pocket completion rate. Losing his bae Davante Adams hurts his ceiling and per-play efficiency outlooks. Efficiency has been the driver of his fantasy goodness because he resides inside one of the NFL's slowest-paced offenses. Raw volume won't be there to help counteract the dip there, so Rodgers falls into the QB2 bucket with weekly top 12 upside.</t>
  </si>
  <si>
    <t>The Saints aggressively moved up for a player they have faith in with Chris Olave. If Michael Thomas isn't fully healthy, Olave could be pressed into number one wide receiver duties as Jarvis Landry is merely a complementary piece at this stage of his career. Olave is a polished prospect who finished 11th or better in yards per route run in two of the last three seasons (minimum 50 targets per PFF). Olave is a WR4 with massive upside if Thomas isn't ready to rock.</t>
  </si>
  <si>
    <t>The biggest winner in the aftermath of the Davante Adams trade is Derek Carr. He now has the luxury of throwing to a surplus of offensive weapons including arguably the best wide receiver in the NFL in his old college teammate. Let's not forget that when Carr had everybody available last season, the Raiders quarterback ranked second in the NFL in passing yards and 15th in fantasy points per game. However, his ceiling was limited due to his lack of mobility and weaponry; Carr did not finish better than a top-8 quarterback at any point in 2021. But Adams figures to provide Carr with a red-zone weapon like no other that will unlock his fantasy ceiling. He's the exact positive touchdown regression that should launch Carr's fantasy numbers. Carr's 3.7 TD rate in 2021 was below his career average (4.3). And his 23 total passing touchdowns were seven below expectation. Fully anticipate Carr throwing for 30-plus laser scores bare minimum with Adams at his disposal. Every quarterback last season that threw for at least 30 touchdowns finished inside the top-10 in 2021.</t>
  </si>
  <si>
    <t>Kirk Cousins is the ugly duckling fantasy quarterback who found his way inside the top 12 producers (QB11, QB12) in back-to-back seasons. Cousins did so last season by directing a surprisingly up-tempo and more pass-heavy Vikings offense. Last year Minnesota was eighth and 12th in neutral pace and passing rate. With Kevin O'Connell at the controls this season, the passing rate could continue to be healthy (LAR, seventh), but the neutral pace could decline (LAR, 16th). If this happens and Adam Thielen takes a step back entering his age 32 season, Cousins will be rendered as a mid QB2.</t>
  </si>
  <si>
    <t>Kenneth Walker could also emerge from camp as the starter. Walker's 99th percentile college dominator and 96th percentile speed score will be a welcome sight for Pete Carroll. We know the Seahawks want to establish the hell out of it with one of Drew Lock or Geno Smith looking like a possible Week 1 starter at quarterback. Since 2018 the Seahawks are third in neutral script rushing rate, so the volume will be there to support one elite-level back or tandem of backs with weekly RB2 or high RB3 potential.</t>
  </si>
  <si>
    <t>Chase Claypool's second-year breakout was inevitably halted by Ben Roethlisberger's lack of downfield throwing ability: On throws with 20-plus air yards, Big Ben graded 31st out of 38 qualifying QBs. Claypool commanded a 27% air yards share on the season and led the team in the metric over the final four weeks. Better days should be ahead of the Notre Dame product if Pittsburgh can get better downfield quarterback play from Kenny Pickett/Mitchell Trubisky. Claypool is also due for positive touchdown regression after catching just one of his 12 end-zone targets last season. The 6-foot-5 monster is no stranger to hitting paydirt, after being one of eight wide receivers to score double-digit touchdowns as rookies since 1998. However, Claypool's range of outcomes is quite wide heading into his third season with 2022 second-round pick George Pickens, chomping at the bit to be the No. 2 on the offense behind Diontae Johnson.</t>
  </si>
  <si>
    <t>RIP Michael Carter RB1 szn. The Jets drafted workhorse running back Breece Hall at the top of the 2nd round, but even considered trading up for him in Round 1 before selecting him 36th overall. The draft capital shows New York's commitment towards Hall being their clear-cut RB1 for 2022 and beyond, which makes Carter nothing more than a hand-cuff. It's a reminder to always sell high on Day 3 running backs that flash as rookies; they can be easily replaced and likely won't ‚Äúsurvive‚Äù draft after draft without investment from their team. Carter's looking anywhere between five-to-eight touches per game with Hall entrenched as the bellcow, making the former UNC back near obsolete as anything other than a backup with some upside. From Weeks 7-9 with Tevin Coleman sidelined, Carter averaged 19 touches per game and a 66% snap share. He also finished 10th in yards after contact per attempt (3.4) and third in PFF's elusive rating. Carter's receiving ability also fueled four top-17 weekly finishes in 2021, three of which were inside the top-13 in games that featured quarterback checkdown king Mike White under center.</t>
  </si>
  <si>
    <t>Darrell Henderson has flashed during his career, but injuries and inconsistencies have held him down during his time in Los Angeles. In Weeks 1-12 last season, as the Rams' lead back, he was the RB14 averaging 16.9 touches and 82 total yards per game. Those numbers make his performance look far better than it was. After ranking 36th in yards created per touch and with 2.49 yards after contact per attempt (per PFF), he will need to handily outplay Cam Akers in the preseason and camp to unseat him. Henders is best viewed as a high-end handcuff.</t>
  </si>
  <si>
    <t>No rookie tight end flew up the dynasty rankings more than Pat Freiermuth, who made his case as a fringe fantasy TE1 in Year 1. The Pittsburgh Steelers rookie ramped things up in Week 6 after an injury to Eric Ebron and never looked back. Baby Gronk was the TE7 from that time forward, averaging 11.3 fantasy points per game seventh). He would go on to finish the year as the TE13 overall despite running a route on just 56% of dropbacks. When starting and healthy, Freiermuth ran a route on 67% of dropbacks - a rate that would have ranked 15th-highest at the position in 2021. That's the bare minimum usage fantasy drafters should expect to see from the Penn State product with Ebron gone in free agency.</t>
  </si>
  <si>
    <t>Hunter Henry emerged as Mac Jones' No. 1 red-zone weapon in his first year with the New England Patriots, finishing second in end-zone targets (13) and tying for first in red-zone touchdowns (9) with Mark Andrews. But Henry's dependency on scoring touchdowns for fantasy made his production extremely volatile with just a 14% target share (13th). In seven of his games he finished as a top-12 tight end. In the other eight games, he finished outside the top-18.</t>
  </si>
  <si>
    <t>James Robinson operated as the pseudo bellcow for the Jacksonville Jaguars in 2021 after Travis Etienne went down with a preseason injury. He posted inconsistent fantasy production as the RB24 overall and in points per game in 14 games amid horrible usage deployed by the 2021 Jags coaching staff. His touches varied from 21-to-2 depending on the week, so he was nearly impossible to project in fantasy. It's possible that 2022 presents a similar issue with Robinson as Etienne makes his professional debut. But JRob does deserve credit for maintaining efficient play whenever he got opportunities last season, finishing 11th in yards after contact per attempt (3.3) and 8th in red-zone touchdowns (8). His real hurdle for fantasy relevance besides fending off a 2022 first-round running back is attempting a speedy recovery from a torn Achilles suffered in late December. He was unable to participate in OTAs, while his backfield counterpart is full-go as the team installs the new-look Doug Pederson offense. The former undrafted free agent is not guaranteed to be ready for Week 1. Although he did avoid being placed on the PUP list, which is encouraging for his short-term availability. It's hard to envision Robinson being anything more than a speculative zero-RB target, with hopes that he can recapture 2020 form if given the volume. However, Pederson's track record of deploying a multitude of backs does make it seem like Robinson will be a 1B to Etienne's 1A, with his clearest path to fantasy relevance coming through goal-line opportunities.</t>
  </si>
  <si>
    <t>Treylon Burks finished first in his class in yards per route run (3.57) while also ranking No. 1 in yards per route run when lined up outside (6.08) among all receivers. It's an encouraging sign that a size-speed specimen delivered when aligned on the perimeter, as he spent 77% of his career in the slot. The rookie's 8.5 yards after the catch rank 14th among 169 qualifying wide receivers (92nd percentile) over the past two seasons.His elite college production and top-notch 32% dominator rating speak for themselves. And the best part is, he should produce from Day 1 after being drafted by the Tennessee Titans in the 1st round of the NFL Draft. There's hardly any competition for targets outside of Robert Woods), who is coming off a torn ACL. And with a similar YAC-ability to A.J. Brown, Burks should be able to step on the field on day one and offer immediate fantasy football appeal as a top-30 fantasy option.</t>
  </si>
  <si>
    <t>Fields looked completely overmatched early in his rookie season but showed promise as the season wore on. He ran for 361 yards over his final seven starts, hinting at vast rushing potential. He's a work in progress as a passer, but he has a big arm and is capable of making all the throws. Alas, the Bears aren't making much of an effort to provide him with adequate pass-catching weaponry.</t>
  </si>
  <si>
    <t>Tua's 2021 season revealed him to be more of a game manager than a playmaker. The average depth of his throws was 7 yards, and he looked more comfortable throwing underneath than downfield. Tua topped 300 yards just once in 12 games and threw for fewer than 200 yards in 4 of his last 8 starts. The addition of WR Tyreek helps, but can Tua take full advantage of Hill's speed? Tua's rushing contributions are more window dressing than needle-moving.</t>
  </si>
  <si>
    <t>Joe Burrow's massive second-year jump is encouraging for this year's second-year QBs like Trevor Lawrence. The Jags quarterback finished with the same expected fantasy points per game average as Burrow in 2021 (17.3) but underwhelmed tremendously in a poor situation. His -72.3 fantasy points versus expectation were the most of any QB in 2021. Lawrence posted a season-high 85.1 PFF passing grade in the season-finale, offering some hope that he can turn things around in 2022 with a new coaching staff in place. There's a strong chance that Jacksonville dials up the passing attempts with Doug Pederson calling the shots on offense. During his five-year tenure in Philadelphia, only once did the offense not finish top-10 in pass attempts.</t>
  </si>
  <si>
    <t>Tyler Boyd was a victim of circumstances more than anything else in 2021, with two alpha wide receivers in the Bengals offense leaving him nothing but scraps. The Bengals slot receiver commanded just a 15% target share and target rate per route run. The target rate per route ranked dead-last among 73 qualifying players last season that commanded at least 100 targets. It's clear that Boyd can't be viewed as much working as a clear ancillary piece of the Cincinnati passing attack. Tight end C.J. Uzomah's departure does open up the potential that Boyd could shoulder a larger target workload, but his upside remains extremely limited while Ja'Marr Chase and Tee Higgins are healthy.</t>
  </si>
  <si>
    <t>Just less than a day after trading Tyreek Hill to the Miami Dolphins, the Chiefs have signed his replacement Marquez Valdes-Scantling. It's a three-year deal worth up to $36 million. Essentially the same money that Russell Gage got from the Buccaneers and what Zay Jones got from Jacksonville. The ex-Packers field stretcher has ranked inside the top-5 in yards per reception over the last two seasons, so he will feel right at home catching bombs from Patrick Mahomes. He is sure to experience spiked weeks of production attached to the Chiefs' big-armed quarterback, but valuing him more than a weekly boom-or-bust fantasy WR3/4 would be malpractice. MVS does get a bump up in the WR rankings with a slight upgrade at QB and the opportunity to see a larger target share, but I wouldn't view him too dissimilarly to how he was perceived in Green Bay for the past four seasons. He has never commanded 75 targets in a season. His 2022 wide receiver ranking is comfortably behind JuJu Smith-Schuster and Skyy Moore.</t>
  </si>
  <si>
    <t>Kenneth Gainwell was in the backfield mix all season long, but he wasn't given a prominent role. The most we saw of Gainwell was 53% of the snaps played in Week 18, where he turned his 16 touches into 87 total yards. With Jordan Howard not returning, he's in the running with Boston Scott and Kennedy Brooks to mix in behind Miles Sanders. Gainwell was sixth in yards per route run last season, which isn't shocking considering his receiving chops coming out of Memphis. His ability as a pass-catcher could be his easiest path to earning more playing time this season.</t>
  </si>
  <si>
    <t>Assuming Irv Smith is at full health to start the season, he could compete with Adam Thielen as the second target in Minnesota behind Justin Jefferson. Let's not forget that Smith was eighth in yards per target and second in QBR when targeted among tight ends in 2020. The Vikings surprised everyone by ranking 12th in neutral passing rate and eighth in neutral pace last year. If that repeats, the volume will be there for Smith. As an unrestricted free agent in 2023, Smith should be heavily motivated to post career-best numbers.</t>
  </si>
  <si>
    <t>Alexander Mattison has played out of his mind when given the opportunity with Dalvin Cook sidelined. In the four games since 2020 with 60% or higher snap counts, he's averaged 23.5 rushing attempts with 148.2 total yards per game. In that quartet of games, he was the RB7, RB6, RB8, and RB4 in weekly scoring. Assuming Kevin O'Connell doesn't upset the order of things or Ty Chandler or Kene Nwangwu don't hop him on the depth chart, Mattison is primed to remain one of the top handcuff options in fantasy.</t>
  </si>
  <si>
    <t>After enjoying a breakout sophomore campaign in 2020 that saw Garrett Wilson earn a 34% dominator rating - which considers the number of touchdowns and receiving yards a player commands within their offense - at 20 years old, the Ohio State product ran it back in impressive fashion in 2021. The Buckeye scored 12 receiving touchdowns, compiled over 1,000 receiving yards and generated the FBS' 12th-highest passer rating when targeted (141.7). He also proved to NFL teams that he was more than just a shifty slot receiver, averaging 3.00 yards per route run despite operating on the outside on 83% of his routes run, which nearly matched his same yards per route run average from 2020 when he spent most of his time inside. And although Wilson's 2021 24% dominator rating was less than his sophomore campaign, that's really due to Ohio State's talent in the wide receiver room. He was competing for targets with senior Chris Olave and sophomore standout Jaxon Smith-Njigba, who led the nation in PFF receiving grade (91.7). Going beyond the box score reveals that Wilson is a versatile route runner who can align anywhere on the field and still win. He was selected by the New York Jets 10th overall and joins a somewhat crowded WR room. And nobody can be sure Zach Wilson can support one or multiple fantasy assets. There are definitely question marks. However, Wilson is worth betting on because he's shown the ability at Ohio State to command targets and produce in an offense littered with other elite talents. Doesn't hurt his chance that he was deemed open on 84% of his targets last season.</t>
  </si>
  <si>
    <t>Franchise-tagged tight end David Njoku has a golden opportunity to break out in 2022 with Deshaun Watson and Jacoby Brissett as his quarterbacks after an encouraging 2021. He set career highs in PFF grade (70.9, 10th), yards per route run (1.56, 8th), and yards after the catch per reception (7.0, first) among tight ends that commanded at least 50 targets in 2021. The Browns also released Austin Hooper, which should open up the opportunity for the athletic Njoku to take a major leap. Don't be too quick to forget that Njoku already as a top-10 TE finish on his career resume. And with Brissett under center for the first six weeks, I wouldn't be surprised to see Njoku lead this team in targets. Former Colts tight end Jack Doyle led the Colts in targets/receptions in the seasons started by Brissett a few years ago, which suggests that Njoku could be a prime buy-low target. The Browns offense ranks top-three in target share to TEs over the past two seasons under head coach Stefanski.</t>
  </si>
  <si>
    <t>The Steelers selected George Pickens at pick No. 52 in the 2022 NFL Draft, with WR3 an area of need and Diontae Johnson (slated for free agency in 2023. I absolutely love the fit for Pickens here with the Steelers, who seem to never miss selecting wideouts on Day 2. Injuries and off-field issues plagued Pickens' draft stock, but he looks fully healthy based on his testing at the NFL Combine. And Pittsburgh seems like the right spot for him to get his head on straight. I already can't wait for the heated training camp fights between him and Chase Claypool as the gloves come off - well not really - for target supremacy. Pickens' college profile screams that of a true alpha, so I'd be looking to stash him across the board before he is fully unleashed. The Georgia Bulldog WR broke out as a true 18-year old freshman, finishing 2019 as PFF's the 17th-highest-graded receiver in the nation (88.0) - ahead of future NFL wideouts like Jerry Jeudy, Justin Jefferson, Devonta Smith and Jaylen Waddle.</t>
  </si>
  <si>
    <t>With the arrival of Julio Jones, the runway for Russell Gage isn't as clear as it once was. Chris Godwin's health reports returning with positive marks also muddies the water even more. Gage is a talented player who has the talent to take on a major role in this offense, but it's impossible to predict that now outside of Godwin missing time or a Julio Jones injury. Last year Gage was 17th in yards per route run (minimum 50 targets, per PFF) and 12th in route win rate (per Playerprofiler.com). With his target share in limbo, Gage has gone from a WR2/WR3 candidate to a WR4 with possibly huge upside.</t>
  </si>
  <si>
    <t>Western Michigan WR Skyy Moore is being undervalued versus other Round 1 rookie WRs because he was a second-round pick as the 13th wide receiver selected in the draft. But Moore has a chance to hit the ground running in the post-Tyreek Hill era, competing for targets with fellow newcomers Juju Smith Schuster and Marquez Valdes-Scantling. His impressive YAC ability - tied for first with 26 forced missed tackles in 2021 - and ability to play both inside/outside helps him stand out from the other Chiefs WRs. With Patrick Mahomes as his quarterback, Moore could smash his current ECR into the stratosphere. It's not that outlandish to think a second-rounder can make an immediate impact considering six of the 12 highest-scoring Round 1 &amp; 2 rookie WRs selected since 2017 were second-rounders.</t>
  </si>
  <si>
    <t>Khalil Herbert should enter camp with a leg up on the competition to be David Montgomery's backup. Last year in four games as the lead back when Montgomery was down, he was the RB40, RB11, RB6, and RB33 in fantasy. Among backs with 100 or more rushing attempts, he was 25th in yards after contact per attempt, ranking immediately ahead of Antonio Gibson. With a new regime at the helm, Herbert could be the guy if Montgomery misses any time, but don't rule out Darrynton Evans or Trestan Ebner getting involved.</t>
  </si>
  <si>
    <t>2021 was a typical season for DeVante Parker. The former first-round pick had at least seven targets in seven of his nine game played, scoring double-digit fantasy points in more than half of them. He averaged 12.9 expected fantasy points per game through 17 weeks (28th). His acquisition by the Patriots helps shore up the need for a big-bodied wide receiver on the perimeter that can make plays downfield. But the extent of how high a target share Parker will command remains to be seen. If anything, he probably has the most touchdown upside of the New England Patriots WRs. Just don't be overly bullish on him being available all season-long, as his injury history proceeds him. His 1.48 yards per route run was also his worst mark since 2018 as was his 55% catch rate.</t>
  </si>
  <si>
    <t>Jakobi Meyers is easily the most slept on wide receiver in fantasy football. The former undrafted free agent has been the Patriots target leader for the past two seasons, with his most recent accomplishment finishing top-12 in target share (23%) in 2021. The high-end target share also aligned with Meyer's deployment in the Patriots passing attack, where Meyers was running a route on 92% of team dropbacks - the sixth-highest mark in the league. New England's No. 1 receiver just needs to cash-in on more touchdowns to unlock his fantasy ceiling. He has been extremely underused in that category; his 866 receiving yards resulting in two touchdowns were the lowest of any WR in 2021.</t>
  </si>
  <si>
    <t>Nyheim Hines posted career-lows across the receiving board in 2021, but there's hope that with a new quarterback under center that he can bounce back in 2022. No passer targeted running backs more than new Colts quarterback Matt Ryan did in 2021 - 8.6 targets per game. Bodes well for Hines to provide more usable weeks like he did in 2020. That year, Hines finished as RB18 in PPR scoring.</t>
  </si>
  <si>
    <t>Mike Gesicki may see his target numbers dip in 2022 in a run-heavy offense alongside target magnets Jaylen Waddle and Tyreek Hill. That will make his 2021 production difficult to replicate. The tight end/slot receiver hybrid finished sixth in receptions, ninth in receiving yards, fourth in route participation (78%), and fifth in target share (17%) through 18 weeks of action of the 2021 season. This receiving and route volume led to only moderate success in fantasy football, as Mike Gesicki finished as TE9. His efficiency metrics left something to be desired, though - he was 13th in fantasy points per game (9.9) and 15th in yards per route run. Part of that does fall on the up-and-down quarterback play, but it just further cements Gesicki as a good, not great tight end in fantasy football. My biggest concern is that Gesicki has almost always underwhelmed after the catch - which will likely be a large part of the Dolphins new-look offense. His 3.2 YAC/reception ranked 41st of out 42 qualifying tight ends. Gesicki did deliver worthwhile fantasy production at times, as displayed by his TE6 standing from Weeks 3-15 (11.5 fantasy points per game). And 94% of his snaps came lined up in the slot or out wide in 2021, which is another advantage for creating mismatches. But all in all, he tends to only rise to the occasion for fantasy purposes when targets become available in the offense because of injuries to other players. The athletic tight end will end up meeting his mid-range 2022 ADP/ECR based on his consistent play the past two seasons, but won't enter the top-tier fantasy tight end conversation.</t>
  </si>
  <si>
    <t>Tyler Allgeier has been tossed into a backfield with aging and unimpressive parts, where he could ultimately take over the lead role. Allgeier closed out his career at BYU with a pummeling 275 carry season that he turned into 1,611 rushing yards. Allgeier shined with 4.16 yards after contact, ranking tenth among all FBS running backs with 100 or more carries last season (per PFF). Sadly he bombed his athletic testing and fell in the draft before Atlanta scooped him up. Atlanta may lean on this young volume rusher, but it's also conceivable that Patterson and Damien Williams eat into the rushing pie enough to render Allgeier an afterthought.</t>
  </si>
  <si>
    <t>Last season in the early going, Jamaal Williams was the understudy to D'Andre Swift, which is a role he will reprise this season. In Weeks 1-7, he averaged 12.4 touches and 58.7 total yards per game playing 29-49% of snaps per game. He was the RB37 in fantasy points per game. When Swift was out and Williams was active, he played 42-47% of snaps with 18 rushing attempts and 74 rushing yards per game. Williams isn't the sexiest handcuff or late-round selection, but the Lions' offense should take another step forward this year, and Williams will be the primary back if Swift were to miss time again.</t>
  </si>
  <si>
    <t>The dependable 6'2‚Äù 224 lb Brian Robinson lands in Washington via the third round of the NFL Draft. Robinson bided his time behind a plethora of talented backs at Alabama before finally taking over in 2021 as the lead guy. He responded by ranking fourth in missed tackles and eighth in ten plus yard runs last year (per PFF). Robinson might not wow people, but he's s battle-tested and sure-handed depth piece who can take over if Antonio Gibson gets hurt or continues to fumble away opportunities.</t>
  </si>
  <si>
    <t>Julio Jones might not be the same player he was during his prime, but he's definitely not washed up. Last year Jones ranked 25th out of 90 wide receivers (minimum 50 targets, per PFF) in yards per route run (1.84). For added context, this was immediately ahead of Stefon Diggs and Diontae Johnson. Yes, this was also his career's lowest yards per route run, but even a watered-down version of Jones isn't a scrub. Now add that he's being air-dropped into one of the league's fastest, most pass-happy, and highest scoring offenses, and Jones becomes a magical upside ticket depending on where the market settles on him.</t>
  </si>
  <si>
    <t>D.J. Chark is likely a better NFL signing than an addition to your fantasy squad. Chark has eclipsed 1.50 yards per route run in only one season (2019), so expecting him to enter this target tree and contend for the top option is asking a lot. His ability to stretch the field is real, as he's finished with a 119.4 or higher passer rating on deep throws in two of the last three seasons. If the Lions sustain injuries to their depth chart, Chark has shown the ability to lead a passing attack, but outside of that scenario, he's best viewed as a matchup flex play.</t>
  </si>
  <si>
    <t>Last year the Saints put the handcuffs on YOLO Jameis Winston. They ran a slow as molasses offense, relying on their run game and limiting Winston to 25.2 pass attempts and 185.7 passing yards per game. This could easily be the case again in 2022, but there are some reasons for optimism here. Winston will be entering his third season of this offensive scheme, so he should know it inside and out by now. Hopefully, the Saints get Michael Thomas back healthy to pair with newly drafted Chris Olave. This moves Marquez Callaway into a more reasonable WR3 role. This cast of weapons with Alvin Kamara also on board could lead to more passing attempts that we didn't see in 2021.</t>
  </si>
  <si>
    <t>Since his legendary stretch run in 2019, Tyler Higbee has been a ho-hum option in fantasy football. Over the last two seasons, he's finished as the TE13 and TE20 in fantasy points per game. His yards per route run dipped to 1.23 (25th amongst tight ends) last year, which isn't a trend you want to see out of a fringe (at best) top 12-15 option at tight end. With Allen Robinson in town and Van Jefferson returning to compete for targets behind Cooper Kupp, the arrow for Higbee is pointing down. He's nothing more than a streaming option in 2022.</t>
  </si>
  <si>
    <t>Albert Okwuegbunam tied for the third-highest target rate per route run in the NFL last season (23%). Now entrenched as the presumed full-time starter with Noah Fant traded to the Seattle Seahawks this offseason, the uber-athletic tight end can break out in Year 3. It bodes well in Albert O's favor that Noah Fant finished last season as the TE12 while the duo played in 14 games together.</t>
  </si>
  <si>
    <t>Gerald Everett was solid during stretches of the 2021 season, particularly after Russell Wilson returned from injury. The ex-Rams tight end ranked as the TE9 in fantasy points per game (PPR) from Weeks 10-16 while running a route on 74% of dropbacks. Everett proved he can be a featured No. 1 tight end for the Chargers coming off a career year. He achieved career-highs in receptions (48) and receiving yards (478) and wreaked havoc with the ball in his hands, forcing 11 missed tackles after the catch - sixth-most among tight ends. His peripheral metrics in Seattle's offense - 12% target share, 63% route participation and 17% target rate per route run - were nearly identical to Jared Cook on the Chargers offense last season. Cook finished as TE16 overall which seems like Everett's fantasy floor heading into 2022. The tackle-breaking tight end finished the 2021 season just .4 points per game short of Cook's average (8.3 versus 7.9) despite playing in an offense that ranked dead last in pass attempts per game (29.1). L.A. ranked third in that category last season (39.6). Breakout tight ends are generally athletic players who earn above-average route participation in high-powered offenses. Everett fits the profile of next season's star at the position.</t>
  </si>
  <si>
    <t>Raheem Mostert will also be 30 years old by the season's start. He has played 16 games once and never started more than 8 games in a season.</t>
  </si>
  <si>
    <t>Despite inking Leonard Fournette to a new three-year deal, resigning Giovani Bernard, and still having incumbent Ke'Shawn Vaughn on the roster, the team spent a third-round draft pick on Rachaad White. White followed up his final season at Arizona State, where he racked up 3.38 yards after contact per attempt and 2.25 yards per route run (ninth, minimum 20 targets per PFF) by blowing up the combine. White finished with an 84th percentile speed score and 87th percentile burst score. This looks like a crowded backfield on paper, but the team has shown the willingness to utilize one back as a do-it-all rusher and receiver. This would leave White as the Uncle Len backup plan with workhorse upside if the injury bug bit Fournette.</t>
  </si>
  <si>
    <t>Jarvis Landry earned targets at a high rate last season in Cleveland, ranking 16th in targets per snap. If Michael Thomas isn't healthy, Landry could easily do this again in 2022, competing against Chris Olave, Marquez Callaway, Tre'Quan Smith, and Deonte Harty. He showed that he had some gas left in the tank in 2021, finishing 28th in yards per route run (minimum 50 targets, per PFF) and 22nd in yards after the catch per reception.</t>
  </si>
  <si>
    <t>After spending his entire 14-year NFL career with the Atlanta Falcons, Matt Ryan will be the starting quarterback for the Indianapolis Colts in his 15th season. Atlanta traded Matt Ryan to the Colts for a 2022 third-round pick. It's a major upgrade for Ryan's fantasy appeal that he was able to get out of Atlanta - a franchise that looks to be in a massive rebuild. Last season, Ryan lacked a strong supporting cast which contributed to his lackluster numbers. Calvin Ridley played five games, and the Falcons owned the league's second-worst blocking offensive line per PFF. Ryan faced pressure at the sixth-highest rate (40%). That won't be the case in Indianapolis with a better offensive line in place, a stable running game, and playmakers like Michael Pittman Jr. and Jonathan Taylor to boot. Ryan was also vastly underrated as a passer despite the ongoing turmoil ranking above average in many of PFF's sticky efficiency metrics in 2021: 12th in PFF passing grade from a clean pocket, second throwing at the intermediate level, and ninth throwing on early downs. Entering a Frank Reich system that prides itself on churning out play-action (5th) and screen passes (10th) will make Ryan's life a helluva lot easier than it was in Atlanta. Ryan ranked 33rd in screen throw rate and 12th in play-action rate in 2021. The new Colts quarterback is back on the fantasy QB2 radar for 2022.</t>
  </si>
  <si>
    <t>Buffalo's D is slightly overrated from last year. To open the season, they get the Rams and Titans - two offenses that aren't exactly the prime matchups you'd expect from the No.1-ranked DST. Still, they rank inside the top-5 after boasting the league's No. 1 pressure rate per dropback with Von Miller added into the fold.</t>
  </si>
  <si>
    <t>Noah Fant will find it tough to log a third straight season as a top 12 fantasy tight end this year, catching passes from Geno Smith or Drew Lock. Fant was the TE12 and TE11 in fantasy points per game over the last two years. Fant's unreal athleticism carried him to 12th in yards per route run at the position last year (minimum 20 targets, per PFF), but it's unlikely to overcome a putrid offense this season. With the offense likely to struggle to put up points weekly with replacement-level quarterback play, Fant is best viewed as a TE2 option.</t>
  </si>
  <si>
    <t>This season, Robert Tonyan could reenter the top ten tight end realm if his health complies. Tonyan is recovering from a torn ACL, but the Packer's receiving hierarchy is wide open after Davante Adams' departure. In 2020, Tonyan ranked tenth in yards per route run during his breakout season, but he was only 24th in receiving yards per game (minimum 50 targets, per PFF). He'll have to pick it up in the volume and yardage departments because repeating 11 receiving touchdowns (tied for the most among tight ends with Travis Kelce) is a lofty goal.</t>
  </si>
  <si>
    <t>The target waters for Rondale Moore are muddy entering his second season. The bull case for Arizona's slot Mighty Mouse is that he drew targets at a high rate when on the field in 2021, and he was successful in making plays with them. Moore was third among all wide receivers in yards after the catch per reception (minimum 50 targets, per PFF). He also ranked 28th in route win rate and 30th in targets per snap. This is a perfect time to buy the dip for a talented second-year wide receiver.</t>
  </si>
  <si>
    <t>At age 28, it's fair to wonder if Kenny Golladay has hit the age apex wall. Last year Golladay saw his yards per route run dip to 1.36 as he finished 74th in route win rate. Improved play calling should help Golladay, but Brian Daboll can't run Golladay's routes for him. Golladay is cooked if his declining efficiency continues and his catchable target rate (87th) doesn't improve from Daniel Jones.</t>
  </si>
  <si>
    <t>It's a tough first four games for the Buccaneers DST to start the season. On the road versus a high-powered Dallas offense followed by a Divisonal road matchup versus the Saints, who have owned Tampa during the regular season. After that, it's home versus a non-turnover prone Aaron Rodgers and then Kansas City.</t>
  </si>
  <si>
    <t>In fantasy, J.D. McKissic has stacked back-to-back seasons of top 36 running back production (RB25, RB28). The Commanders are hell-bent on capping Antonio Gibson's ceiling, but you can't fault them because McKissic remains one of the best receiving backs in the NFL. Last season he ranked fourth in target share and yards per route run among running backs. McKissic could see a hit to his raw volume and touchdown expectations (which were already low) if Brian Robinson gets involved on early downs and even a smidge in the passing game. Because of this, McKissic is best viewed as an RB4 with some upside.</t>
  </si>
  <si>
    <t>There's a ray of hope now that Jones has gone from a head coach/offensive coordinator combo of Joe Judge and Jason Garrett to Brian Daboll and Mike Kafka. But Jones' future with the Giants in uncertain after the team declined his fifth-year option. Jones' mobility is appealing, but he has been an inefficient turnover machine during his first three NFL seasons. The hope is that Daboll can turn Jones into a Josh Allen Lite, but Jones simply can't match Allen's arm strength. If you're going to invest in this fixer-upper, make sure you don't pay much.</t>
  </si>
  <si>
    <t>You can take Josh McDaniels out of New England, but you can't take the New England out of McDaniels. He found his new early down grinder in waiting from the SEC in the draft this year in Zamir White. This season, White should be viewed as the early down handcuff to Josh Jacobs. While White is a former five-star prospect, injuries have zapped him of his once special juice. He ranked 39th in yards after contact per attempt and 138th in breakaway rate last season (minimum 100 carries, per PFF). Despite residing in what we project to be a good offense, with limited burst and pass game upside, White is a last-round dart throw at best.</t>
  </si>
  <si>
    <t>You want the 49ers defense in fantasy football drafts. Their two first matchups - Chicago, Seattle - should allow them up to dial up pressure on fringy QBs. They were PFF's 4th-highest graded pass-rush unit a season ago and added USC pass-rusher Drake Jackson in the second round of the draft.</t>
  </si>
  <si>
    <t>The Chargers are no strangers to taking shots on bigger but unathletic running backs on Day 3 of the NFL Draft. Joshua Kelley was the guy in 2020 and Larry Rountree was the guy in 2021. Isaiah Spiller represents the latest rehash of the Chargers trying to find an appropriate thunder to Austin Ekeler's lightning, and I for one think Spiller is already the best bet currently on the roster. The former Texas A&amp;M running back has the capacity for three-down spot start duties with an all-encompassing skill set and desirable size - 6-feet and 217 pounds . Spiller should be a solid producer for the Chargers if given the opportunity although his lack of top-notch speed could keep him from being elite. He had only eight carries of 20-plus yards in 2021. But I'd be hard-pressed to ignore his impressive age-adjusted production as one of his most encouraging traits. Since Day 1 at Texas A&amp;M, Spiller has been the lead dog for the Aggies. As a true freshman in 2019, he scored 10 rushing touchdowns and finished 16th in the nation in yards after contact per attempt en route to a 22% dominator rating. The power running back capped off his first year in impressive fashion with back-to-back seasons of 1,000 rushing yards and 100 missed tackles. Spiller also displayed receiving prowess, commanding at least an 8% target share and an average of 25 receptions per season. With Justin Jackson still an unsigned free agent, Spiller looks slated for instant impact in Year 1.</t>
  </si>
  <si>
    <t>A.J. Brown's absurd efficiency and YAC-ability in Tennessee was a primary driving force behind Ryan Tannehill's fantasy success as a Titan. Even with Treylon Burks in the fold, it's hard to get overly excited about the Tennessee QB in one of the NFL's most run-heavy offenses devoid of any elite, proven pass-catchers. He got exposed without offensive coordinator Arthur Smith and weapons last season in 2021, finishing the season with his lowest passer rating to date as a Titan (88.1, 23rd). Tannehill's passer rating off play action throws also fell off (96.1 versus 109.5). 2022 is going to be a rude awakening for Tannehill, who has the largest cap hit in the NFL this year ($38.6M).</t>
  </si>
  <si>
    <t>Evan Engram's PFF receiving grade has declined over the last four seasons, bottoming out in 2021 at 54.9 - 40th among 44 qualifying tight ends. And he hasn't disappointed due to a lack of opportunities, either. He finished top-15 in route participation (68%) and had almost zero competition for targets with injuries to Kenny Golladay, Kadarius Toney and Sterling Shepard. Alas, Engram failed to command any worthwhile target share with his abysmal 14% target rate per route run. So consider me slightly hesitant to buy into Engram breaking out in 2022 because his new head coach has a history of featuring tight ends. Sure, it works in Engram's favor, but last I checked Dan Arnold is still on the team. And Doug Pederson has also been known to heavily feature two tight ends in his offense, which doesn't always translate to fantasy success.</t>
  </si>
  <si>
    <t>Jahan Dotson should immediately start in two wide receiver sets opposite Terry McLaurin. Dotson's 90th percentile college dominator and 95th percentile target share while at Penn State illuminate the caliber of player he is. The Commanders' passing rate could cap Dotson's ceiling this year if the coaching staff comes to the same realization that the Colts did. That Carson Wentz is nothing more than a glorified game manager at this point in his career. As erratic as Wentz is, Dotson should enjoy an upgrade over the collegiate quarterback play he suffered through. The lone bright spot for Wentz is if Dotson can use his speed to get loose deep, Wentz should be able to hit him in stride. Wentz was fourth in deep-ball accuracy last season.</t>
  </si>
  <si>
    <t>Austin Hooper signed with the Titans this offseason after being cut loose by the Cleveland Browns. The formerly highest-paid tight end in the league has seen his fantasy stock crash since leaving the Falcons, finishing back-to-back seasons outside the top-20 in TE scoring. Even as the perceived starter in Nashville, Hooper has an extremely low-ceiling in the Titans' run-heavy offense. Despite all the injuries last season, no tight end on TEN saw 45 targets or a greater than 10% target share.</t>
  </si>
  <si>
    <t>With Michael Gallup's health questions and underwhelming effectiveness and the departure of Amari Cooper, Jalen Tolbert can compete for the number two role behind CeeDee Lamb immediately with Dalton Schultz. Tolbert dominated at South Alabama with a 96th percentile college dominator and 95th percentile target share (33.4%). Over the last two seasons, he was seventh and sixth in receiving yards among all FBS wideouts. If he seizes the number two spot, he'll be a screaming value in fantasy football.</t>
  </si>
  <si>
    <t>By NFL standards, Mark Ingram might be elderly, but he isn't washed up. Last year when he was called upon to carry the load in the Big Easy, he stepped up. In his three games as the lead back, he averaged 18 touches and 95 total yards finishing as the RB24, RB8, and RB15. He ranked 27th in yards after contact per attempt, immediately ahead of James Conner and Alvin Kamara (minimum 100 rushing attempts, per PFF). After his return to New Orleans, he posted 1.31 yards per route run which would have ranked 25th last year among all running backs with 20 or more targets (per PFF). Ingram is up to operating as the lead again this season if Kamara is out with a suspension.</t>
  </si>
  <si>
    <t>The Colts are likely due for some defensive regression with all the turnover they had on that side of the ball this offseason, but it's hard to ignore their two juicy matchups to start the year: @HOU and @JAC. They are definitely worth drafting if you can't get a better option, but don't view them as an elite unit. Two road Divisonal games may not be as easy as they look on paper. Indy also tied Dallas with the highest turnover differential in 2021, despite ranking 31st in pressure rate (18%).</t>
  </si>
  <si>
    <t>News flash, people - Marlon Mack signed a 1-year $2 million deal with Houston, and it's less than the team is paying Rex Burkhead (RB95). In fact, $2.1 million of Burkhead's $2.35 million contract is fully guaranteed. We could easily see Mack released as much as we could see him become the team's starting running back. Because the former Colts running back has been completely off-the-grid the past two seasons after tearing his Achilles at the start of 2020. Since his 1,000-yard campaign in 2019, Mack has totaled 32 carries for 127 yards.</t>
  </si>
  <si>
    <t>Give credit to Sony Michel after he ranked third in rushing yards and first in carries over the final six weeks of the 2021 season. The former Rams running back performed admirably in relief of Darrell Henderson Jr., but he was immediately supplanted by Cam Akers once the second-year back was deemed healthy enough to play a full-time role. He signed a 1 year, $1.75M contract with the Miami Dolphins this offseason, joining a backfield with Chase Edmonds and Raheem Mostert. Michel offers the least explosiveness of the bunch but has the most proven track record of shouldering a workload that translates into fantasy production at 5-foot-11 and 216 pounds. Considering neither Edmonds nor Mostert (entering age 30-season) have ever commanded a consistent three-down workload, Michel has super interesting appeal if he becomes the No. 1 runner in the Miami backfield. Don't rule it out despite his very mediocre one-year contract.</t>
  </si>
  <si>
    <t>Mike Williams' return to the Chargers in free agency puts a slight damper on the sophomore breakout for Josh Palmer. But, there's still fantasy appeal to rostering the No. 3 option in a Justin Herbert-led offense. As a rookie, Palmer averaged over seven targets per game and scored a touchdown in his three games with a 60% snap share. He was also extremely efficient in the end zone, catching three of his five total end-zone targets for TDs. His separation skills - 71st percentile, equal to Keenan Allen and 92nd percentile vs single coverage - further showcase his versatility.</t>
  </si>
  <si>
    <t>Bengals tight end Hayden Hurst is hardly a world-beater, but it's hard to not view him as a winner post-draft. The former Falcon is in sole possession of C.J. Uzomah's vacated role from last season offers some fantasy appeal. Uzomah's 78% route participation ranked fourth-highest among tight ends in 2021 Every-down tight ends on the field that often in high-scoring environments will stumble into fantasy scoring. It's a highly coveted role primed to ooze fantasy points. However, being on the field doesn't always translate to the requisite fantasy production especially in offenses loaded with other weapons. Uzomah's 13% target rate per route run ranked last among tight ends with at least 40 targets in 2021. Hurst's 15% target rate wasn't much better. It doesn't exactly inspire confidence that Hurst is the clear-cut late-round tight end to target in 2022, but he is well worth targeting late in drafts. Hurst is just one year removed from a TE9 overall finish in 2020.</t>
  </si>
  <si>
    <t>Corey Davis has an opt-out in his contract in 2023, so the writing is on the wall about his future in Gang Green. The team has invested high-end draft capital in WRs in the last two drafts, with their latest pick in Garrett Wilson profiling as someone that could line up in Davis' spot on the perimeter. Still, Davis probably will be a starter to open the season, and he showed chemistry with Zach Wilson before he got hurt in 2021. The former Titan was the WR25 in half-point scoring with a 21% target share. He never played a game with fewer than 5 targets through his first six games.</t>
  </si>
  <si>
    <t>D'Onta Foreman performed well last season as Tennessee's garage sale version of Derrick Henry. In Weeks 12-18, he turned 18.3 rushing attempts per game into 80.3 rushing yards per contest. While he was outside the top 20 in yards created per touch and yards per touch, he was still superior to Chuba Hubbard in both of these metrics. I'll peg him as the early favorite to be Christian McCaffrey's understudy as Hubbard was underwhelming at every turn in 2021.</t>
  </si>
  <si>
    <t>Mecole Hardman will see an expanded role after the Tyreek Hill trade, but too often he has failed to fire when asked to take a step forward in the No. 1 WR's absence. The Chiefs adding a plethora of WRs in free agency along with second-rounder Skyy Moore in the NFL Draft hints they aren't expecting a massive leap for Hardman. My advice is to not get overly aggressive drafting a player that has yet to rid the role of a gadget player since entering the league. Because although the thought of a speedy wide receiver attached to Patrick Mahomes is enticing the on-field production really has not been there for Hardman even from a spiked-weeked perspective. Case in point, he has finished a a top-18 weekly WR in PPR once in three years to go along with a handful of 18-20th overall finishes.</t>
  </si>
  <si>
    <t>How firm is Goff's grasp on Detroit's starting QB job? Pretty firm after Detroit declined to add a QB in this year's draft. After throwing one TD pass over a five-game midseason stretch in 2021, Goff threw 11 TD passes over his final five games, buoyed by the emergence of WR Amon-Ra St. Brown. It's easy to forget that Goff had a pair of top-12 fantasy finishes with the Rams earlier in his career. The QB1 upside may be gone, but Goff's late-2021 competence and his cache of young weapons at least makes him worthy of consideration in superflex leagues.</t>
  </si>
  <si>
    <t>The Saints still possess a top-tier defense, and therefore should not be overlooked with a cakewalk of easy matchups. Atlanta, Tampa Bay and Carolina round out New Orleans' first 3 games. Two are against pushovers at QB, while Tampa is a matchup the Saints have dominated since TB12's arrival. In four regular season games versus Brady's Buccaneers, the Saints have never scored fewer than 16 fantasy points.</t>
  </si>
  <si>
    <t>Minnesota Vikings WR K.J. Osborn flashed at times during the 2021 season, but never more so than when he filled in for Adam Thielen. From Weeks 13-17, the second-year pro averaged 12 half-PPR fantasy points per game to go along with six targets. He also cracked starting lineups as a fantasy WR3 at 44% clip and posted just one fewer top-24 finish than his veteran teammate during the entire 2021 season. If Thielen starts to break down entering his age 32-season, Osborn would be the prime benefactor in a more pass-happy, fantasy-friendly and 11-personell Vikings offense under new head coach and play caller Kevin O'Connell. The Rams ran 11-personnel at a league-high 86% of offensive plays last season; Minnesota ran 11-personnel at the fifth-lowest rate in the league.</t>
  </si>
  <si>
    <t>Justin Tucker rebounded after a ‚Äúbad‚Äù season in 2020 when averaged 9.1 fantasy points per game as the K7. He finished 2021 as the K2 with the No. 1 FG% (95%). Arguably already the best kicker in the history of the NFL, Tucker is by far the safest bet to return top-3 fantasy kicker status, making him worthy of the No. 1 ranking. Since 2016, he's finished outside the top-4 once (2020).</t>
  </si>
  <si>
    <t>The Commanders will learn the same thing that the Colts did last year. Carson Wentz can manage a game, but don't ask him to lift up your passing attack. Wentz was 20th in clean pocket completion and 32nd in catchable pass rates. Washington was 11th in neutral rushing rate last year, which could creep even higher in 2022. With their selection of Brian Robinson, this offense could be built around the run, which leaves Wentz as nothing more than a QB3 in Superflex or a waiver wire matchup target.</t>
  </si>
  <si>
    <t>Robby Anderson resembled a wide receiver near the line's end last season. Despite ranking 27th in targets and seventh in routes run, Anderson stumbled to a WR56 finish in weekly fantasy scoring. He finished as a top 36 wide receiver in only four games last year. After ranking 94th in yards per route run and 56th in route win rate, there are better late-round darts you can toss this year</t>
  </si>
  <si>
    <t>Last season, Van Jefferson showed some life, finishing with a career-high 802 receiving yards and six scores as the WR41 in fantasy points per game. Jefferson should reprise his field-stretching role for the Rams this year on the outside opposite Allen Robinson. Last year Jefferson was 11th in aDOT, but with a route win rate ranked 91st, his ceiling games will be scattered despite Matthew Stafford's proclivity for going deep.</t>
  </si>
  <si>
    <t>Romeo Doubs checks some prospect boxes I value. After four seasons at Nevada, he leaves with a 73rd percentile collegiate target share and 80th percentile breakout age. He is fresh off back-to-back 1,000-yard receiving seasons. Doubs was 71st in yards per route run last year, which isn't eye-popping, but he was also 30th in PFF receiving grade (minimum 50 targets). Building an early rapport with Aaron Rodgers could go a long way toward surpassing his fourth-round draft capital and emerging as a consistent NFL weapon.</t>
  </si>
  <si>
    <t>Marvin Jones' recent track record is super solid, averaging 950 receiving yards and 8 TDs over the past three seasons - including last season when he finished WR35 in total points. But his efficiency was horrible in the disaster that was the Jags in 2021; he averaged just 9.9 points per game. Good for WR51. Woof. Entering his age-32 season it remains to be seen whether Jones can keep up his steady production in a brand new offense with new pieces littered throughout. However, the fact that he will be starter on the outside in a pass-happy offense is not being considered enough in his WR78 ADP. He's hardly a breakout candidate by any means, but his 120 targets and 19% target share from Trevor Lawrence last season due lend some credence that he's priced at his absolute floor, with WR3 range very realistic with his projected full-time role. His 17 end-zone targets last season ranked fourth-most among all players in 2021.</t>
  </si>
  <si>
    <t>Logan Thomas is on the comeback trail after a torn ACL in 2021. The problem for Thomas is that even assuming he's fully healthy in 2022, the path to repeating his TE5 in fantasy points per game finish (2020) will be difficult. Thomas hasn't been an efficient player as a starting tight end, ranking 41st and 22nd in yards per route run in each of the last two seasons (minimum 20 targets per PFF). With the addition of Carson Wentz, the team could easily be a run-oriented squad. If that doesn't come to fruition, the return of J.D. McKissic, the addition of Jahan Dotson, and the possible resurrection of Curtis Samuel could severely dent his 2022 outlook and target expectations.</t>
  </si>
  <si>
    <t>The hope for Tyler Bass is that the Bills offense isn't has effective in the red zone as they were a season ago. The Josh-Allen led offense ranked No.1 in RZ efficiency in 2021, which can be difficult to replicate year over year. That would set up Bass ‚Äî No. 3-ranked K in 2020 ‚Äî to recapture his elite fantasy form.</t>
  </si>
  <si>
    <t>Isaiah McKenzie looked primed to take on the starting slot role after the team moved on from Cole Beasley. After all, McKenzie showed up big-time in his last two starts with Beasley sidelined. But the dream of a full-time role for McKenzie will have to wait after the team signed former Jets slot wide receiver Jamison Crowder (WR - BUF) to a one-year $4M deal. He is making almost as much money in 2021 alone as McKenzie is over two years ($4.4M). Needless to say, Crowder will likely be the Day 1 starter in the slot and fantasy gamers will have to wait for another injury for McKenzie to see a fantasy-worthy role. Remember this coaching staff is the same unit that played 33-year-old Emmanuel Sanders (WR - BUF) over Gabriel Davis (WR - BUF) for 80% of the 2021 season. I don't doubt they will do the same with Crowder and McKenzie in 2022.</t>
  </si>
  <si>
    <t>Gus Edwards is a true underdog story - a former undrafted free agent who owns a top-5 PFF rushing grade and yards per carry (5.1) since 2018. But with coming off a torn ACL and J.K. Dobbins entrenched as the 1A starter in the Ravens backfield, is the efficient GusBu even worth the squeezer in fantasy football? Consider in his best season, 2021, Edwards finished RB35 in 0.5 PPR scoring. That low-end RB3 upside is gone now. He can't be viewed as much of anything but a hand-cuff to Dobbins, with hopes that he can also occasionally find the end zone to make up for a lack of pass-game work. Because ten touches per game in the form of carries is going to do literally nothing to help your fantasy lineup. Do not buy into the fallacy that Edwards owns ‚Äústand-alone value.‚Äù</t>
  </si>
  <si>
    <t>You can never go wrong drafting a dome kicker attached to a high-powered offense. That's the move behind Matt Gay, who hit a career-high 94% of his FGs in 2021 ‚Äî second only to Justin Tucker.</t>
  </si>
  <si>
    <t>Combine hype hero Christian Watson lands in Green Bay with the opportunity to become Aaron Rodgers' new bae. The athleticism is a known commodity for Watson as he is sporting a 98th percentile speed score and 95th percentile burst score. Marrying Watson's immediate YAC ability with Rodgers will be a nice pairing. Watson has finished 12th, seventh, and 17th in the last three seasons in YAC per reception (among FCS and FBS wide receivers, minimum 50 targets per PFF).</t>
  </si>
  <si>
    <t>K.J. Hamler possesses enticing upside as a speedy slot receiver that could be Russell Wilson's new version of Tyler Lockett, but he could be a total zero with his inability to stay healthy the past two seasons. Had it not been for the two-touchdowns game versus Carolina back in 2020 - Hamler would probably be viewed closer to Parris Campbell despite the latter being an actual starter on his offense.</t>
  </si>
  <si>
    <t>Jameson Williams' early-season status is still up in the air, but one thing that's for certain is that once he hits the NFL field, he's a big play waiting to happen. Williams' electrifying speed helped him finish 13th in yards per route run (minimum 50 targets, per PFF) with the fifth-most deep receiving yards in the nation last year. Outside of his health, Williams' biggest obstacle to a monster rookie season is Jared Goff, who was ninth in catchable pass rate but sadly 24th in deep accuracy.</t>
  </si>
  <si>
    <t>The third-round rookie's surprisingly decent rookie season was a bright spot in an otherwise depressing season for the 2021 Texans. Mills was the QB10 over his final five starts, with nine TD passes and a pair of 300-yard games over that stretch. He's entrenched as Houston's long-term starter yet, but he has a foot in the door.</t>
  </si>
  <si>
    <t>The Miami product enjoyed a decent rookie season, finishing with a 19% target rate per route run and four top-12 weekly finishes over his last nine games. Jordan also dominated the receiving usage over the team's last two games, running 40 routes to Pharaoh Brown's 18 and Anthony Auclair's five. It's a great sign that Jordan should lock down the primary receiving role at tight end in Houston, especially with Jordan Akins signing with the New York Giants this offseason. It's easy to envision Jordan carving out a solid receiving role in a lackluster/unproven receiving corps behind Cooks. He's an athletic tight end with YAC-ability that I will gladly draft as my second or third tight end across any squad.</t>
  </si>
  <si>
    <t>If it's not Elijah Mitchell taking back the reigns, then it's equally viable Tyrion Davis-Price could be that dude. After the team burnt a third-round pick the year before on bench warmer extraordinaire Trey Sermon, the hesitation to invest in this backfield is real. Davis-Price performed well in his athletic testing with a 77th percentile 40-yard dash and 73rd percentile 10-yard split time. Since 2020 the 49ers are fifth in neutral rushing rate (47%). There's volume to support multiple rushers as matchup or flex players or one rusher that could easily be a weekly top 20 option.</t>
  </si>
  <si>
    <t>Dallas owned the No. 1 turnover differential in the NFL in 2021, which is likely going to regress. 26 interceptions is just not repeatable. It's hard to draft them confidently with that in mind, considering they also open the season versus Tampa Bay and the Bengals.</t>
  </si>
  <si>
    <t>As a rookie, Evan McPherson tied Justin Tucker as the K2 averaging 9.6 fantasy points per game. He finished as PFF's second-highest graded PK and led the NFL in 50-plus yards converted attempts (9-11). His reliance on long FGs could be a sign that regression is on the horizon as the kickers that have done supremely well in that metric ‚Äî Jason Sanders, Matt Prater, Joey Slye ‚Äî have fallen from top-5 kickers to back-end starters the following year.</t>
  </si>
  <si>
    <t>Mayfield played through a host of injuries last year, including a torn labrum in his non-throwing shoulder and a fractured humerus bone, but his performance was too bleak to be written off due to poor health. Mayfield threw 17 TD passes and 13 INTs in 14 games and somehow had a 9.3% sack rate despite playing with what's regarded as one of the better offensive lines in the league in Cleveland. It's too early to write off Mayfield entirely as he gets a fresh start with the Carolina Panthers, but at best he's a game manager with limited fantasy value.</t>
  </si>
  <si>
    <t>Boston Scott was a touchdown magnet last year, rolling up seven scores with only 100 total touches. Touchdowns aren't sticky year to year, so this isn't something we should bank on when projecting Scott in 2022. Scott's efficiency on early downs was simply meh, as he ranked 50th in yards after contact per attempt (minimum 75 carries, per PFF). While the backfield seems more streamlined for a weekly role for Scott with Jordan Howard gone, the Eagles could easily role with a two-headed approach with Miles Sanders and Kenneth Gainwell leading the way. Don't rule out Kennedy Brooks also working his way into the rotation. Scott is a player to monitor on the waiver wire unless injuries strike the Philly backfield.</t>
  </si>
  <si>
    <t>Wan'Dale Robinson concluded his career at Kentucky with a 98th percentile college target share and 95th percentile breakout age (per Playerprofiler.com). Last year he was 18th in yards per route run and 13th in receiving yards from the slot (minimum 20 slot targets, per PFF). He'll compete for targets in year one for targets against Kadarius Toney, dusty Kenny Golladay, and Sterling Shepard, who is recovering from an Achilles tendon rupture. It doesn't take a wild imagination to envision Robinson taking over the slot role and leading the team in targets this season. He's an upside later-round flier in all formats.</t>
  </si>
  <si>
    <t>The highest ranked kicker based on projections is Las Vegas Raiders kicker, Daniel Carlson. He finished last as the K4, despite leading the NFL in attempts. Carlson owns easy K1 overall upside playing in a high-powered offense that benefits from indoor conditions. Not to mention, his new head coach Josh McDaniels' play calling a season ago fueled a renaissance K1 performance for long-time veteran Nick Folk in New England. And that came with the Patriots offense converting TDs at the 7th-highest rate in the NFL last season.</t>
  </si>
  <si>
    <t>Wilson's rookie numbers were predictably putrid, but there were enough flashes to hold our interest. The arm talent is appealing. Wilson had four TD runs and showed Houdini-esque escapability at times. He has some exciting young weapons in WRs Elijah Moore and Garrett Wilson, and RBs Breece Hall and Michael Carter. Expect baby steps, not a quantum leap, in Year Two.</t>
  </si>
  <si>
    <t>Darrel Williams should compete with Eno Benjamin and Keaontay Ingram immediately for the primary backup role behind James Conner. Williams should be considered the early favorite. While he's not an efficient runner of the football, he was exquisite in the passing game in 2021. He ranked outside the top 40 backs in true yards per carry, juke rate, evaded tackles, and breakaway run rate. Williams was 12th in yards per route run which helped fuel his 12th ranking in yards per touch. Conner should still be considered the workhorse, but Williams could steal some routes and touches as the season progresses. If Conner goes down, he proved that he could perform in an every-down role last year.</t>
  </si>
  <si>
    <t>Butker has fallen out of the elite kicking category over the last two seasons, finishing outside the top-10 Ks after ranking top-7 his three seasons. It's through no fault of his own as Butker has maintained solid efficiency, but he's just been assigned fewer opportunities in the Chiefs high-powered offense. However the loss of Tyreek Hill could present a return to form for Butker if the team struggles to convert TDs in the red zone.</t>
  </si>
  <si>
    <t>Alec Pierce earned solid Day 2 draft capital with the Indianapolis Colts, but I'd be hard-pressed to admit I like the landing spot with Matt Ryan. Pierce figures to slide-into that vertical field-stretching role for the Colts vacated by veteran T.Y. Hilton based on the rookie's speed and vertical profile from his college career at Cincinnati. But how valuable of a role is that with the team committed to both Jonathan Taylor and Michael Pittman Jr. as the clear touch hogs of the offense. Not to mention, Ryan's deep ball rate (9.1%) ranked 32nd out of 38 qualifying quarterbacks in 2021.</t>
  </si>
  <si>
    <t>The Chiefs have the NFL's most difficult strength of schedule, and it starts right from the get-go. You can't trust them as a draft-eligible fantasy DST.</t>
  </si>
  <si>
    <t>Ryan Succop is a curious case at the kicker position because he should be a top option based on the offensive environment he plays in. However, not much has changed about his situation from a year ago when he finished as the QB15 averaging fewer than 8 fantasy points per game. It's possible Succop's just not that good after finishing with the 25th-ranked FG% in 2021 (83.3%). He also doesn't have the leg strength to nail longer field goals with just 2 50-plus yard kicks converted over the last 3 seasons.</t>
  </si>
  <si>
    <t>I get that fantasy managers have been burned repeatedly by Parris Campbell's previous injury woes. Maybe I have an eternal blind spot for Campbell, but I'm willing to reinvest for 2022. We need to flashback for a second and realize how talented Campbell is. During his final two seasons at Ohio State, he ranked sixth and tenth in yards per route run and sixth and first in YAC per receptions among all FBS wide receivers with at least 50 targets (per PFF). The Colts still have a void that needs to be filled behind Michael Pittman. If Indy passes more this season than consensus is projecting, one of these Colts' receivers will be a significant value in fantasy. My money rides with Campbell.</t>
  </si>
  <si>
    <t>Miami's defensive is legitimately one of the best-built units in the NFL. They are stacked nicely at all three levels and ranked third in pressures a season ago. They are in play as a fringe DST1 at home versus New England in Week 1, who routinely drop the ball every time they play in South Beach.</t>
  </si>
  <si>
    <t>Donovan Peoples-Jones is an intriguing late-round dart throw as the Browns' other primary ‚ÄúX‚Äù receiver - assuming they don't also bring in free agent Will Fuller. DPJ finished 2021 second in yards per catch (17.6) last season.</t>
  </si>
  <si>
    <t>Without injury to the 49ers' backfield, Jeff Wilson is likely only drafted in larger leagues or best ball. Wilson definitely has merit as a last-round selection, though. When he's been called upon, he's been a productive volume back for San Francisco. Since 2020 he's played 50% or higher in seven games averaging 19.7 touches and finishing as a top 20 fantasy running back in 71% of those games. While Tyrion Davis-Price and Trey Sermon muddy the ‚Äúbig back role‚Äù projection in this offense, Wilson can't be ruled out here. He has the opportunity to seize that role this season.</t>
  </si>
  <si>
    <t>Despite Matt Prater's inconsistent first year with the Cardinals, he still managed to finish as fantasy's eight-ranked kicker. His 37 field goals attempts were a career-high and ranked 5th in the NFL. Bodes well for him to be a draft-eligible kicker that can provide spike weeks in the Cardinals' dome. Not to mention, we could see the Arizona RZ offense struggle to start the year with DeAndre Hopkins sidelined.</t>
  </si>
  <si>
    <t>The Browns are strong across the board on defense and get dream matchups during the first month of the year. At Carolina, home versus the New York Jets, home versus the Steelers and at Atlanta should result in double-digit fantasy points from Myles Garrett and company. It's by far the easiest schedule for any DST to open the season.</t>
  </si>
  <si>
    <t>Kansas City re-signed Jerick McKinnon to a one-year deal, adding him to a backfield alongside Clyde Edwards-Helaire, Ronald Jones and Derrick Gore. It'd be easy to brush off the McKinnon signing based on the mid-June timing, had he not fully taken over the backfield during KC's playoff run in 2021. In fact, from Week 18 through the first 3 rounds of the playoffs, McKinnon averaged 14.3 fantasy points (PPR) and over four receptions per game. When CEH returned from injury in the Divisonal Round, McKinnon doubled his touches (30 vs 15). With an established pass-catching background and obvious trust from the coaching staff to let him loose during the postseason, McKinnon should be considered with a late-round pick across all fantasy formats. As for Edwards-Helaire, it further creates doubt about his pass-catching role in the Chiefs offense. His 0.73 yards per route run ranked 64th out of 68 qualifying running backs in 2021. The mark was also significantly worse than his teammates Darrel Williams (1.28) and McKinnon (1.15).</t>
  </si>
  <si>
    <t>The former No. 2 overall draft pick is being penciled in as The Falcons' Week 1 starter, though he'll have to fend off rookie Desmond Ridder. Mariota is a nimble runner, but his passing ability leaves his employers wanting more. Mariota turns 29 in October, so it's probably too late to dream of vast untapped upside.</t>
  </si>
  <si>
    <t>Zay Jones played better down the stretch than second-year receiver Bryan Edwards, which earned him a three-year $30 million deal with the Jacksonville Jaguars. Jones averaged a 25% target share, 10.7 half-point fantasy points per game (27th) and 12.8 expected half-point fantasy points per game (18th) in the team's final five games including playoffs. He also led the team in total air yards (1,136). The former Raider is bound to be overlooked in fantasy despite a strong 2021 finish, so consider me a buyer in the very late rounds and in dynasty. Jones will be a starter on the outside and inherit the wide receiver role previously occupied by Laquon Treadwell. The former first-round pick finished the final six weeks of the fantasy season 10th in receiving yards with 381 - 64 per game. Jones, like Treadwell, also finished the last five weeks top-10 in PFF receiving grade versus man coverage - further bolstering Jones' case as a future playmaker on the boundary.</t>
  </si>
  <si>
    <t>Samaje Perine should still be considered the primary backup to Joe Mixon despite social media's obsession with Chris Evans. Perine has done nothing over the last two seasons to lose the role as he's been excellent when called upon. Since 2020 he's ranked fourth and 18th in yards after contact per attempt (minimum 50 carries, per PFF). Last year he also finished 31st in yards per route run among running backs (minimum 20 targets, per PFF). While Evans might arguably be the better passing down back, if Mixon were to go down, Perine would own the early down work with the upside to take all the action.</t>
  </si>
  <si>
    <t>Jason Sanders' massive drop-off from K1 to K20 is a reminder that you don't want to be caught chasing the No. 1 overall scorer from last season when it stands out like an outlier. Sanders' extremely high conversion rate on FGs of 50-plus yards in 2020 was a prime sign that regression would follow.</t>
  </si>
  <si>
    <t>The Cleveland Browns tendered Johnson to prevent another team from adding him this offseason. He is certainly capable of being more than a third-stringer after an extremely impressive 2021 campaign that saw him finish as PFF's highest-graded rusher (90.6). Johnson also delivered in his three starts, averaging a whopping 22.6 fantasy points per game. He's a great player to target late with the hope that he finds more opportunity in 2022. Kareem Hunt's contract ends at the end of the 2022 season, so the Browns could move on from him a year early with a mid-year trade and elevate Johnson to the No. 2 on the depth chart.</t>
  </si>
  <si>
    <t>2020's K6 was lost in 2021 due to an injury, but the combined efforts of Rodrigo Blankenship and Michael Bagley would have produce the K9 last season. Considering the Colts have ranked top-10 in FG attempts the past two seasons, Blankenship is an extremely safe option to return top-10 value.</t>
  </si>
  <si>
    <t>Jonnu Smith's talent didn't disappear overnight. Whether he struggled to pick up the playbook or the team shifted their preconceived notions on personnel usage in season, the fact remains that Smith didn't get the playing time that we projected entering 2021. Last season Smith still popped in per route metrics ranking eighth in yards per route run and first in YAC per reception (minimum 20 targets, per PFF). When he was on the field, the team did make it a point to get the ball in his hands as he led all tight ends in target per route run rate. Sadly, he eclipsed 60% of snaps played in only three games. If Smith can earn more snaps in 2022, there's still a ceiling to chase in the final rounds of your fantasy drafts.</t>
  </si>
  <si>
    <t>2021 was the perfect storm for Nick Folk. He finished as the No. 1 fantasy kicker after finishing third in attempts and fifth in FG%. Folk connected on 90% of his fields goals for 30-plus yards. I'd be easy to brush off Folk's career year and point to regression in 2022, but the Patriots track record of reliable fantasy kickers suggests he can be a trusted commodity.</t>
  </si>
  <si>
    <t>Sammy Watkins' fantasy points per game over the last four seasons are as follows: 9.5, 8.0, 7.0 and 5.2. Not the direction you want to be going after joining his third team in three seasons. ESPN's Rob Demovsky said that based on the investment the Packers gave Watkins - $350,000 signing bonus as part of a one-year deal - he's hardly a lock to even make the Week 1 roster.</t>
  </si>
  <si>
    <t>A.J. Green was a shell of his former self last year, finishing as the WR42 in fantasy points per game. While his healthy return to the NFL was a heartwarming story, Green shouldn't be viewed as a difference maker at this point in his career. That doesn't mean he can't be a productive NFL player and a matchup-worthy play in a pinch. Green ranked 54th in yards per route run last year, immediately behind Laquon Treadwell, which is as nauseating as it sounds (minimum 50 targets, per PFF). While that looks ugly from a macro view, Green flashed his veteran savvy against zone coverage. He was 11th in yards per route run against zone last season, immediately ahead of Hunter Renfrow (minimum ten zone targets, per PFF). Temper your expectations for Green this year, but look to flex him against zone-heavy teams in 2022.</t>
  </si>
  <si>
    <t>Kendrick Bourne didn't absorb the same high-end target share that Jakobi Meyers did in the Patriots offense in 2021, but he posted career-high efficiency marks across the board. He caught 83% of his targets (2nd) and finished 14th overall in yards per route run (2.01). After such an impressive first season in New England, it wouldn't be outlandish to see Bourne earn more targets in Year 2. After all, his 70% route participation has room to grow.</t>
  </si>
  <si>
    <t>As good as Gold? Not so fast. Robbie Gould has finished outside the top-15 in FG% and total attempts the past 2 seasons, resulting in fantasy finishes beyond 20th. I'd be bearish on him as a reliable kicking option week-to-week. The 49ers top-10 red zone offense that past two seasons has not helped create more opportunities for Gould.</t>
  </si>
  <si>
    <t>Despite Brandon McManus' big leg, he's only finished as top-10 fantasy K once. I'd stay away considering the projected success we will see from a Russell Wilson/Nathaniel Hackett red-zone combination in 2022.</t>
  </si>
  <si>
    <t>The highest-paid running back on the Houston Texans roster is Rex Burkhead. $2.1 million of Burkhead's $2.35 million contract is fully guaranteed. Meanwhile, Marlon Mack signed a 1-year $2 million deal, and rookie Dameon Pierce was drafted in the fourth round. I envision Mack/Pierce duking out work on early downs, while Burkhead slides in as the primary pass-catching back after he ranked sixth in route participation over the last four weeks of the 2021 season. The receiving role is the one to target in this backfield for a team that projects to be playing from behind frequently. Not to mention that Burkhead came over from the New England Patriots last year alongside general manager Nick Caserio, so there's a built-in connection from management to the field. It's no coincidence that Burkhead nearly doubled his career highs in rushing attempts, rushing yards, and games started in his first year with Houston in 2021. And over the past two seasons, Burkhead has flashed a high weekly fantasy ceiling. He's crested 22-plus weekly fantasy points thrice since 2020. Mack has totaled 21.5 fantasy points over that span.</t>
  </si>
  <si>
    <t>Younghoe Koo's top-12 ADP is based on his merits during an outstanding 2020 campaign, not necessarily based on his 2022 projection. Because based on the outlook of the Falcons offense ‚Äî not great, 24th in RZ efficiency last season ‚Äî we should be ranking/drafting him more like he was last season. He was the K18. Admittedly though, I'd expect Koo to regress positively closer to his 2020 form after finishing the season as PFF's second-highest graded kicker with the 5th best FG% (93%). Doesn't hurt either that he plays predominately in a dome.</t>
  </si>
  <si>
    <t>David Bell might be my favorite WR to draft from Day 3 of the real NFL draft. He has an awesome landing spot with the Cleveland Browns and quarterback Deshaun Watson . The Browns understand his limitations as an athlete, but his strengths as an underneath wide receiver can help him produce after the catch. Bell finished third in the FBS in receiving yards on the outside (1,097), second in total forced missed tackles (25) and 10th in PFF receiving grade (86.9) among his draft class. He's a perfect fit alongside prototypical No. 1 WR Amari Cooper and the speedy duo of Donovan Peoples-Jones/Anthony Schwartz.</t>
  </si>
  <si>
    <t>It might be time to give up our perennial hope for Sterling Shepard. Shepard is recovering from an Achilles rupture, and at age 29, he hasn't played a full 16 games since 2018. Stashing him as the final pick in drafts is fine because if he can recapture most of his 2021 effectiveness, there could be flex or best ball value to be had. Shepard was 21st in route win rate last season while also ranking first in win rate versus man coverage.</t>
  </si>
  <si>
    <t>Dustin Hopkins is this year's Nick Folk: A Darkhorse to finish as fantasy's No. 1 kicker. It's probably more of a longshot with the Chargers' aggressiveness to go for it on fourth down, but hear me out. Hopkins was the K7 after joining LA in Week 8, going a perfect 7-7- on kicks between 40-49 yards while converting 90% of his kicks. And when he play indoors over that stretch, his points per game was just north of nine fantasy points per game.</t>
  </si>
  <si>
    <t>Shanahanigans are alive and well. After selecting Trey Sermon in the third round of the NFL Draft last year, the team chose to park him firmly on the bench. Sermon only saw work in three games last season, with his most extensive workload coming against the Seahawks (19 carries, 89 rushing yards). With the 49ers' heading back to the running back well with Tyrion Davis-Price this year in round three, Sermon could be parked on the pine or the inactive list all season. Unless we get positive reports from camp, he's not worth drafting outside of the final pick in any league.</t>
  </si>
  <si>
    <t>Chuba Hubbard started with solid showings in his attempt to replace Christian McCaffrey's production last season after he was sidelined in Week 3. Hubbard averaged 20.4 touches and 83.4 total yards per game over the next five weeks as the RB36, RB16, RB22, RB29, and RB20. Hubbard's underlying metrics weren't so pretty as he finished the season 45th in juke rate and 41st in yards created per touch. By the end of the season, the team worked in multiple backs with Hubbard. Monitor camp reports for Hubbard's standing in this backfield in 2022, but I'm currently projecting D'Onta Foreman to be McCaffrey's primary backup.</t>
  </si>
  <si>
    <t>Deshaun Watson is a top-five option when he gets back on the field after his six-game suspension. He was exactly that from 2019-2020, and there is no reason to think the 26-year-old won't pick up where he left off. During his last season of play, Watson led the NFL in passing yards and yards per attempt (8.9). Considering some best ball leagues are won in November/December, not September, he's worth stashing if you opt to wait on the quarterback position.</t>
  </si>
  <si>
    <t>Michigan's Hassan Haskins was one of my favorite running back sleepers before the NFL Draft. I claimed I'd be in on him if he got Round 4 draft capital, and Haskins did exactly that being selected 131st overall. He broke out in a big way as ‚Äúthe guy‚Äù for the Wolverines in 2021, earning a 23 percent dominator rating, raising his career dominator rating to 20 percent. With an identical PFF rushing grade to Breece Hall (91.6) over the last three seasons, Haskins looked primed to exceed expectations in the NFL. He offers a lot of size at 6-foot-2 and 228 pounds, so he can handle a heavy workload. The Michigan product also led his entire class in rushing attempts inside the five-yard line (29), which gives him a real shot at carving out a goal-line role in the pros. Haskins will never see the field as long as Derrick Henry stays healthy. But there's zero doubt in my mind that he's the clear direct back-up for Henry, who showed us last season that he is mortal.</t>
  </si>
  <si>
    <t>Laviska Shenault looks like the odd-man-out entering Year 3 with Christian Kirk, Marvin Jones and Zay Jones ahead of him in the target pecking order. Viska-stans might need a trade for him to revive his plummeting fantasy value. Because his team-leading 21% target rate per route run on 99 targets does suggest that maybe he's not as bad as the market perceives him. Especially considering the wide receivers going into Year 3 drafted in Round 2 that have eclipsed 170 targets since 2018 is a solid group to be associated with. Those names include JuJu Smith-Schuster, D.K. Metcalf, Tee Higgins, Chase Claypool, Courtland Sutton, A.J. Brown, Michael Pittman Jr. and Christian Kirk.</t>
  </si>
  <si>
    <t>Last year C.J. Uzomah was the poor man's Zach Ertz as he volumed his way to fantasy relevance. He finished as the TE19 in fantasy points per game on the strength of ranking 11th in routes run and snap share. The Jets will use multiple tight end sets this year, rotating between him, Tyler Conklin, and more. Uzomah is nothing more than a streaming tight end option catching passes from Zach Wilson in 2022.</t>
  </si>
  <si>
    <t>Terrace Marshall's outlook isn't rosy, with a pitiful 0.50 yards per route run in his rookie season and a foot injury that landed him on the IR (per PFF). The glass-half-full view of the situation is that the foot injury suppressed his effectiveness throughout the season. In a small sample, Marshall was snatching opposing corners' souls from their bodies in the preseason, securing 75% of his targets with 3.93 yards per route run (per PFF). The upside could be quite nice as a (nearly) free dice roll late. Robby Anderson looked like he was on his last legs in 2021. Marshall could supplant him as the Panthers' third option behind D.J. Moore and Christian McCaffrey.</t>
  </si>
  <si>
    <t>After backing up Josh Allen in Buffalo last season, Trubisky will get a chance to start, this time with the Steelers. He'll have to beat out first-round rookie Kenny Pickett, however. Trubisky's 2018 season with the Bears raised hopes; his 2019 and 2020 seasons dashed them. Running ability and an NFL-caliber arm raise hopes that Trubisky's fantasy value can be rehabilitated.</t>
  </si>
  <si>
    <t>Adam Trautman missed three games last season due to an MCL sprain, but his season was still a massive disappointment outside of the injury. His 1.05 yards per route run and 4.1 yards after the catch per reception won't get anyone excited for his 2022 prospects. Last year's depth chart was a perfect storm scenario for him to step forward if that was in the cards for his career arch. Sadly he only logged one top 12 tight end fantasy finish last year. The hope helium has been drained from his balloon. He's waiver wire fodder or a streaming option should injuries strike the Saints depth chart.</t>
  </si>
  <si>
    <t>Unlike Evan Engram in recent seasons, Dan Arnold has proven he can be an efficient NFL tight end. Arnold could overtake Engram as the Jaguars' top passing-catching tight end this season as the weeks roll on. In Weeks 5-11 last year, he played 62% or higher snaps in every game and was ninth in targets among tight ends (17% target share, 6.3 targets per game). In 2021 he was seventh in targets per snap and tenth in yards per route run immediately behind Darren Waller (minimum 20 targets, per PFF). While people worry about Engram or fawn over his athleticism, don't let Arnold's efficiency and own gym rat chops get lost in the mix. Arnold has a 98th percentile burst score (per Playerprofiler.com) and 93rd percentile agility.</t>
  </si>
  <si>
    <t>Braxton Berrios ran a route on 88% of the Jets' dropbacks and commanded a 23% target share in Jamison Crowder's absence in Week 16. The plucky Berrios stepped up again with Crowder out in Week 17, commanding a 35% target share without even leading the New York Jets in routes run. He finished the day catching eight of 12 targets for 65 yards to go along with two touchdowns (one rushing and receiving). He's worthy of as a depth stash because of his ability to command targets at a high rate: Berrios' 24% target rate per route run over the last two seasons ranks 14th among WRs with at least 100 targets.</t>
  </si>
  <si>
    <t>Chris Boswell's high 2022 ranking seems a bit point-chasey from 2021, after the Steelers kicker doubled his attempts from the year prior. Pittsburgh never attempted more kicks than they did in 2021 versus recent years, so expecting Boswell to run back a K3 performance seems slightly far-fetched. His 89% conversion rate on 50-plus yard FGs is primed to regress. Although his routine 90%-plus FG hit rate does suggest he can be a low-end kicker or streamable piece if the Steelers offense plays conservatives with a rookie QB.</t>
  </si>
  <si>
    <t>Samaje Perine is viewed as the current backup to Joe Mixon, but I wouldn't be shocked to see Evans take over that role in 2022. The former Michigan Wolverine finished as PFF's fifth-highest graded receiver and 10th-best pass-blocker at the running back position. His 2.11 yards per route run ranked 4th-best among all RBs, which suggests he has a legitimate shot to take over third-down duties in the Bengals backfield. But there's a case to be made that he would also thrive if an injury should occur to Mixon with an equally excellent rushing skill set. Evans' elusive rating ranked No. 1 and his yards after contact per attempt (4.05) ranked fourth. Fantasy gamers got a glimpse of Evans potential in a feature role in Week 18, when the Bengals rested their starters. Evans played 56% of the snaps in the regular season finale, compiling 13.9 fantasy points - seven carries for 35 yards and four catches for 24 yards on five targets.</t>
  </si>
  <si>
    <t>I have a confession to make. I have been an ardent Bryan Edwards supporter and truther. Edwards can still carve out a productive NFL career, but the tantalizing heights I once envisioned in his range of outcomes have evaporated. Edwards was sadly ranked 98th in route win rate last season while displaying some qualities that could mesh well with Arthur Smith's offense. Edwards' size will fit in as well as his after-the-catch ability. While his overall efficiency was putrid, Edwards did manage to rank 16th in YAC per reception (minimum 50 targets, per PFF). He likely never develops in the high target share earner I hoped for, but he can still pan out as a decent WR3 or WR4 in the NFL.</t>
  </si>
  <si>
    <t>Kyle Rudolph arrives in Tampa Bay after a one-year stint with the Giants as a role player behind Evan Engram. Last year he only logged three games with 60% or higher snaps while seeing 21% of his target volume in the red zone. Rudolph could fill a similar role alongside Cameron Brate. Brate filled a role eerily similar to Rudolph's with the Buccaneers last year. Rudolph ranked 31st in yards per route run and 21st in YAC per reception last season among tight ends (minimum 20 targets, per PFF). Rudolph will only be a matchup streamer in 2022 unless there are injuries to the tight end room.</t>
  </si>
  <si>
    <t>Jacoby Brissett was less than awe-inspiring in his last extended runs as a starting quarterback. He finished as the QB23 and QB28 in fantasy points per game in 2017 and 2019 while starting at least 15 games each season. Brissett was the 33rd and 35th highest graded passer per PFF, with anemic big-time throw rates ranking 39th and 42nd. While Deshaun Watson is suspended, the Browns can only hope for game manager level play as they attempt to grind out wins with their running game and defense. Even if you're streaming quarterbacks in fantasy, Brissett is unlikely to make the list often this season.</t>
  </si>
  <si>
    <t>Daniel Bellinger's overall prospect profile doesn't exactly jump off the page, but there's a ton of promise here. After failing to eclipse 1.05 yards per route run in his first three years at San Diego State, Bellinger posted 1.66 yards per route run (33rd, minimum 20 targets per PFF) in his final season. Where Bellinger really shined was after the catch, where he was seventh in YAC per reception (per PFF). He can further explore this part of his game at the NFL after testing extremely well at the combine. He finished with a 75th percentile or better speed score, burst score, and catch radius (per Playerprofiler.com). While rookie tight ends aren't usually players we look to in redraft, Bellinger could make some noise in his first season. From camp reports, he's already running with the first team and could walk into Week 1 as the team's unquestioned starter. We saw Brian Daboll heavily utilize a similarly athletic tight end in Dawson Knox last year in Buffalo. Knox finished as the TE9 in fantasy points per game on the strength of 19 red zone targets (fourth-most) and nine total touchdowns (second-most). The Giants' offense likely won't give Bellinger that many scoring opportunities, but the upside is there to carve out a weekly red zone role and surprise in fantasy football.</t>
  </si>
  <si>
    <t>Kenyan Drake is a fantastic late-round running back target. Drake should have a stand-alone from Week 1 as the passing down back for the Raiders. He was the fourth-highest graded back per PFF last year in the passing game, ranking sixth in yards per route run (minimum 20 targets). Even with a new regime in place, it's doubtful we see Josh Jacobs utilized a ton when Derek Carr drops back to pass. If Jacobs were to miss time, Drake could also cut into the early down work even if Zamir White would be the primary back to inherit the bulk of those touches.</t>
  </si>
  <si>
    <t>Greg Dulcich is headed to Mile High via the third round of the NFL Draft. Dulcich screams receiving upside after concluding his collegiate career at UCLA with an 84th percentile college dominator and 98th percentile yards per reception. Over the last two years, he ranked eighth and 20th in yards per route run and 24th and 16th in YAC per reception among tight ends (minimum 20 targets, per PFF). With Tim Patrick's season-ending injury and Nathaniel Hackett utilizing two tight end sets at the second-highest rate last year, Dulcich will have a role in this passing attack in year one.</t>
  </si>
  <si>
    <t>If we just knew that Greg Joseph was good, he'd be a lock for production in 2022. The Vikings kicker was the K6 last season and missed the top-3 by fewer than 7 points. He's basically free in all of drafts because of his real-life stats ‚Äî PFF's 27th-graded K in 2021 ‚Äî but his projection in a high-powered dome offense can't be overlooked.</t>
  </si>
  <si>
    <t>With DeAndre Hopkins slated to miss the first six games of the season, the Arizona Cardinals might have no choice but to feature more 12 personnel early and utilize their shiny new second-round pick, Trey McBride. McBride was the highest graded collegiate tight end last year per PFF, ranking fifth in yards per route run (minimum 20 targets). While the track record of rookie tight ends producing out the gate in fantasy isn't good, McBride won't be drafted in most leagues, but he's a name that should be monitored closely. If Zach Ertz were to miss any time, McBride would be in the conversation as a top 12 weekly fantasy option at the position.</t>
  </si>
  <si>
    <t>Tyler Conklin posted highs across all receiving categories while also serving as the TE15 in fantasy in 2021. He finished ninth in route participation, 12th in target share and ninth in receptions. His impressive season earned him a three-year deal worth $21 million with the New York Jets. But the Jets also signed ex-Bengals tight end C.J. Uzomah in free agency and drafted Ohio State tight end Jeremy Ruckert in the third round. The situation looks horrible for Conklin in a potential three-way tight end committee in a bad to below average offense. However, the situation alone has made Conklin virtually free across the board in early best ball drafts, and I think he's worth the late-round dart throw. The former Minnesota Viking should be the favorite to earn primary pass-catching duties.</t>
  </si>
  <si>
    <t>What a difference a year makes. Marquez Callaway was the hype machine target last year, but sadly he massively disappointed fantasy managers. He finished the season as the WR50 in fantasy points per game. Callaway simply isn't a wide receiver that should be expected to lead an NFL passing attack. Last year he was 62nd in route win rate and 69th in route win rate against man coverage (per Playerprofiler.com). These lagging metrics explain why he was 59th in target per route run rate. This season he slides back to the middle of the pack on the Saints' wide receiver depth chart and the fantasy abyss.</t>
  </si>
  <si>
    <t>Pickett wasn't on the prospect radar until he blew up as a fifth-year senior at Pittsburgh, throwing for 4,319 yards and 42 TDs in 13 games. Now, he'll compete with Mitchell Trubisky to be the Steelers' starter after being the only QB taken in the first round of the NFL Draft. Pickett's intangibles might be better than his raw tools, but the tools aren't bad.</t>
  </si>
  <si>
    <t>Will Fuller only played in two games last season, drawing a total of eight targets. As good as Fuller was in 2020 (WR8), the long layoff for a 28-year-old free agent wide receiver is concerning. My exposure to him will be limited until we have a confirmed landing spot and positive reports out of camp. It's conceivable that we don't see Fuller play in 2022.</t>
  </si>
  <si>
    <t>Former UDFA Jaylen Warren is in the driver's seat for the No. 2 RB role in the Steelers' backfield behind Najee Harris. The Oklahoma State product finished top-10 in broken tackle metrics in his draft class, and boasts pass-catching chops that should translate in fantasy-viability if he is ever given an opportunity to start. Although his size will limit him from being anything more than a weekly waiver wire plug-in, as opposed to a long-term answer at the RB position.</t>
  </si>
  <si>
    <t>With all the new additions Miami has made in the backfield this offseason, Myles Gaskin seems like the odd-man out. Can't imagine he has any fantasy role unless injuries thrust him into action. The 2019 7th-round pick finished with the second-worst yards after contact per attempt average (2.2) in 2021 among 61 RBs with at least 70 carries.</t>
  </si>
  <si>
    <t>Baker Mayfield may makes some ancillary Panthers pieces like Tommy Tremble intriguing, to say the least. The former Browns quarterback had an obvious connection with tight ends in both college and the NFL, so there should be some optimism that Tremble can do more in Year 2. The Panthers can't feature tight ends less than they have the past two seasons, ranking bottom three in tight end target share. It also works in Tremble's 2022 projection favor that he out-targeted teammate Ian Thomas despite running fewer routes. His 44% slot rate also ranked 15th at the position last season.</t>
  </si>
  <si>
    <t>I'm disappointed to report that I acquired zero of Titans wide receiver, Kyle Philips, in my rookie drafts. First, he was taken one spot before me by FantasyPros' own Pat Fitzmaurice after I waxed poetic about him on Pat's Fitz on Fantasy podcast. Then he got swept up right before my pick in another dynasty rookie draft. I believe he has some sneaky Hunter Renfrow-like slot skill that most will overlook, but NFL teams like the Titans will love. Philips commanded a 30 percent target share in 2021 at UCLA and could potentially become a top underneath option for Ryan Tannehill in Tennessee.</t>
  </si>
  <si>
    <t>Tyler Badie tied Kenneth Walker III in rushes of 10-plus yards (46) to lead the 2022 Draft Class. The undersized explosive running back enjoyed a breakout season in his final season at Missouri stepping out of Larry Roundtree's shadow. His 916 yards after contact ranked fifth-best in the class. Quite the feat for a sub-200 pound running back. But what's more impressive is Badie's 124 catches during his four-year tenure in college - capped off by 52 receptions in 2021. That was the highest mark among all 2022 draft-eligible backs. There's no guarantee that either J.K. Dobbins or Gus Edwards will come out the gates hot coming off torn ACLs, so the 2021 sixth-rounder could see a larger role than many would expect from a Day 3 selection. At worst, he'd be my favorite to emerge as the No. 3 RB because I have zero faith in either Mike Davis/Justice Hill maintaining any consistent role on the Ravens offense.</t>
  </si>
  <si>
    <t>Three seasons' worth of auditions have gone poorly, but it appears he'll get another in Seattle after being included in part of the package that sent Russell Wilson to Denver. We've seen too few encouraging signs to believe that Lock can still turn into a useful fantasy asset.</t>
  </si>
  <si>
    <t>Sadly O.J. Howard has never paid off on the promise that he displayed in 2018. That season he was the third-highest graded receiving tight end in the NFL while also ranking third in yards per route run (minimum 20 targets). Unfortunately, that was the pinnacle, as his yards per route run have fallen below 1.4 in two of the last three seasons. While the athleticism is likely still there, the production in 2022 probably won't be. Even if he can overcome Dawson Knox, the Bills have a plethora of weapons that are more skilled at drawing targets consistently. Even in the deepest of leagues, he isn't worth a draft selection.</t>
  </si>
  <si>
    <t>Regardless of where Jimmy Garoppolo eventually ends up, he's nothing more than a low-end QB2 for fantasy purposes. Last year he was QB15 in fantasy points per game with a stacked skill player cupboard around him. Without any rushing upside to speak of and a pop gun arm Garoppolo's weekly upside is vanilla at best. He's a better NFL quarterback than a fantasy option. Garoppolo ranked first in pressured completion rate and second in play-action completion rate last year. A play-action-heavy system would be the best fit where he isn't asked to carry an offense but rather be an efficient point guard like he was with the 49ers.</t>
  </si>
  <si>
    <t>Four-year starter at Cincinnati has intriguing mobility and an NFL-caliber arm, but he needs refinement. Ridder isn't likely to start early in his rookie season but will get a shot to replace Marcus Mariota as the Atlanta starter at some point.</t>
  </si>
  <si>
    <t>In deep leagues, consider 2021 second-rounder Tutu Atwell as a back-end roster stash. He was a monster producer at Louisville despite his extremely small size at 5-foot-9 and 155 pounds. However, there's no doubt the guy will have durability issues at such a small stature as displayed last season. But a healthy Atwell could be unlocked by new offensive coordinator Liam Coen, who vaulted fellow small WR Wan'Dale Robinson to an uber-productive final season at Kentucky as the team's play caller. So far, Atwell has looked solid during the summer and received praise from Matthew Stafford and Cooper Kupp.</t>
  </si>
  <si>
    <t>New Orleans' WR room has gotten more crowded this offseason, but I can't help hyping up my guy Deonte Harty. Harty saw an extremely high target rate per route run in 2021 (27%) and finished sixth in both PFF receiving grade (86.8) and yards per route run (2.69). He had over 52 receiving yards in three of Jameis Winston's starts last season, which indicates to me he has some built-in rapport with the quarterback. If a starting opportunity opens in the Saints offense, I'm confident Harty would deliver fantasy goodness.</t>
  </si>
  <si>
    <t>The Athletic's Vic Tafur believes that Mack Hollins will have a sizeable role in 2022. It's important to denote that his deep-threat profile ‚Äî fourth in aDOT (16.7) in 2021 - suggests he will be the team's field stretcher on an offense filled to the brim with elite underneath options between Davante Adams, Hunter Renfrow, and Darren Waller. The subsequent trade of Bryan Edwards further bolsters my take on Hollins carving out that No. 3 receiver role on a high-powered pass-heavy offense. He will never get doubled with all the other weapons on the Vegas offense, making him an extremely appetizing final-round best-ball option, especially in Raiders stacks.</t>
  </si>
  <si>
    <t>Got off to a fast start in 2021, with five TD passes, five TD runs and three 300-yard games in his first four starts. Then the roof caved in, with Darnold throwing four TD passes and 10 INTs in his other seven starts. So much for the idea that Adam Gase was entirely to blame for Darnold's non-development. He's entering his age-25 season, so there's a flicker of hope left, but the Panthers' acquisition of Baker Mayfield suggests that they've given up hope of turning around Darnold's career.</t>
  </si>
  <si>
    <t>The former Cincinnati Bearcat has some impressive measurables - 55th percentile 40-yard dash, 77th percentile vertical jump - so a 2022 breakout is well within his range of outcomes. After all, he has led the Packers' tight end room in routes run in 2021.</t>
  </si>
  <si>
    <t>A slide into the third round of the NFL Draft was ruinous to Willis' fantasy value. He landed with the Titans, who don't seem to be in any hurry to replace starter Ryan Tannehill. Willis has a big arm and is a potential difference-maker as a runner, but he needs a lot of refinement. Whenever Willis gets his first NFL playing time, the results are more likely to be reminiscent of late-career Cam Newton than current Josh Allen.</t>
  </si>
  <si>
    <t>Taylor can still run even though he'll be entering his age-33 season, but he's always been a below-average passer.</t>
  </si>
  <si>
    <t>Turned in an efficient if unspectacular season for the Panthers in 2020 but failed to unlock the Broncos' considerable pass-catching talent in 2021. Will now back up Tua Tagovailoa in Miami.</t>
  </si>
  <si>
    <t>The most appealing part about the KC backfield is identifying the potential goal-line back. And there's a scenario where that guy is Derrick Gore. New Cardinals RB Darrel Williams played that role last season, and Gore flashed red-zone usage last season in Week 8 with six red-zone touches. Many will point to Gore's undrafted status as a reason to believe he won't be a factor in 2022. But the team's belief in fellow UDFA Williams suggests that the team won't shy away from Gore if he is indeed the best option for the job. He was superior to both Clyde Edwards-Helaire and Ronald Jones last season in PFF rushing grade and yards after contact per attempt. Gore was also uber-efficient in the passing game, finishing fourth in the NFL in yards per route run. It's a small sample size with just nine targets, but it's encouraging that he shows proficiency in the receiving game.</t>
  </si>
  <si>
    <t>The Houston Texans traded multiple picks to move up for John Metchie during the 2022 NFL Draft in a similar fashion to how they acquired Nico Collins a season ago. The former Alabama wide receiver caught 96 balls for over 1,100 receiving yards and eight touchdowns in his final junior season. He just happened to be overshadowed by Ohio State transfer Jameson Williams. But don't sleep on Metchie because he possesses a nice skillset that will translate well with the Texans. He's a savvy route runner that understands how to get leverage and create separation from defenders. His game reminds me of Eddie Royal. He probably won't ever be a true No. 1, but that doesn't preclude him from carving out a niche role starting from the slot. But that will have to wait until 2023. Metchie was recently diagnosed with leukemia, making it likely he misses the entire 2022 season.</t>
  </si>
  <si>
    <t>After going undrafted, rookie Abram Smith signed with the New Orleans Saints as a UDFA with a $222,000 guaranteed contract - one of the biggest guarantees for any rookie free agent around the league in recent years. It's a strong indicator that Smith will likely crack the final 53-man roster, and his special-teams ability will be his pathway to being active on game day. Just dressing for games is half the battle for many rookies, so for Smith to have a realistic path as a UDFA should not be ignored. And neither should the general ambiguity surrounding Alvin Kamara's legal matters after he was arrested in Las Vegas during the Pro Bowl. If Kamara is suspended for any allotment of time, Smith is looking at a depth chart composed of Mark Ingram, Tony Jones Jr., Dwayne Washington, and Devine Ozigbo. Ingram just turned 32. Jones was a UDFA in 2020 and bombed in his lone start in 2021. Washington has been on the roster for four seasons and has totaled 47 carries. It's not far-fetched to think that Smith is going to have a role on an ascending Saints offense sooner rather than later. He would hardly be the first UDFA success story to come out of New Orleans ie. Khiry Robinson, Chris Ivory, and Pierre Thomas.</t>
  </si>
  <si>
    <t>Threw for 38 TDs as a freshman at North Carolina and then boosted his overall efficiency as a sophomore, but his final-year production dipped after teammates Javonte Williams, Michael Carter and Dyami Brown turned pro. Howell won't turn 22 until September, so there's plenty of room for growth here, and his willingness to run is a plus. There may be limited upside, however, and the fact that he fell to the fifth round suggests he won't be pushing for a starting job in Washington this year.</t>
  </si>
  <si>
    <t>Team</t>
  </si>
  <si>
    <t>Bye</t>
  </si>
  <si>
    <t>Lookup Name</t>
  </si>
  <si>
    <t>Original</t>
  </si>
  <si>
    <t>2021 Salary</t>
  </si>
  <si>
    <t>Brotherhood</t>
  </si>
  <si>
    <t>DL-LB-DB</t>
  </si>
  <si>
    <t>Dynasty</t>
  </si>
  <si>
    <t>Habaneros</t>
  </si>
  <si>
    <t>Invincibles</t>
  </si>
  <si>
    <t>Machine</t>
  </si>
  <si>
    <t>Roid Ragers</t>
  </si>
  <si>
    <t>Ricky Seals-Jones</t>
  </si>
  <si>
    <t>T.J. Edwards</t>
  </si>
  <si>
    <t>Javon Hargrave</t>
  </si>
  <si>
    <t>Shaq Green-Thompson</t>
  </si>
  <si>
    <t>Harold Landry</t>
  </si>
  <si>
    <t>Kyle Dugger</t>
  </si>
  <si>
    <t>Quincy Williams</t>
  </si>
  <si>
    <t>Brian Johnson</t>
  </si>
  <si>
    <t>Shaft</t>
  </si>
  <si>
    <t>Wailers</t>
  </si>
  <si>
    <t>Donald Parham</t>
  </si>
  <si>
    <t>Chad Henne</t>
  </si>
  <si>
    <t>Austin Walter</t>
  </si>
  <si>
    <t>Matt Judon</t>
  </si>
  <si>
    <t>Jonathan Greenard</t>
  </si>
  <si>
    <t>Kyzir White</t>
  </si>
  <si>
    <t>Anthony Walker</t>
  </si>
  <si>
    <t>Nick Bolton</t>
  </si>
  <si>
    <t>Foye Oluokun</t>
  </si>
  <si>
    <t>Homies</t>
  </si>
  <si>
    <t>DE13</t>
  </si>
  <si>
    <t>DE18</t>
  </si>
  <si>
    <t>DE19</t>
  </si>
  <si>
    <t>LB52</t>
  </si>
  <si>
    <t>S34</t>
  </si>
  <si>
    <t>S35</t>
  </si>
  <si>
    <t>LB58</t>
  </si>
  <si>
    <t>DE23</t>
  </si>
  <si>
    <t>LB59</t>
  </si>
  <si>
    <t>Shaquille Leonard</t>
  </si>
  <si>
    <t>Jalen Thompson</t>
  </si>
  <si>
    <t>Jayron Kearse</t>
  </si>
  <si>
    <t>David Long Jr.</t>
  </si>
  <si>
    <t>Cody Barton</t>
  </si>
  <si>
    <t>Tracy Walker III</t>
  </si>
  <si>
    <t>Trey Hendrickson</t>
  </si>
  <si>
    <t>Maxx Crosby</t>
  </si>
  <si>
    <t>Devin Lloyd</t>
  </si>
  <si>
    <t>Robert Quinn</t>
  </si>
  <si>
    <t>DeMarcus Lawrence</t>
  </si>
  <si>
    <t>Ja'Whaun Bentley</t>
  </si>
  <si>
    <t>Pete Werner</t>
  </si>
  <si>
    <t>Brandon Jones</t>
  </si>
  <si>
    <t>Grant Delpit</t>
  </si>
  <si>
    <t>Kyle Hamilton</t>
  </si>
  <si>
    <t>Christian Wilkins</t>
  </si>
  <si>
    <t>Jevon Holland</t>
  </si>
  <si>
    <t>Aidan Hutchinson</t>
  </si>
  <si>
    <t>Greg Rousseau</t>
  </si>
  <si>
    <t>Marcus Davenport</t>
  </si>
  <si>
    <t>Divine Deablo</t>
  </si>
  <si>
    <t>Azeez Al-Shaair</t>
  </si>
  <si>
    <t>Kamu Grugier-Hill</t>
  </si>
  <si>
    <t>Christian Harris</t>
  </si>
  <si>
    <t>Nick Cross</t>
  </si>
  <si>
    <t>Mykal Walker</t>
  </si>
  <si>
    <t>Alex Anzalone</t>
  </si>
  <si>
    <t>Jaquan Brisker</t>
  </si>
  <si>
    <t>Julian Love</t>
  </si>
  <si>
    <t>J.C. Jackson</t>
  </si>
  <si>
    <t>Jaelan Phillips</t>
  </si>
  <si>
    <t>Drue Tranquill</t>
  </si>
  <si>
    <t>Kwity Paye</t>
  </si>
  <si>
    <t>Rashan Gary</t>
  </si>
  <si>
    <t>Micah Hyde</t>
  </si>
  <si>
    <t>Charles Harris</t>
  </si>
  <si>
    <t>Quay Walker</t>
  </si>
  <si>
    <t>Ernest Jones</t>
  </si>
  <si>
    <t>Jalen Ramsey</t>
  </si>
  <si>
    <t>Neville Hewitt</t>
  </si>
  <si>
    <t>Nakobe Dean</t>
  </si>
  <si>
    <t>Kayvon Thibodeaux</t>
  </si>
  <si>
    <t>Arik Armstead</t>
  </si>
  <si>
    <t>Kenny Clark</t>
  </si>
  <si>
    <t>Xavien Howard</t>
  </si>
  <si>
    <t>Brandon Graham</t>
  </si>
  <si>
    <t>Azeez Ojulari</t>
  </si>
  <si>
    <t>Travon Walker</t>
  </si>
  <si>
    <t>DT7</t>
  </si>
  <si>
    <t>LB61</t>
  </si>
  <si>
    <t>DE24</t>
  </si>
  <si>
    <t>LB65</t>
  </si>
  <si>
    <t>DE25</t>
  </si>
  <si>
    <t>DE26</t>
  </si>
  <si>
    <t>DE27</t>
  </si>
  <si>
    <t>DT8</t>
  </si>
  <si>
    <t>DE28</t>
  </si>
  <si>
    <t>LB73</t>
  </si>
  <si>
    <t>DE29</t>
  </si>
  <si>
    <t>George Karlaftis</t>
  </si>
  <si>
    <t>KCC</t>
  </si>
  <si>
    <t>Arnold Ebiketie</t>
  </si>
  <si>
    <t>Channing Tindall</t>
  </si>
  <si>
    <t>Jermaine Johnson II</t>
  </si>
  <si>
    <t>Lewis Cine</t>
  </si>
  <si>
    <t>Troy Andersen</t>
  </si>
  <si>
    <t>Chad Muma</t>
  </si>
  <si>
    <t>David Ojabo</t>
  </si>
  <si>
    <t>DS</t>
  </si>
  <si>
    <t>TOP-50</t>
  </si>
  <si>
    <t>PPL TEAM</t>
  </si>
  <si>
    <t>F=FRANCHISE</t>
  </si>
  <si>
    <t>PP=PENALTY PLUCK</t>
  </si>
  <si>
    <t>X=UNPROTECTED</t>
  </si>
  <si>
    <t>C=CUT</t>
  </si>
  <si>
    <t>POS RK</t>
  </si>
  <si>
    <t>AVAIL</t>
  </si>
  <si>
    <t>OPP</t>
  </si>
  <si>
    <t>OVP</t>
  </si>
  <si>
    <t>ROST</t>
  </si>
  <si>
    <t>START</t>
  </si>
  <si>
    <t>ATT</t>
  </si>
  <si>
    <t>COMP</t>
  </si>
  <si>
    <t>YDS</t>
  </si>
  <si>
    <t>TD</t>
  </si>
  <si>
    <t>INT</t>
  </si>
  <si>
    <t>TAR</t>
  </si>
  <si>
    <t>REC</t>
  </si>
  <si>
    <t>LOST</t>
  </si>
  <si>
    <t>Distri...</t>
  </si>
  <si>
    <t>@LAR</t>
  </si>
  <si>
    <t>Wailer...</t>
  </si>
  <si>
    <t>@ARI</t>
  </si>
  <si>
    <t>Roid R...</t>
  </si>
  <si>
    <t>@NYJ</t>
  </si>
  <si>
    <t>Habane...</t>
  </si>
  <si>
    <t>@DET</t>
  </si>
  <si>
    <t>@DAL</t>
  </si>
  <si>
    <t>Dynast...</t>
  </si>
  <si>
    <t>Invinc...</t>
  </si>
  <si>
    <t>@MIN</t>
  </si>
  <si>
    <t>Machin...</t>
  </si>
  <si>
    <t>@SEA</t>
  </si>
  <si>
    <t>Progra...</t>
  </si>
  <si>
    <t>Brothe...</t>
  </si>
  <si>
    <t>@CHI</t>
  </si>
  <si>
    <t>@LAC</t>
  </si>
  <si>
    <t>@HOU</t>
  </si>
  <si>
    <t>@WAS</t>
  </si>
  <si>
    <t>@ATL</t>
  </si>
  <si>
    <t>@TEN</t>
  </si>
  <si>
    <t>@MIA</t>
  </si>
  <si>
    <t>@CIN</t>
  </si>
  <si>
    <t>@CAR</t>
  </si>
  <si>
    <t xml:space="preserve"> </t>
  </si>
  <si>
    <t xml:space="preserve"> BUF</t>
  </si>
  <si>
    <t xml:space="preserve"> KC</t>
  </si>
  <si>
    <t xml:space="preserve"> LAC</t>
  </si>
  <si>
    <t xml:space="preserve"> BAL</t>
  </si>
  <si>
    <t xml:space="preserve"> PHI</t>
  </si>
  <si>
    <t xml:space="preserve"> TB</t>
  </si>
  <si>
    <t xml:space="preserve"> ARI</t>
  </si>
  <si>
    <t xml:space="preserve"> GB</t>
  </si>
  <si>
    <t xml:space="preserve"> LAR </t>
  </si>
  <si>
    <t xml:space="preserve"> DEN</t>
  </si>
  <si>
    <t xml:space="preserve"> MIN</t>
  </si>
  <si>
    <t xml:space="preserve"> DAL</t>
  </si>
  <si>
    <t xml:space="preserve"> CIN </t>
  </si>
  <si>
    <t xml:space="preserve"> SF </t>
  </si>
  <si>
    <t xml:space="preserve"> LV</t>
  </si>
  <si>
    <t xml:space="preserve"> IND</t>
  </si>
  <si>
    <t xml:space="preserve"> JAC</t>
  </si>
  <si>
    <t xml:space="preserve"> TEN</t>
  </si>
  <si>
    <t xml:space="preserve"> NO</t>
  </si>
  <si>
    <t xml:space="preserve"> IND </t>
  </si>
  <si>
    <t xml:space="preserve"> MIA</t>
  </si>
  <si>
    <t xml:space="preserve"> LAR</t>
  </si>
  <si>
    <t xml:space="preserve"> DET</t>
  </si>
  <si>
    <t xml:space="preserve"> CHI</t>
  </si>
  <si>
    <t xml:space="preserve"> NYG</t>
  </si>
  <si>
    <t xml:space="preserve"> ATL</t>
  </si>
  <si>
    <t xml:space="preserve"> NYJ </t>
  </si>
  <si>
    <t xml:space="preserve"> WAS</t>
  </si>
  <si>
    <t xml:space="preserve"> NE </t>
  </si>
  <si>
    <t xml:space="preserve"> CAR</t>
  </si>
  <si>
    <t xml:space="preserve"> PIT</t>
  </si>
  <si>
    <t xml:space="preserve"> CIN</t>
  </si>
  <si>
    <t xml:space="preserve"> HOU</t>
  </si>
  <si>
    <t xml:space="preserve"> TB </t>
  </si>
  <si>
    <t xml:space="preserve"> CLE</t>
  </si>
  <si>
    <t xml:space="preserve"> SEA</t>
  </si>
  <si>
    <t xml:space="preserve"> DAL </t>
  </si>
  <si>
    <t xml:space="preserve"> HOU </t>
  </si>
  <si>
    <t xml:space="preserve"> BAL </t>
  </si>
  <si>
    <t xml:space="preserve"> NYJ</t>
  </si>
  <si>
    <t xml:space="preserve"> NE</t>
  </si>
  <si>
    <t xml:space="preserve"> MIA </t>
  </si>
  <si>
    <t xml:space="preserve"> BUF </t>
  </si>
  <si>
    <t xml:space="preserve"> PHI </t>
  </si>
  <si>
    <t xml:space="preserve"> PIT </t>
  </si>
  <si>
    <t xml:space="preserve"> SEA </t>
  </si>
  <si>
    <t xml:space="preserve"> CLE </t>
  </si>
  <si>
    <t xml:space="preserve"> NO </t>
  </si>
  <si>
    <t xml:space="preserve"> SF</t>
  </si>
  <si>
    <t xml:space="preserve"> GB </t>
  </si>
  <si>
    <t xml:space="preserve"> JAC </t>
  </si>
  <si>
    <t xml:space="preserve"> LV </t>
  </si>
  <si>
    <t xml:space="preserve"> ATL </t>
  </si>
  <si>
    <t xml:space="preserve"> NYG </t>
  </si>
  <si>
    <t xml:space="preserve"> ARI </t>
  </si>
  <si>
    <t xml:space="preserve"> CAR </t>
  </si>
  <si>
    <t xml:space="preserve"> WAS </t>
  </si>
  <si>
    <t xml:space="preserve"> LAC </t>
  </si>
  <si>
    <t xml:space="preserve"> CHI </t>
  </si>
  <si>
    <t xml:space="preserve"> MIN </t>
  </si>
  <si>
    <t xml:space="preserve"> TEN </t>
  </si>
  <si>
    <t xml:space="preserve"> DET </t>
  </si>
  <si>
    <t xml:space="preserve"> KC </t>
  </si>
  <si>
    <t xml:space="preserve"> DEN </t>
  </si>
  <si>
    <t>Mitchell Trubisky</t>
  </si>
  <si>
    <t>Case Keenum</t>
  </si>
  <si>
    <t>Joshua Dobbs</t>
  </si>
  <si>
    <t>Kyle Trask</t>
  </si>
  <si>
    <t>John Wolford</t>
  </si>
  <si>
    <t>Jarrett Stidham</t>
  </si>
  <si>
    <t>Tyler Huntley</t>
  </si>
  <si>
    <t>Brandon Allen</t>
  </si>
  <si>
    <t>Chase Daniel</t>
  </si>
  <si>
    <t>Colt McCoy</t>
  </si>
  <si>
    <t>Nick Foles</t>
  </si>
  <si>
    <t>Gardner Minshew</t>
  </si>
  <si>
    <t>C.J. Beathard</t>
  </si>
  <si>
    <t>Mason Rudolph</t>
  </si>
  <si>
    <t>Brian Hoyer</t>
  </si>
  <si>
    <t>Trevor Siemian</t>
  </si>
  <si>
    <t>Nick Mullens</t>
  </si>
  <si>
    <t>Kyle Allen</t>
  </si>
  <si>
    <t>Keelan Cole</t>
  </si>
  <si>
    <t>Ced Wilson</t>
  </si>
  <si>
    <t>Nick Westbrook</t>
  </si>
  <si>
    <t>K.J. Hamler</t>
  </si>
  <si>
    <t>Cam Sims</t>
  </si>
  <si>
    <t>Damiere Byrd</t>
  </si>
  <si>
    <t>James Proche</t>
  </si>
  <si>
    <t>Miles Boykin</t>
  </si>
  <si>
    <t>Jamal Agnew</t>
  </si>
  <si>
    <t>Chris Moore</t>
  </si>
  <si>
    <t>Khadarel Hodge</t>
  </si>
  <si>
    <t>Trinity Benson</t>
  </si>
  <si>
    <t>Trent Sherfield</t>
  </si>
  <si>
    <t>Scott Miller</t>
  </si>
  <si>
    <t>D'Wayne Eskridge</t>
  </si>
  <si>
    <t>Dezmon Patmon</t>
  </si>
  <si>
    <t>Antoine Wesley</t>
  </si>
  <si>
    <t>Marquez Stevenson</t>
  </si>
  <si>
    <t>Lance McCutcheon</t>
  </si>
  <si>
    <t>Dante Pettis</t>
  </si>
  <si>
    <t>Jalen Nailor</t>
  </si>
  <si>
    <t>Montrell Washington</t>
  </si>
  <si>
    <t>Simi Fehoko</t>
  </si>
  <si>
    <t>Erik Ezukanma</t>
  </si>
  <si>
    <t>Trenton Irwin</t>
  </si>
  <si>
    <t>Victor Bolden</t>
  </si>
  <si>
    <t>Gunner Olszewski</t>
  </si>
  <si>
    <t>Andy Isabella</t>
  </si>
  <si>
    <t>Phillip Dorsett</t>
  </si>
  <si>
    <t>Samori Toure</t>
  </si>
  <si>
    <t>Michael Woods II</t>
  </si>
  <si>
    <t>N'Keal Harry</t>
  </si>
  <si>
    <t>Lil'Jordan Humphrey</t>
  </si>
  <si>
    <t>Dez Fitzpatrick</t>
  </si>
  <si>
    <t>Kirk Merritt</t>
  </si>
  <si>
    <t>Richie James</t>
  </si>
  <si>
    <t>Shi Smith</t>
  </si>
  <si>
    <t>Marquise Goodwin</t>
  </si>
  <si>
    <t>Dareke Young</t>
  </si>
  <si>
    <t>Bo Melton</t>
  </si>
  <si>
    <t>Tarik Black</t>
  </si>
  <si>
    <t>Denzel Mims</t>
  </si>
  <si>
    <t>Jaelon Darden</t>
  </si>
  <si>
    <t>Jake Kumerow</t>
  </si>
  <si>
    <t>Cameron Batson</t>
  </si>
  <si>
    <t>Jeff Smith</t>
  </si>
  <si>
    <t>Dax Milne</t>
  </si>
  <si>
    <t>Racey McMath</t>
  </si>
  <si>
    <t>Jason Moore</t>
  </si>
  <si>
    <t>J.J. Arcega-Whiteside</t>
  </si>
  <si>
    <t>Mike Strachan</t>
  </si>
  <si>
    <t>Tajae Sharpe</t>
  </si>
  <si>
    <t>Andre Roberts</t>
  </si>
  <si>
    <t>Andre Roberts| CAR</t>
  </si>
  <si>
    <t>Demetric Felton</t>
  </si>
  <si>
    <t>Tory Carter</t>
  </si>
  <si>
    <t>Patrick Ricard</t>
  </si>
  <si>
    <t>Benny Snell</t>
  </si>
  <si>
    <t>Rico Dowdle</t>
  </si>
  <si>
    <t>Antonio Williams</t>
  </si>
  <si>
    <t>Zander Horvath</t>
  </si>
  <si>
    <t>Jonathan Williams</t>
  </si>
  <si>
    <t>Patrick Taylor</t>
  </si>
  <si>
    <t>Godwin Igwebuike</t>
  </si>
  <si>
    <t>Brittain Brown</t>
  </si>
  <si>
    <t>Connor Heyward</t>
  </si>
  <si>
    <t>Tony Jones</t>
  </si>
  <si>
    <t>C.J. Ham</t>
  </si>
  <si>
    <t>Dare Ogunbowale</t>
  </si>
  <si>
    <t>Darwin Thompson</t>
  </si>
  <si>
    <t>Jakob Johnson</t>
  </si>
  <si>
    <t>Mekhi Sargent</t>
  </si>
  <si>
    <t>Nick Bawden</t>
  </si>
  <si>
    <t>Michael Burton</t>
  </si>
  <si>
    <t>Alec Ingold</t>
  </si>
  <si>
    <t>Royce Freeman</t>
  </si>
  <si>
    <t>Keith Smith</t>
  </si>
  <si>
    <t>Jonathan Ward</t>
  </si>
  <si>
    <t>Jason Cabinda</t>
  </si>
  <si>
    <t>Gabe Nabers</t>
  </si>
  <si>
    <t>Adam Prentice</t>
  </si>
  <si>
    <t>Gary Brightwell</t>
  </si>
  <si>
    <t>Derek Watt</t>
  </si>
  <si>
    <t>Kylin Hill</t>
  </si>
  <si>
    <t>Taiwan Jones</t>
  </si>
  <si>
    <t>Nick Bellore</t>
  </si>
  <si>
    <t>Khari Blasingame</t>
  </si>
  <si>
    <t>Trenton Cannon</t>
  </si>
  <si>
    <t>Trenton Cannon| TEN</t>
  </si>
  <si>
    <t>Maxx Williams</t>
  </si>
  <si>
    <t>Tommy Sweeney</t>
  </si>
  <si>
    <t>Brock Wright</t>
  </si>
  <si>
    <t>Marcedes Lewis</t>
  </si>
  <si>
    <t>Tyler Kroft</t>
  </si>
  <si>
    <t>Chris Manhertz</t>
  </si>
  <si>
    <t>Jody Fortson</t>
  </si>
  <si>
    <t>Ko Kieft</t>
  </si>
  <si>
    <t>Matt Bushman</t>
  </si>
  <si>
    <t>Brycen Hopkins</t>
  </si>
  <si>
    <t>Blake Bell</t>
  </si>
  <si>
    <t>Jake Ferguson</t>
  </si>
  <si>
    <t>Nick Boyle</t>
  </si>
  <si>
    <t>Stephen Anderson</t>
  </si>
  <si>
    <t>James Mitchell</t>
  </si>
  <si>
    <t>Charlie Kolar</t>
  </si>
  <si>
    <t>Grant Calcaterra</t>
  </si>
  <si>
    <t>Noah Gray</t>
  </si>
  <si>
    <t>Luke Farrell</t>
  </si>
  <si>
    <t>Hunter Long</t>
  </si>
  <si>
    <t>Zach Gentry</t>
  </si>
  <si>
    <t>Tommy Hudson</t>
  </si>
  <si>
    <t>Matt Sokol</t>
  </si>
  <si>
    <t>Tre' McKitty</t>
  </si>
  <si>
    <t>Andrew Beck</t>
  </si>
  <si>
    <t>Antony Auclair</t>
  </si>
  <si>
    <t>Charlie Woerner</t>
  </si>
  <si>
    <t>Johnny Mundt</t>
  </si>
  <si>
    <t>Mason Schreck</t>
  </si>
  <si>
    <t>Ben Ellefson</t>
  </si>
  <si>
    <t>Josh Oliver</t>
  </si>
  <si>
    <t>Teagan Quitoriano</t>
  </si>
  <si>
    <t>John FitzPatrick</t>
  </si>
  <si>
    <t>Cole Turner</t>
  </si>
  <si>
    <t>Tyler Davis</t>
  </si>
  <si>
    <t>Trevon Wesco</t>
  </si>
  <si>
    <t>Reggie Gilliam</t>
  </si>
  <si>
    <t>Tanner Hudson</t>
  </si>
  <si>
    <t>Colby Parkinson</t>
  </si>
  <si>
    <t>Eric Tomlinson</t>
  </si>
  <si>
    <t>Giovanni Ricci</t>
  </si>
  <si>
    <t>Cethan Carter</t>
  </si>
  <si>
    <t>J.P. Holtz</t>
  </si>
  <si>
    <t>OFFENSE</t>
  </si>
  <si>
    <t>SOLO</t>
  </si>
  <si>
    <t>AST</t>
  </si>
  <si>
    <t>SACK</t>
  </si>
  <si>
    <t>FORCED</t>
  </si>
  <si>
    <t>RECOV</t>
  </si>
  <si>
    <t>DEF</t>
  </si>
  <si>
    <t>STY</t>
  </si>
  <si>
    <t xml:space="preserve"> PIT </t>
  </si>
  <si>
    <t xml:space="preserve"> IND </t>
  </si>
  <si>
    <t xml:space="preserve"> CHI </t>
  </si>
  <si>
    <t xml:space="preserve"> SEA </t>
  </si>
  <si>
    <t xml:space="preserve"> ATL </t>
  </si>
  <si>
    <t xml:space="preserve"> CIN </t>
  </si>
  <si>
    <t xml:space="preserve"> BUF </t>
  </si>
  <si>
    <t xml:space="preserve"> LAR </t>
  </si>
  <si>
    <t xml:space="preserve"> KC </t>
  </si>
  <si>
    <t xml:space="preserve"> TB </t>
  </si>
  <si>
    <t xml:space="preserve"> DAL </t>
  </si>
  <si>
    <t xml:space="preserve"> JAC </t>
  </si>
  <si>
    <t xml:space="preserve"> NYJ </t>
  </si>
  <si>
    <t xml:space="preserve"> CLE </t>
  </si>
  <si>
    <t xml:space="preserve"> DEN </t>
  </si>
  <si>
    <t xml:space="preserve"> BAL </t>
  </si>
  <si>
    <t xml:space="preserve"> NYG </t>
  </si>
  <si>
    <t xml:space="preserve"> LAC </t>
  </si>
  <si>
    <t xml:space="preserve"> GB </t>
  </si>
  <si>
    <t xml:space="preserve"> SF </t>
  </si>
  <si>
    <t xml:space="preserve"> NO </t>
  </si>
  <si>
    <t xml:space="preserve"> WAS </t>
  </si>
  <si>
    <t xml:space="preserve"> MIA </t>
  </si>
  <si>
    <t xml:space="preserve"> DET </t>
  </si>
  <si>
    <t xml:space="preserve"> HOU </t>
  </si>
  <si>
    <t xml:space="preserve"> PHI </t>
  </si>
  <si>
    <t xml:space="preserve"> ARI </t>
  </si>
  <si>
    <t xml:space="preserve"> TEN </t>
  </si>
  <si>
    <t xml:space="preserve"> CAR </t>
  </si>
  <si>
    <t xml:space="preserve"> MIN </t>
  </si>
  <si>
    <t>Tae Crowder</t>
  </si>
  <si>
    <t>Preston Smith</t>
  </si>
  <si>
    <t>Markus Golden</t>
  </si>
  <si>
    <t>David Long</t>
  </si>
  <si>
    <t>Anthony Barr</t>
  </si>
  <si>
    <t>Odafe Oweh</t>
  </si>
  <si>
    <t>Nick Kwiatkoski</t>
  </si>
  <si>
    <t>Jermaine Carter</t>
  </si>
  <si>
    <t>Josh Bynes</t>
  </si>
  <si>
    <t>Trevis Gipson</t>
  </si>
  <si>
    <t>Jalen Reeves-Maybin</t>
  </si>
  <si>
    <t>Malik Reed</t>
  </si>
  <si>
    <t>Leo Chenal</t>
  </si>
  <si>
    <t>Leonard Floyd</t>
  </si>
  <si>
    <t>Jonas Griffith</t>
  </si>
  <si>
    <t>Kenneth Murray</t>
  </si>
  <si>
    <t>Davion Taylor</t>
  </si>
  <si>
    <t>Andrew Van Ginkel</t>
  </si>
  <si>
    <t>Alex Highsmith</t>
  </si>
  <si>
    <t>Tyus Bowser</t>
  </si>
  <si>
    <t>Ben Niemann</t>
  </si>
  <si>
    <t>Robert Spillane</t>
  </si>
  <si>
    <t>Lorenzo Carter</t>
  </si>
  <si>
    <t>Elandon Roberts</t>
  </si>
  <si>
    <t>Mack Wilson</t>
  </si>
  <si>
    <t>Terrel Bernard</t>
  </si>
  <si>
    <t>Malcolm Rodriguez</t>
  </si>
  <si>
    <t>Justin Houston</t>
  </si>
  <si>
    <t>Brian Asamoah</t>
  </si>
  <si>
    <t>Akeem Davis-Gaither</t>
  </si>
  <si>
    <t>Raekwon McMillan</t>
  </si>
  <si>
    <t>Nik Bonitto</t>
  </si>
  <si>
    <t>Josh Uche</t>
  </si>
  <si>
    <t>Blake Lynch</t>
  </si>
  <si>
    <t>Derrick Barnes</t>
  </si>
  <si>
    <t>Amen Ogbongbemiga</t>
  </si>
  <si>
    <t>Blake Cashman</t>
  </si>
  <si>
    <t>Jake Martin</t>
  </si>
  <si>
    <t>Justin Strnad</t>
  </si>
  <si>
    <t>David Mayo</t>
  </si>
  <si>
    <t>Jacob Phillips</t>
  </si>
  <si>
    <t>Sione Takitaki</t>
  </si>
  <si>
    <t>Curtis Bolton</t>
  </si>
  <si>
    <t>Terrell Lewis</t>
  </si>
  <si>
    <t>Baron Browning</t>
  </si>
  <si>
    <t>Uchenna Nwosu</t>
  </si>
  <si>
    <t>Zaire Franklin</t>
  </si>
  <si>
    <t>Zack Baun</t>
  </si>
  <si>
    <t>Dennis Gardeck</t>
  </si>
  <si>
    <t>Tanner Vallejo</t>
  </si>
  <si>
    <t>Anthony Nelson</t>
  </si>
  <si>
    <t>Oshane Ximines</t>
  </si>
  <si>
    <t>Carter Coughlin</t>
  </si>
  <si>
    <t>Samson Ebukam</t>
  </si>
  <si>
    <t>Malik Harrison</t>
  </si>
  <si>
    <t>Elijah Lee</t>
  </si>
  <si>
    <t>Christian Rozeboom</t>
  </si>
  <si>
    <t>Markus Bailey</t>
  </si>
  <si>
    <t>Jonathon Cooper</t>
  </si>
  <si>
    <t>Frankie Luvu</t>
  </si>
  <si>
    <t>Tarell Basham</t>
  </si>
  <si>
    <t>Justin Hollins</t>
  </si>
  <si>
    <t>Chris Board</t>
  </si>
  <si>
    <t>Obo Okoronkwo</t>
  </si>
  <si>
    <t>Joe Thomas</t>
  </si>
  <si>
    <t>Shaun Bradley</t>
  </si>
  <si>
    <t>Clay Johnston</t>
  </si>
  <si>
    <t>Shaquille Quarterman</t>
  </si>
  <si>
    <t>Kaden Elliss</t>
  </si>
  <si>
    <t>Tyler Matakevich</t>
  </si>
  <si>
    <t>Demetrius Flannigan-Fowles</t>
  </si>
  <si>
    <t>Oren Burks</t>
  </si>
  <si>
    <t>Joe Tryon-Shoyinka</t>
  </si>
  <si>
    <t>Anfernee Jennings</t>
  </si>
  <si>
    <t>Troy Dye</t>
  </si>
  <si>
    <t>Dylan Cole</t>
  </si>
  <si>
    <t>Ola Adeniyi</t>
  </si>
  <si>
    <t>Tyrel Dodson</t>
  </si>
  <si>
    <t>Caleb Johnson</t>
  </si>
  <si>
    <t>Andrew Dowell</t>
  </si>
  <si>
    <t>Matthew Adams</t>
  </si>
  <si>
    <t>Garret Wallow</t>
  </si>
  <si>
    <t>K'Lavon Chaisson</t>
  </si>
  <si>
    <t>Luke Gifford</t>
  </si>
  <si>
    <t>Sam Eguavoen</t>
  </si>
  <si>
    <t>Jon Rhattigan</t>
  </si>
  <si>
    <t>Monty Rice</t>
  </si>
  <si>
    <t>K.J. Britt</t>
  </si>
  <si>
    <t>Daelin Hayes</t>
  </si>
  <si>
    <t>Adetokunbo Ogundeji</t>
  </si>
  <si>
    <t>Brandon King</t>
  </si>
  <si>
    <t>Andre Smith</t>
  </si>
  <si>
    <t>Chris Rumph II</t>
  </si>
  <si>
    <t>Jamien Sherwood</t>
  </si>
  <si>
    <t>Rashad Weaver</t>
  </si>
  <si>
    <t>Hamsah Nasirildeen</t>
  </si>
  <si>
    <t>Jahlani Tavai</t>
  </si>
  <si>
    <t>Jonathan Garvin</t>
  </si>
  <si>
    <t>E.J. Speed</t>
  </si>
  <si>
    <t>Derrek Tuszka</t>
  </si>
  <si>
    <t>Nick Niemann</t>
  </si>
  <si>
    <t>Patrick Johnson</t>
  </si>
  <si>
    <t>Mark Robinson</t>
  </si>
  <si>
    <t>Grant Stuard</t>
  </si>
  <si>
    <t>Kyron Johnson</t>
  </si>
  <si>
    <t>Milo Eifler</t>
  </si>
  <si>
    <t>James Houston</t>
  </si>
  <si>
    <t>Micah McFadden</t>
  </si>
  <si>
    <t>Brandon Smith</t>
  </si>
  <si>
    <t>Azur Kamara</t>
  </si>
  <si>
    <t>Jamir Jones</t>
  </si>
  <si>
    <t>Jordan Kunaszyk</t>
  </si>
  <si>
    <t>Cam Brown</t>
  </si>
  <si>
    <t>Baylon Spector</t>
  </si>
  <si>
    <t>Chance Campbell</t>
  </si>
  <si>
    <t>Isaiah McDuffie</t>
  </si>
  <si>
    <t>Ryan Connelly</t>
  </si>
  <si>
    <t>Devin Harper</t>
  </si>
  <si>
    <t>Zeke Turner</t>
  </si>
  <si>
    <t>Malik Jefferson</t>
  </si>
  <si>
    <t>Cameron McGrone</t>
  </si>
  <si>
    <t>Kristian Welch</t>
  </si>
  <si>
    <t>Jabril Cox</t>
  </si>
  <si>
    <t>Kobe Jones</t>
  </si>
  <si>
    <t>Daniel Hardy</t>
  </si>
  <si>
    <t>Tony Fields II</t>
  </si>
  <si>
    <t>DeAngelo Malone</t>
  </si>
  <si>
    <t>Victor Dimukeje</t>
  </si>
  <si>
    <t>Tariq Carpenter</t>
  </si>
  <si>
    <t>Dane Belton</t>
  </si>
  <si>
    <t>Randy Gregory</t>
  </si>
  <si>
    <t>Zach Allen</t>
  </si>
  <si>
    <t>Jadeveon Clowney</t>
  </si>
  <si>
    <t>Julian Okwara</t>
  </si>
  <si>
    <t>Yannick Ngakoue</t>
  </si>
  <si>
    <t>D.J. Wonnum</t>
  </si>
  <si>
    <t>Dante Fowler</t>
  </si>
  <si>
    <t>Dawuane Smoot</t>
  </si>
  <si>
    <t>Daron Payne</t>
  </si>
  <si>
    <t>Carl Lawson</t>
  </si>
  <si>
    <t>Larry Ogunjobi</t>
  </si>
  <si>
    <t>Austin Bryant</t>
  </si>
  <si>
    <t>John Franklin-Myers</t>
  </si>
  <si>
    <t>Al-Quadin Muhammad</t>
  </si>
  <si>
    <t>Drake Jackson</t>
  </si>
  <si>
    <t>Tanoh Kpassagnon</t>
  </si>
  <si>
    <t>Shelby Harris</t>
  </si>
  <si>
    <t>Josh Sweat</t>
  </si>
  <si>
    <t>A'Shawn Robinson</t>
  </si>
  <si>
    <t>Dexter Lawrence</t>
  </si>
  <si>
    <t>Jordan Willis</t>
  </si>
  <si>
    <t>Harrison Phillips</t>
  </si>
  <si>
    <t>Mario Addison</t>
  </si>
  <si>
    <t>Dre'Mont Jones</t>
  </si>
  <si>
    <t>Jarran Reed</t>
  </si>
  <si>
    <t>Chris Wormley</t>
  </si>
  <si>
    <t>Justin Jones</t>
  </si>
  <si>
    <t>Darrell Taylor</t>
  </si>
  <si>
    <t>Denico Autry</t>
  </si>
  <si>
    <t>Davon Godchaux</t>
  </si>
  <si>
    <t>DaVon Hamilton</t>
  </si>
  <si>
    <t>Solomon Thomas</t>
  </si>
  <si>
    <t>B.J. Hill</t>
  </si>
  <si>
    <t>Jerry Tillery</t>
  </si>
  <si>
    <t>Ed Oliver</t>
  </si>
  <si>
    <t>Jordan Phillips</t>
  </si>
  <si>
    <t>Shaq Lawson</t>
  </si>
  <si>
    <t>Fletcher Cox</t>
  </si>
  <si>
    <t>Efe Obada</t>
  </si>
  <si>
    <t>Dean Lowry</t>
  </si>
  <si>
    <t>Justin Madubuike</t>
  </si>
  <si>
    <t>Kerry Hyder</t>
  </si>
  <si>
    <t>David Onyemata</t>
  </si>
  <si>
    <t>Derrick Nnadi</t>
  </si>
  <si>
    <t>D.J. Jones</t>
  </si>
  <si>
    <t>Marlon Davidson</t>
  </si>
  <si>
    <t>Angelo Blackson</t>
  </si>
  <si>
    <t>Tershawn Wharton</t>
  </si>
  <si>
    <t>Dorance Armstrong</t>
  </si>
  <si>
    <t>Lawrence Guy</t>
  </si>
  <si>
    <t>Michael Brockers</t>
  </si>
  <si>
    <t>Deatrich Wise</t>
  </si>
  <si>
    <t>William Gholston</t>
  </si>
  <si>
    <t>Javon Kinlaw</t>
  </si>
  <si>
    <t>Carl Nassib</t>
  </si>
  <si>
    <t>Rasheem Green</t>
  </si>
  <si>
    <t>Zach Sieler</t>
  </si>
  <si>
    <t>Vita Vea</t>
  </si>
  <si>
    <t>Michael Danna</t>
  </si>
  <si>
    <t>Grover Stewart</t>
  </si>
  <si>
    <t>Michael Pierce</t>
  </si>
  <si>
    <t>Quinton Jefferson</t>
  </si>
  <si>
    <t>Tyson Alualu</t>
  </si>
  <si>
    <t>Mike Purcell</t>
  </si>
  <si>
    <t>Tashawn Bower</t>
  </si>
  <si>
    <t>Austin Johnson</t>
  </si>
  <si>
    <t>Jordan Davis</t>
  </si>
  <si>
    <t>Roy Lopez</t>
  </si>
  <si>
    <t>Payton Turner</t>
  </si>
  <si>
    <t>Derrick Brown</t>
  </si>
  <si>
    <t>Roy Robertson-Harris</t>
  </si>
  <si>
    <t>Bilal Nichols</t>
  </si>
  <si>
    <t>Yetur Gross-Matos</t>
  </si>
  <si>
    <t>Al Woods</t>
  </si>
  <si>
    <t>James Lynch</t>
  </si>
  <si>
    <t>D.J. Reader</t>
  </si>
  <si>
    <t>Taylor Stallworth</t>
  </si>
  <si>
    <t>Casey Toohill</t>
  </si>
  <si>
    <t>Derek Barnett</t>
  </si>
  <si>
    <t>Shy Tuttle</t>
  </si>
  <si>
    <t>DaQuan Jones</t>
  </si>
  <si>
    <t>Anthony Rush</t>
  </si>
  <si>
    <t>Johnathan Hankins</t>
  </si>
  <si>
    <t>Khyiris Tonga</t>
  </si>
  <si>
    <t>Poona Ford</t>
  </si>
  <si>
    <t>Foley Fatukasi</t>
  </si>
  <si>
    <t>Devonte Wyatt</t>
  </si>
  <si>
    <t>Michael Dogbe</t>
  </si>
  <si>
    <t>Jalyn Holmes</t>
  </si>
  <si>
    <t>Sheldon Rankins</t>
  </si>
  <si>
    <t>Chase Winovich</t>
  </si>
  <si>
    <t>DeMarcus Walker</t>
  </si>
  <si>
    <t>Matthew Ioannidis</t>
  </si>
  <si>
    <t>DeShawn Williams</t>
  </si>
  <si>
    <t>Rashard Lawrence</t>
  </si>
  <si>
    <t>James Smith-Williams</t>
  </si>
  <si>
    <t>Maliek Collins</t>
  </si>
  <si>
    <t>Osa Odighizuwa</t>
  </si>
  <si>
    <t>Dayo Odeyingbo</t>
  </si>
  <si>
    <t>Khalid Kareem</t>
  </si>
  <si>
    <t>Greg Gaines</t>
  </si>
  <si>
    <t>Leki Fotu</t>
  </si>
  <si>
    <t>Breiden Fehoko</t>
  </si>
  <si>
    <t>Charles Omenihu</t>
  </si>
  <si>
    <t>Bryan Mone</t>
  </si>
  <si>
    <t>Jerry Hughes</t>
  </si>
  <si>
    <t>Justin Hamilton</t>
  </si>
  <si>
    <t>Dalvin Tomlinson</t>
  </si>
  <si>
    <t>Khalen Saunders</t>
  </si>
  <si>
    <t>Jihad Ward</t>
  </si>
  <si>
    <t>Jonathan Bullard</t>
  </si>
  <si>
    <t>Kyle Peko</t>
  </si>
  <si>
    <t>Patrick Jones II</t>
  </si>
  <si>
    <t>Phidarian Mathis</t>
  </si>
  <si>
    <t>Kevin Givens</t>
  </si>
  <si>
    <t>Neville Gallimore</t>
  </si>
  <si>
    <t>Naquan Jones</t>
  </si>
  <si>
    <t>Morgan Fox</t>
  </si>
  <si>
    <t>Raekwon Davis</t>
  </si>
  <si>
    <t>Kentavius Street</t>
  </si>
  <si>
    <t>Christian Barmore</t>
  </si>
  <si>
    <t>Thomas Booker</t>
  </si>
  <si>
    <t>Troy Hairston II</t>
  </si>
  <si>
    <t>Jashon Cornell</t>
  </si>
  <si>
    <t>Trysten Hill</t>
  </si>
  <si>
    <t>Albert Huggins</t>
  </si>
  <si>
    <t>Kendal Vickers</t>
  </si>
  <si>
    <t>Carl Granderson</t>
  </si>
  <si>
    <t>Rakeem Nunez-Roches</t>
  </si>
  <si>
    <t>Taven Bryan</t>
  </si>
  <si>
    <t>Ross Blacklock</t>
  </si>
  <si>
    <t>Carlos Basham Jr.</t>
  </si>
  <si>
    <t>Justin Ellis</t>
  </si>
  <si>
    <t>R.J. McIntosh</t>
  </si>
  <si>
    <t>Cameron Thomas</t>
  </si>
  <si>
    <t>Myjai Sanders</t>
  </si>
  <si>
    <t>Jordan Elliott</t>
  </si>
  <si>
    <t>Andrew Billings</t>
  </si>
  <si>
    <t>Logan Hall</t>
  </si>
  <si>
    <t>Clelin Ferrell</t>
  </si>
  <si>
    <t>Levi Onwuzurike</t>
  </si>
  <si>
    <t>L.J. Collier</t>
  </si>
  <si>
    <t>Boye Mafe</t>
  </si>
  <si>
    <t>Alton Robinson</t>
  </si>
  <si>
    <t>Arden Key</t>
  </si>
  <si>
    <t>Nathan Shepherd</t>
  </si>
  <si>
    <t>Josh Tupou</t>
  </si>
  <si>
    <t>A.J. Epenesa</t>
  </si>
  <si>
    <t>Joseph Ossai</t>
  </si>
  <si>
    <t>Bravvion Roy</t>
  </si>
  <si>
    <t>Bryce Huff</t>
  </si>
  <si>
    <t>Nick Thurman</t>
  </si>
  <si>
    <t>Samuel Williams</t>
  </si>
  <si>
    <t>Teair Tart</t>
  </si>
  <si>
    <t>Pat O'Connor</t>
  </si>
  <si>
    <t>Cameron Sample</t>
  </si>
  <si>
    <t>Chauncey Golston</t>
  </si>
  <si>
    <t>Brent Urban</t>
  </si>
  <si>
    <t>Broderick Washington</t>
  </si>
  <si>
    <t>Tommy Togiai</t>
  </si>
  <si>
    <t>Renell Wren</t>
  </si>
  <si>
    <t>DeMarvin Leal</t>
  </si>
  <si>
    <t>Zachary Carter</t>
  </si>
  <si>
    <t>Larrell Murchison</t>
  </si>
  <si>
    <t>Alim McNeill</t>
  </si>
  <si>
    <t>Milton Williams</t>
  </si>
  <si>
    <t>Travis Jones</t>
  </si>
  <si>
    <t>Ta'Quon Graham</t>
  </si>
  <si>
    <t>Isaiahh Loudermilk</t>
  </si>
  <si>
    <t>Daviyon Nixon</t>
  </si>
  <si>
    <t>Steven Means</t>
  </si>
  <si>
    <t>John Cominsky</t>
  </si>
  <si>
    <t>Mike Pennel</t>
  </si>
  <si>
    <t>Marquis Haynes</t>
  </si>
  <si>
    <t>Ben Banogu</t>
  </si>
  <si>
    <t>Nick Williams</t>
  </si>
  <si>
    <t>Ifeadi Odenigbo</t>
  </si>
  <si>
    <t>Tarron Jackson</t>
  </si>
  <si>
    <t>Antwaun Woods</t>
  </si>
  <si>
    <t>Byron Cowart</t>
  </si>
  <si>
    <t>Montravius Adams</t>
  </si>
  <si>
    <t>Isaac Rochell</t>
  </si>
  <si>
    <t>Tim Settle</t>
  </si>
  <si>
    <t>Akeem Spence</t>
  </si>
  <si>
    <t>Jeffrey Gunter</t>
  </si>
  <si>
    <t>Jesse Luketa</t>
  </si>
  <si>
    <t>Kingsley Enagbare</t>
  </si>
  <si>
    <t>Jamal Davis</t>
  </si>
  <si>
    <t>Matt Dickerson</t>
  </si>
  <si>
    <t>Phil Hoskins</t>
  </si>
  <si>
    <t>Isaiah Buggs</t>
  </si>
  <si>
    <t>Tedarrell Slaton</t>
  </si>
  <si>
    <t>Aaron Patrick</t>
  </si>
  <si>
    <t>Abdullah Anderson</t>
  </si>
  <si>
    <t>Malcolm Koonce</t>
  </si>
  <si>
    <t>Shaka Toney</t>
  </si>
  <si>
    <t>Quinton Bohanna</t>
  </si>
  <si>
    <t>Esezi Otomewo</t>
  </si>
  <si>
    <t>Dominique Robinson</t>
  </si>
  <si>
    <t>Micheal Clemons</t>
  </si>
  <si>
    <t>Marlon Tuipulotu</t>
  </si>
  <si>
    <t>Andre Anthony</t>
  </si>
  <si>
    <t>Neil Farrell Jr.</t>
  </si>
  <si>
    <t>D.J. Davidson</t>
  </si>
  <si>
    <t>Isaiah Thomas</t>
  </si>
  <si>
    <t>Matt Henningsen</t>
  </si>
  <si>
    <t>Perrion Winfrey</t>
  </si>
  <si>
    <t>Sam Roberts</t>
  </si>
  <si>
    <t>Eyioma Uwazurike</t>
  </si>
  <si>
    <t>John Ridgeway</t>
  </si>
  <si>
    <t>Otito Ogbonnia</t>
  </si>
  <si>
    <t>Jonathan Ford</t>
  </si>
  <si>
    <t>Jordan Jackson</t>
  </si>
  <si>
    <t>Amare Barno</t>
  </si>
  <si>
    <t>Darrion Daniels</t>
  </si>
  <si>
    <t>Eric Johnson</t>
  </si>
  <si>
    <t>Curtis Brooks</t>
  </si>
  <si>
    <t>Jonathan Marshall</t>
  </si>
  <si>
    <t>Kalia Davis</t>
  </si>
  <si>
    <t>Jonah Williams</t>
  </si>
  <si>
    <t>Elerson G. Smith</t>
  </si>
  <si>
    <t>Tyler Shelvin</t>
  </si>
  <si>
    <t>Joshua Kaindoh</t>
  </si>
  <si>
    <t>Bobby Brown III</t>
  </si>
  <si>
    <t>Rasul Douglas</t>
  </si>
  <si>
    <t>Byron Murphy</t>
  </si>
  <si>
    <t>Julian Blackmon</t>
  </si>
  <si>
    <t>Erik Harris</t>
  </si>
  <si>
    <t>Adoree' Jackson</t>
  </si>
  <si>
    <t>Quandre Diggs</t>
  </si>
  <si>
    <t>Brandin Echols</t>
  </si>
  <si>
    <t>Kendall Fuller</t>
  </si>
  <si>
    <t>Xavier Woods</t>
  </si>
  <si>
    <t>Amani Oruwariye</t>
  </si>
  <si>
    <t>Desmond King</t>
  </si>
  <si>
    <t>Jaire Alexander</t>
  </si>
  <si>
    <t>M.J. Stewart</t>
  </si>
  <si>
    <t>Patrick Surtain II</t>
  </si>
  <si>
    <t>Andrew Wingard</t>
  </si>
  <si>
    <t>Donte Jackson</t>
  </si>
  <si>
    <t>Greedy Williams</t>
  </si>
  <si>
    <t>D.J. Reed</t>
  </si>
  <si>
    <t>Ashtyn Davis</t>
  </si>
  <si>
    <t>Bobby McCain</t>
  </si>
  <si>
    <t>Darious Williams</t>
  </si>
  <si>
    <t>Juan Thornhill</t>
  </si>
  <si>
    <t>Brandon Facyson</t>
  </si>
  <si>
    <t>Rodney McLeod</t>
  </si>
  <si>
    <t>Anthony Brown</t>
  </si>
  <si>
    <t>Jeremy Reaves</t>
  </si>
  <si>
    <t>Emmanuel Moseley</t>
  </si>
  <si>
    <t>Tyson Campbell</t>
  </si>
  <si>
    <t>Avonte Maddox</t>
  </si>
  <si>
    <t>Sidney Jones</t>
  </si>
  <si>
    <t>Rashad Fenton</t>
  </si>
  <si>
    <t>Ronnie Harrison</t>
  </si>
  <si>
    <t>Darnell Savage</t>
  </si>
  <si>
    <t>Charvarius Ward</t>
  </si>
  <si>
    <t>Anthony Averett</t>
  </si>
  <si>
    <t>Cameron Dantzler</t>
  </si>
  <si>
    <t>Chauncey Gardner-Johnson</t>
  </si>
  <si>
    <t>Ronald Darby</t>
  </si>
  <si>
    <t>Paulson Adebo</t>
  </si>
  <si>
    <t>Nik Needham</t>
  </si>
  <si>
    <t>Darius Slay</t>
  </si>
  <si>
    <t>Isaiah Oliver</t>
  </si>
  <si>
    <t>Jourdan Lewis</t>
  </si>
  <si>
    <t>Tavierre Thomas</t>
  </si>
  <si>
    <t>Denzel Ward</t>
  </si>
  <si>
    <t>Tre'Davious White</t>
  </si>
  <si>
    <t>Grant Haley</t>
  </si>
  <si>
    <t>Mike Hughes</t>
  </si>
  <si>
    <t>Jamel Dean</t>
  </si>
  <si>
    <t>Sean Murphy-Bunting</t>
  </si>
  <si>
    <t>Michael Ojemudia</t>
  </si>
  <si>
    <t>Levi Wallace</t>
  </si>
  <si>
    <t>Dane Jackson</t>
  </si>
  <si>
    <t>Mike Edwards</t>
  </si>
  <si>
    <t>Daniel Sorensen</t>
  </si>
  <si>
    <t>William Jackson</t>
  </si>
  <si>
    <t>Amani Hooker</t>
  </si>
  <si>
    <t>Deon Bush</t>
  </si>
  <si>
    <t>Troy Hill</t>
  </si>
  <si>
    <t>Artie Burns</t>
  </si>
  <si>
    <t>Devin McCourty</t>
  </si>
  <si>
    <t>Asante Samuel Jr.</t>
  </si>
  <si>
    <t>Patrick Peterson</t>
  </si>
  <si>
    <t>Brandon Stephens</t>
  </si>
  <si>
    <t>Eric Stokes</t>
  </si>
  <si>
    <t>Stephon Gilmore</t>
  </si>
  <si>
    <t>Dean Marlowe</t>
  </si>
  <si>
    <t>Isaiah Rodgers</t>
  </si>
  <si>
    <t>Derek Stingley Jr.</t>
  </si>
  <si>
    <t>Eli Apple</t>
  </si>
  <si>
    <t>Ryan Neal</t>
  </si>
  <si>
    <t>Jonathan Jones</t>
  </si>
  <si>
    <t>Duke Shelley</t>
  </si>
  <si>
    <t>Jalen Mills</t>
  </si>
  <si>
    <t>Greg Newsome II</t>
  </si>
  <si>
    <t>Myles Bryant</t>
  </si>
  <si>
    <t>Tre Herndon</t>
  </si>
  <si>
    <t>Sauce Gardner</t>
  </si>
  <si>
    <t>Justin Coleman</t>
  </si>
  <si>
    <t>Marcus Epps</t>
  </si>
  <si>
    <t>K'Waun Williams</t>
  </si>
  <si>
    <t>DeAndre Houston-Carson</t>
  </si>
  <si>
    <t>Sean Chandler</t>
  </si>
  <si>
    <t>Richie Grant</t>
  </si>
  <si>
    <t>Cameron Sutton</t>
  </si>
  <si>
    <t>Daniel Thomas</t>
  </si>
  <si>
    <t>Duron Harmon</t>
  </si>
  <si>
    <t>Darnay Holmes</t>
  </si>
  <si>
    <t>Kristian Fulton</t>
  </si>
  <si>
    <t>Elijah Molden</t>
  </si>
  <si>
    <t>Casey Hayward</t>
  </si>
  <si>
    <t>Dane Cruikshank</t>
  </si>
  <si>
    <t>C.J. Henderson</t>
  </si>
  <si>
    <t>James Pierre</t>
  </si>
  <si>
    <t>Jerry Jacobs</t>
  </si>
  <si>
    <t>Rock Ya-Sin</t>
  </si>
  <si>
    <t>Marcell Harris</t>
  </si>
  <si>
    <t>Nate Hobbs</t>
  </si>
  <si>
    <t>Steven Nelson</t>
  </si>
  <si>
    <t>Alohi Gilman</t>
  </si>
  <si>
    <t>Jason Verrett</t>
  </si>
  <si>
    <t>Bryce Callahan</t>
  </si>
  <si>
    <t>Ugo Amadi</t>
  </si>
  <si>
    <t>Tavon Young</t>
  </si>
  <si>
    <t>Marco Wilson</t>
  </si>
  <si>
    <t>Tarvarius Moore</t>
  </si>
  <si>
    <t>Trevon Moehrig</t>
  </si>
  <si>
    <t>Jaylon Johnson</t>
  </si>
  <si>
    <t>Bradley Roby</t>
  </si>
  <si>
    <t>Isaac Yiadom</t>
  </si>
  <si>
    <t>Michael Carter II</t>
  </si>
  <si>
    <t>Malik Hooker</t>
  </si>
  <si>
    <t>Chris Jackson</t>
  </si>
  <si>
    <t>Adrian Colbert</t>
  </si>
  <si>
    <t>Kevon Seymour</t>
  </si>
  <si>
    <t>Roderic Teamer</t>
  </si>
  <si>
    <t>Kris Boyd</t>
  </si>
  <si>
    <t>Nick Scott</t>
  </si>
  <si>
    <t>Siran Neal</t>
  </si>
  <si>
    <t>Aaron Robinson</t>
  </si>
  <si>
    <t>Jonathan Owens</t>
  </si>
  <si>
    <t>Benjamin St-Juste</t>
  </si>
  <si>
    <t>Ahkello Witherspoon</t>
  </si>
  <si>
    <t>K'Von Wallace</t>
  </si>
  <si>
    <t>Noah Igbinoghene</t>
  </si>
  <si>
    <t>Chandon Sullivan</t>
  </si>
  <si>
    <t>Keith Taylor</t>
  </si>
  <si>
    <t>Byron Jones</t>
  </si>
  <si>
    <t>Tremon Smith</t>
  </si>
  <si>
    <t>Jaylinn Hawkins</t>
  </si>
  <si>
    <t>Andre Cisco</t>
  </si>
  <si>
    <t>Talanoa Hufanga</t>
  </si>
  <si>
    <t>Ambry Thomas</t>
  </si>
  <si>
    <t>Amik Robertson</t>
  </si>
  <si>
    <t>Caden Sterns</t>
  </si>
  <si>
    <t>Dallin Leavitt</t>
  </si>
  <si>
    <t>Teez Tabor</t>
  </si>
  <si>
    <t>Tre Norwood</t>
  </si>
  <si>
    <t>Dee Delaney</t>
  </si>
  <si>
    <t>Camryn Bynum</t>
  </si>
  <si>
    <t>Bryan Cook</t>
  </si>
  <si>
    <t>Trent McDuffie</t>
  </si>
  <si>
    <t>Kaiir Elam</t>
  </si>
  <si>
    <t>Cordale Flott</t>
  </si>
  <si>
    <t>Bobby Price</t>
  </si>
  <si>
    <t>J.T. Gray</t>
  </si>
  <si>
    <t>Jaycee Horn</t>
  </si>
  <si>
    <t>Jalen Pitre</t>
  </si>
  <si>
    <t>Nate Hairston</t>
  </si>
  <si>
    <t>Darius Phillips</t>
  </si>
  <si>
    <t>Daxton Hill</t>
  </si>
  <si>
    <t>A.J. Moore</t>
  </si>
  <si>
    <t>Isaiah Dunn</t>
  </si>
  <si>
    <t>Ifeatu Melifonwu</t>
  </si>
  <si>
    <t>Jaquan Johnson</t>
  </si>
  <si>
    <t>Caleb Farley</t>
  </si>
  <si>
    <t>Miles Killebrew</t>
  </si>
  <si>
    <t>Cam Taylor-Britt</t>
  </si>
  <si>
    <t>Kyler Gordon</t>
  </si>
  <si>
    <t>Alontae Taylor</t>
  </si>
  <si>
    <t>Justin Layne</t>
  </si>
  <si>
    <t>Robert Rochell</t>
  </si>
  <si>
    <t>Roger McCreary</t>
  </si>
  <si>
    <t>Martin Emerson</t>
  </si>
  <si>
    <t>Marcus Jones</t>
  </si>
  <si>
    <t>P.J. Locke</t>
  </si>
  <si>
    <t>Deommodore Lenoir</t>
  </si>
  <si>
    <t>Brandon Wilson</t>
  </si>
  <si>
    <t>Darrick Forrest</t>
  </si>
  <si>
    <t>Richard LeCounte</t>
  </si>
  <si>
    <t>Tre Brown</t>
  </si>
  <si>
    <t>Myles Hartsfield</t>
  </si>
  <si>
    <t>Corn Elder</t>
  </si>
  <si>
    <t>Lonnie Johnson</t>
  </si>
  <si>
    <t>Chris Claybrooks</t>
  </si>
  <si>
    <t>Josiah Scott</t>
  </si>
  <si>
    <t>Sam Franklin</t>
  </si>
  <si>
    <t>Kelvin Joseph</t>
  </si>
  <si>
    <t>Deionte Thompson</t>
  </si>
  <si>
    <t>Geno Stone</t>
  </si>
  <si>
    <t>John Reid</t>
  </si>
  <si>
    <t>Josh Metellus</t>
  </si>
  <si>
    <t>Joshua Kalu</t>
  </si>
  <si>
    <t>Tony Brown</t>
  </si>
  <si>
    <t>Marcus Allen</t>
  </si>
  <si>
    <t>Terrell Burgess</t>
  </si>
  <si>
    <t>Mike Ford</t>
  </si>
  <si>
    <t>Michael Jacquet</t>
  </si>
  <si>
    <t>Clayton Fejedelem</t>
  </si>
  <si>
    <t>Keion Crossen</t>
  </si>
  <si>
    <t>Jalen Davis</t>
  </si>
  <si>
    <t>Harrison Hand</t>
  </si>
  <si>
    <t>Cody Davis</t>
  </si>
  <si>
    <t>Rodney Thomas II</t>
  </si>
  <si>
    <t>Justin Hardee</t>
  </si>
  <si>
    <t>Stantley Thomas-Oliver</t>
  </si>
  <si>
    <t>Zech McPhearson</t>
  </si>
  <si>
    <t>Nahshon Wright</t>
  </si>
  <si>
    <t>Javaris Davis</t>
  </si>
  <si>
    <t>Kemon Hall</t>
  </si>
  <si>
    <t>Shemar Jean-Charles</t>
  </si>
  <si>
    <t>Mark Gilbert</t>
  </si>
  <si>
    <t>Elijah Campbell</t>
  </si>
  <si>
    <t>Elijah Hicks</t>
  </si>
  <si>
    <t>Akayleb Evans</t>
  </si>
  <si>
    <t>Samuel Womack</t>
  </si>
  <si>
    <t>Montaric Brown</t>
  </si>
  <si>
    <t>Kerby Joseph</t>
  </si>
  <si>
    <t>Micah Abernathy</t>
  </si>
  <si>
    <t>Jalyn Armour-Davis</t>
  </si>
  <si>
    <t>JT Woods</t>
  </si>
  <si>
    <t>Deane Leonard</t>
  </si>
  <si>
    <t>Ja'Sir Taylor</t>
  </si>
  <si>
    <t>Christian Holmes</t>
  </si>
  <si>
    <t>Tycen Anderson</t>
  </si>
  <si>
    <t>Zyon McCollum</t>
  </si>
  <si>
    <t>DaRon Bland</t>
  </si>
  <si>
    <t>Chase Lucas</t>
  </si>
  <si>
    <t>Damarion Williams</t>
  </si>
  <si>
    <t>Percy Butler</t>
  </si>
  <si>
    <t>Joshua Williams</t>
  </si>
  <si>
    <t>Faion Hicks</t>
  </si>
  <si>
    <t>Nazeeh Johnson</t>
  </si>
  <si>
    <t>Jaylen Watson</t>
  </si>
  <si>
    <t>Nick McCloud</t>
  </si>
  <si>
    <t>Damarri Mathis</t>
  </si>
  <si>
    <t>Shawn Davis</t>
  </si>
  <si>
    <t>Christian Matthew</t>
  </si>
  <si>
    <t>Delarrin Turner-Yell</t>
  </si>
  <si>
    <t>Brad Hawkins</t>
  </si>
  <si>
    <t>Tariq Woolen</t>
  </si>
  <si>
    <t>Quentin Lake</t>
  </si>
  <si>
    <t>Derion Kendrick</t>
  </si>
  <si>
    <t>Coby Bryant</t>
  </si>
  <si>
    <t>Theo Jackson</t>
  </si>
  <si>
    <t>Decobie Durant</t>
  </si>
  <si>
    <t>Russ Yeast</t>
  </si>
  <si>
    <t>Khalil Dorsey</t>
  </si>
  <si>
    <t>Jack Jones</t>
  </si>
  <si>
    <t>Shaun Wade</t>
  </si>
  <si>
    <t>Israel Mukuamu</t>
  </si>
  <si>
    <t>Kary Vincent Jr.</t>
  </si>
  <si>
    <t>Rodarius Williams</t>
  </si>
  <si>
    <t>Joshuah Bledsoe</t>
  </si>
  <si>
    <t>Mark Webb</t>
  </si>
  <si>
    <t>Damar Hamlin</t>
  </si>
  <si>
    <t>CODE2</t>
  </si>
  <si>
    <t>CONSENSUS RANKINGS</t>
  </si>
  <si>
    <t>TKL</t>
  </si>
  <si>
    <t>2021 TTL STATS</t>
  </si>
  <si>
    <t>DISTRICT HOMIES -- TRADE BLOCK</t>
  </si>
  <si>
    <t>DRAFT PICK</t>
  </si>
  <si>
    <t>VALUE</t>
  </si>
  <si>
    <t>PFF VAL</t>
  </si>
  <si>
    <t>Top 3</t>
  </si>
  <si>
    <t>TBB</t>
  </si>
  <si>
    <t>Top 6</t>
  </si>
  <si>
    <t>Top 12</t>
  </si>
  <si>
    <t>Early 2nd</t>
  </si>
  <si>
    <t>Late 2nd</t>
  </si>
  <si>
    <t>NEP</t>
  </si>
  <si>
    <t>Early 3rd</t>
  </si>
  <si>
    <t>Late 3rd</t>
  </si>
  <si>
    <t>All Others</t>
  </si>
  <si>
    <t>ROID RAGERS RECEIVE:</t>
  </si>
  <si>
    <t>DISTRICT HOMIES  RECEIVE:</t>
  </si>
  <si>
    <t>PROGRAM RECEIVE:</t>
  </si>
  <si>
    <t>MACHINE RECEIVE:</t>
  </si>
  <si>
    <t>DRAFT PICK - R2/#3</t>
  </si>
  <si>
    <t>PLUCK - R1/#3</t>
  </si>
  <si>
    <t>DRAFT PICK - R3 #3</t>
  </si>
  <si>
    <t>PP=PLUCK</t>
  </si>
  <si>
    <t>UPDATE 9/1/22</t>
  </si>
  <si>
    <t>RK</t>
  </si>
  <si>
    <t>TIERS</t>
  </si>
  <si>
    <t>PLAYER NAME</t>
  </si>
  <si>
    <t>AVG.</t>
  </si>
  <si>
    <t>STD.DEV</t>
  </si>
  <si>
    <t>ECR VS. ADP</t>
  </si>
  <si>
    <t>-</t>
  </si>
  <si>
    <t>Blaine Gabbert</t>
  </si>
  <si>
    <t>Cooper Rush</t>
  </si>
  <si>
    <t>Brett Rypien</t>
  </si>
  <si>
    <t>Kellen Mond</t>
  </si>
  <si>
    <t>Sam Ehlinger</t>
  </si>
  <si>
    <t>Tim Boyle</t>
  </si>
  <si>
    <t>Bailey Zappe</t>
  </si>
  <si>
    <t>Kevin Harris</t>
  </si>
  <si>
    <t>Jake Funk</t>
  </si>
  <si>
    <t>Deon Jackson</t>
  </si>
  <si>
    <t>Jordan Mason</t>
  </si>
  <si>
    <t>Trayveon Williams</t>
  </si>
  <si>
    <t>Julius Chestnut</t>
  </si>
  <si>
    <t>Jashaun Corbin</t>
  </si>
  <si>
    <t>Zonovan Knight</t>
  </si>
  <si>
    <t>J.J. Taylor</t>
  </si>
  <si>
    <t>Qadree Ollison</t>
  </si>
  <si>
    <t>Jason Huntley</t>
  </si>
  <si>
    <t>Patrick Taylor Jr.</t>
  </si>
  <si>
    <t>Ty'Son Williams</t>
  </si>
  <si>
    <t>KhaDarel Hodge</t>
  </si>
  <si>
    <t>Tyron Johnson</t>
  </si>
  <si>
    <t>Ray-Ray McCloud</t>
  </si>
  <si>
    <t>Kendall Hinton</t>
  </si>
  <si>
    <t>Tim Jones</t>
  </si>
  <si>
    <t>Mike Thomas</t>
  </si>
  <si>
    <t>Justyn Ross</t>
  </si>
  <si>
    <t>Scotty Miller</t>
  </si>
  <si>
    <t>Preston Williams</t>
  </si>
  <si>
    <t>Stanley Morgan Jr.</t>
  </si>
  <si>
    <t>DJ Turner</t>
  </si>
  <si>
    <t>David Sills V</t>
  </si>
  <si>
    <t>Greg Dortch</t>
  </si>
  <si>
    <t>Chester Rogers</t>
  </si>
  <si>
    <t>Cyril Grayson Jr.</t>
  </si>
  <si>
    <t>Seth Williams</t>
  </si>
  <si>
    <t>Travis Fulgham</t>
  </si>
  <si>
    <t>Trent Taylor</t>
  </si>
  <si>
    <t>Dennis Houston</t>
  </si>
  <si>
    <t>Malik Turner</t>
  </si>
  <si>
    <t>Richie James Jr.</t>
  </si>
  <si>
    <t>Josh Gordon</t>
  </si>
  <si>
    <t>Cody White</t>
  </si>
  <si>
    <t>C.J. Board</t>
  </si>
  <si>
    <t>Brandon Powell</t>
  </si>
  <si>
    <t>Penny Hart</t>
  </si>
  <si>
    <t>Cody Hollister</t>
  </si>
  <si>
    <t>Steven Sims Jr.</t>
  </si>
  <si>
    <t>Jared Bernhardt</t>
  </si>
  <si>
    <t>Jason Moore Jr.</t>
  </si>
  <si>
    <t>Cornell Powell</t>
  </si>
  <si>
    <t>Jalen Virgil</t>
  </si>
  <si>
    <t>Nsimba Webster</t>
  </si>
  <si>
    <t>Jaylon Moore</t>
  </si>
  <si>
    <t>Devon Allen</t>
  </si>
  <si>
    <t>Ja'Marcus Bradley</t>
  </si>
  <si>
    <t>Binjimen Victor</t>
  </si>
  <si>
    <t>Dan Chisena</t>
  </si>
  <si>
    <t>Joe Reed</t>
  </si>
  <si>
    <t>Lynn Bowden Jr.</t>
  </si>
  <si>
    <t>Matthew Slater</t>
  </si>
  <si>
    <t>Tyrie Cleveland</t>
  </si>
  <si>
    <t>Chris Herndon IV</t>
  </si>
  <si>
    <t>Jimmy Graham</t>
  </si>
  <si>
    <t>Jacob Harris</t>
  </si>
  <si>
    <t>Ross Dwelley</t>
  </si>
  <si>
    <t>Chris Myarick</t>
  </si>
  <si>
    <t>Jalen Wydermyer</t>
  </si>
  <si>
    <t>Jack Stoll</t>
  </si>
  <si>
    <t>Mitchell Wilcox</t>
  </si>
  <si>
    <t>Shane Zylstra</t>
  </si>
  <si>
    <t>Tyree Jackson</t>
  </si>
  <si>
    <t>Parker Hesse</t>
  </si>
  <si>
    <t>Stephen Sullivan</t>
  </si>
  <si>
    <t>Tampa Bay Bucaneers</t>
  </si>
  <si>
    <t>'21 TTL</t>
  </si>
  <si>
    <t>'22 PROJ</t>
  </si>
  <si>
    <t>FANTASY POINTS</t>
  </si>
  <si>
    <t>QB44</t>
  </si>
  <si>
    <t>TE60</t>
  </si>
  <si>
    <t>Riley Patterson</t>
  </si>
  <si>
    <t>Eddy Pineiro</t>
  </si>
  <si>
    <t>Jake Verity</t>
  </si>
  <si>
    <t>Michael Badgley</t>
  </si>
  <si>
    <t>Shaq Thompson</t>
  </si>
  <si>
    <t>FAN PTS</t>
  </si>
  <si>
    <t>TACK</t>
  </si>
  <si>
    <t>ASST</t>
  </si>
  <si>
    <t>SAFE</t>
  </si>
  <si>
    <t>FUMF</t>
  </si>
  <si>
    <t>FUMR</t>
  </si>
  <si>
    <t>BLK KICK</t>
  </si>
  <si>
    <t>DEF TD</t>
  </si>
  <si>
    <t>'21 AVG</t>
  </si>
  <si>
    <t>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</si>
</sst>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5" formatCode="&quot;$&quot;#,##0_);\(&quot;$&quot;#,##0\)"/>
    <numFmt numFmtId="44" formatCode="_(&quot;$&quot;* #,##0.00_);_(&quot;$&quot;* \(#,##0.00\);_(&quot;$&quot;* &quot;-&quot;??_);_(@_)"/>
    <numFmt numFmtId="164" formatCode="#,##0.00_);\(#,##0.00\);\-_)"/>
    <numFmt numFmtId="165" formatCode="#,##0.0_);\(#,##0.0\);\-_)"/>
    <numFmt numFmtId="166" formatCode="#,##0_);\(#,##0\);\-_)"/>
    <numFmt numFmtId="167" formatCode="0%;\(0%\);\-_)"/>
    <numFmt numFmtId="168" formatCode="#/#"/>
    <numFmt numFmtId="169" formatCode="0.0%;\(0.0%\);\-_)"/>
    <numFmt numFmtId="170" formatCode="0.00\x_);\(0.00\x_)\);\-_)"/>
    <numFmt numFmtId="171" formatCode="0.0%"/>
    <numFmt numFmtId="172" formatCode="0.0_);\(0.0\)"/>
    <numFmt numFmtId="173" formatCode="#,##0.0_);\(#,##0.0\)"/>
    <numFmt numFmtId="174" formatCode="&quot;$&quot;#,##0"/>
    <numFmt numFmtId="175" formatCode="0.0"/>
    <numFmt numFmtId="176" formatCode="0.0;;\-_)"/>
    <numFmt numFmtId="177" formatCode="0;;\-_)"/>
    <numFmt numFmtId="178" formatCode="General;;\-_)"/>
    <numFmt numFmtId="179" formatCode="&quot;$&quot;#,##0;;\-_)"/>
  </numFmts>
  <fonts count="63">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Myriad Pro"/>
      <family val="2"/>
    </font>
    <font>
      <b/>
      <u val="singleAccounting"/>
      <sz val="10"/>
      <color rgb="FFFFFFFF"/>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b/>
      <sz val="12"/>
      <color theme="1"/>
      <name val="Calibri Light"/>
      <family val="2"/>
      <scheme val="major"/>
    </font>
    <font>
      <sz val="12"/>
      <color theme="1"/>
      <name val="Calibri Light"/>
      <family val="2"/>
      <scheme val="major"/>
    </font>
    <font>
      <b/>
      <u val="singleAccounting"/>
      <sz val="10"/>
      <color theme="0"/>
      <name val="Calibri"/>
      <family val="2"/>
      <scheme val="minor"/>
    </font>
    <font>
      <b/>
      <sz val="11"/>
      <color rgb="FF000000"/>
      <name val="Calibri"/>
      <family val="2"/>
      <scheme val="minor"/>
    </font>
    <font>
      <b/>
      <sz val="10"/>
      <color rgb="FF0000FF"/>
      <name val="Calibri"/>
      <family val="2"/>
      <scheme val="minor"/>
    </font>
    <font>
      <sz val="11"/>
      <color rgb="FF000000"/>
      <name val="Calibri"/>
      <family val="2"/>
      <scheme val="minor"/>
    </font>
    <font>
      <b/>
      <u val="singleAccounting"/>
      <sz val="10"/>
      <color rgb="FFFFFF00"/>
      <name val="Calibri"/>
      <family val="2"/>
      <scheme val="minor"/>
    </font>
    <font>
      <b/>
      <sz val="10"/>
      <color indexed="12"/>
      <name val="Calibri"/>
      <family val="2"/>
      <scheme val="minor"/>
    </font>
    <font>
      <b/>
      <u val="singleAccounting"/>
      <sz val="11"/>
      <color rgb="FF0000FF"/>
      <name val="Calibri"/>
      <family val="2"/>
      <scheme val="minor"/>
    </font>
    <font>
      <u val="singleAccounting"/>
      <sz val="11"/>
      <color theme="1"/>
      <name val="Calibri"/>
      <family val="2"/>
      <scheme val="minor"/>
    </font>
    <font>
      <sz val="10"/>
      <name val="Arial"/>
      <family val="2"/>
    </font>
    <font>
      <b/>
      <sz val="10"/>
      <name val="Calibri"/>
      <family val="2"/>
      <scheme val="minor"/>
    </font>
    <font>
      <sz val="10"/>
      <color rgb="FF000000"/>
      <name val="Tahoma"/>
      <family val="2"/>
    </font>
    <font>
      <b/>
      <sz val="10"/>
      <color rgb="FF000000"/>
      <name val="Tahoma"/>
      <family val="2"/>
    </font>
    <font>
      <b/>
      <sz val="9"/>
      <color rgb="FF000000"/>
      <name val="Tahoma"/>
      <family val="2"/>
    </font>
    <font>
      <sz val="9"/>
      <color rgb="FF000000"/>
      <name val="Tahoma"/>
      <family val="2"/>
    </font>
    <font>
      <sz val="9"/>
      <color rgb="FF000000"/>
      <name val="Calibri"/>
      <family val="2"/>
    </font>
    <font>
      <b/>
      <sz val="11"/>
      <color rgb="FFC00000"/>
      <name val="Calibri"/>
      <family val="2"/>
      <scheme val="minor"/>
    </font>
    <font>
      <b/>
      <sz val="11"/>
      <color rgb="FF00B0F0"/>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b/>
      <u/>
      <sz val="14"/>
      <color theme="1"/>
      <name val="Calibri"/>
      <family val="2"/>
      <scheme val="minor"/>
    </font>
    <font>
      <b/>
      <sz val="6"/>
      <color theme="1"/>
      <name val="Calibri"/>
      <family val="2"/>
      <scheme val="minor"/>
    </font>
    <font>
      <sz val="7"/>
      <color theme="1"/>
      <name val="Calibri"/>
      <family val="2"/>
      <scheme val="minor"/>
    </font>
    <font>
      <sz val="8"/>
      <color theme="1"/>
      <name val="Calibri"/>
      <family val="2"/>
      <scheme val="minor"/>
    </font>
    <font>
      <sz val="13"/>
      <color rgb="FF000000"/>
      <name val="Arial"/>
      <family val="2"/>
    </font>
    <font>
      <b/>
      <sz val="11"/>
      <color rgb="FF00B050"/>
      <name val="Calibri"/>
      <family val="2"/>
      <scheme val="minor"/>
    </font>
    <font>
      <b/>
      <sz val="11"/>
      <color theme="7"/>
      <name val="Calibri"/>
      <family val="2"/>
      <scheme val="minor"/>
    </font>
    <font>
      <b/>
      <sz val="12"/>
      <color rgb="FF232323"/>
      <name val="Helvetica"/>
      <family val="2"/>
    </font>
    <font>
      <sz val="13"/>
      <color rgb="FF000000"/>
      <name val="Helvetica"/>
      <family val="2"/>
    </font>
    <font>
      <sz val="13"/>
      <color rgb="FF000000"/>
      <name val="Inherit"/>
    </font>
    <font>
      <b/>
      <sz val="14"/>
      <color rgb="FF232323"/>
      <name val="Helvetica"/>
      <family val="2"/>
    </font>
    <font>
      <b/>
      <sz val="13"/>
      <color rgb="FF000000"/>
      <name val="Helvetica"/>
      <family val="2"/>
    </font>
    <font>
      <u/>
      <sz val="11"/>
      <color theme="10"/>
      <name val="Calibri"/>
      <family val="2"/>
      <scheme val="minor"/>
    </font>
    <font>
      <b/>
      <u val="singleAccounting"/>
      <sz val="12"/>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539B"/>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EA2AC5"/>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00B0F0"/>
        <bgColor indexed="64"/>
      </patternFill>
    </fill>
    <fill>
      <patternFill patternType="solid">
        <fgColor rgb="FF002060"/>
        <bgColor indexed="64"/>
      </patternFill>
    </fill>
  </fills>
  <borders count="1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dotted">
        <color indexed="64"/>
      </left>
      <right style="medium">
        <color indexed="64"/>
      </right>
      <top style="medium">
        <color indexed="64"/>
      </top>
      <bottom/>
      <diagonal/>
    </border>
    <border>
      <left style="dotted">
        <color indexed="64"/>
      </left>
      <right style="medium">
        <color indexed="64"/>
      </right>
      <top/>
      <bottom/>
      <diagonal/>
    </border>
    <border>
      <left style="dotted">
        <color indexed="64"/>
      </left>
      <right style="medium">
        <color indexed="64"/>
      </right>
      <top/>
      <bottom style="medium">
        <color indexed="64"/>
      </bottom>
      <diagonal/>
    </border>
    <border>
      <left style="medium">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
      <left/>
      <right/>
      <top style="medium">
        <color indexed="64"/>
      </top>
      <bottom style="medium">
        <color indexed="64"/>
      </bottom>
      <diagonal/>
    </border>
    <border>
      <left style="dotted">
        <color indexed="64"/>
      </left>
      <right style="dotted">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bottom style="medium">
        <color indexed="64"/>
      </bottom>
      <diagonal/>
    </border>
    <border>
      <left/>
      <right/>
      <top/>
      <bottom style="double">
        <color auto="1"/>
      </bottom>
      <diagonal/>
    </border>
    <border>
      <left style="dotted">
        <color indexed="64"/>
      </left>
      <right/>
      <top style="medium">
        <color indexed="64"/>
      </top>
      <bottom/>
      <diagonal/>
    </border>
    <border>
      <left style="dotted">
        <color indexed="64"/>
      </left>
      <right/>
      <top/>
      <bottom/>
      <diagonal/>
    </border>
    <border>
      <left style="dotted">
        <color indexed="64"/>
      </left>
      <right/>
      <top/>
      <bottom style="medium">
        <color indexed="64"/>
      </bottom>
      <diagonal/>
    </border>
    <border>
      <left style="mediumDashed">
        <color indexed="64"/>
      </left>
      <right style="dotted">
        <color indexed="64"/>
      </right>
      <top style="medium">
        <color indexed="64"/>
      </top>
      <bottom/>
      <diagonal/>
    </border>
    <border>
      <left style="mediumDashed">
        <color indexed="64"/>
      </left>
      <right style="dotted">
        <color indexed="64"/>
      </right>
      <top/>
      <bottom/>
      <diagonal/>
    </border>
    <border>
      <left style="mediumDashed">
        <color indexed="64"/>
      </left>
      <right style="dotted">
        <color indexed="64"/>
      </right>
      <top/>
      <bottom style="medium">
        <color indexed="64"/>
      </bottom>
      <diagonal/>
    </border>
    <border>
      <left style="dotted">
        <color indexed="64"/>
      </left>
      <right style="mediumDashed">
        <color indexed="64"/>
      </right>
      <top style="medium">
        <color indexed="64"/>
      </top>
      <bottom/>
      <diagonal/>
    </border>
    <border>
      <left style="dotted">
        <color indexed="64"/>
      </left>
      <right style="mediumDashed">
        <color indexed="64"/>
      </right>
      <top/>
      <bottom/>
      <diagonal/>
    </border>
    <border>
      <left style="dotted">
        <color indexed="64"/>
      </left>
      <right style="mediumDashed">
        <color indexed="64"/>
      </right>
      <top/>
      <bottom style="medium">
        <color indexed="64"/>
      </bottom>
      <diagonal/>
    </border>
    <border>
      <left style="medium">
        <color indexed="64"/>
      </left>
      <right style="mediumDashed">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style="medium">
        <color indexed="64"/>
      </top>
      <bottom/>
      <diagonal/>
    </border>
    <border>
      <left/>
      <right style="dotted">
        <color indexed="64"/>
      </right>
      <top/>
      <bottom/>
      <diagonal/>
    </border>
    <border>
      <left/>
      <right style="dotted">
        <color indexed="64"/>
      </right>
      <top/>
      <bottom style="medium">
        <color indexed="64"/>
      </bottom>
      <diagonal/>
    </border>
    <border>
      <left style="medium">
        <color indexed="64"/>
      </left>
      <right style="dotted">
        <color indexed="64"/>
      </right>
      <top style="medium">
        <color indexed="64"/>
      </top>
      <bottom/>
      <diagonal/>
    </border>
    <border>
      <left style="medium">
        <color indexed="64"/>
      </left>
      <right style="dotted">
        <color indexed="64"/>
      </right>
      <top/>
      <bottom/>
      <diagonal/>
    </border>
    <border>
      <left style="medium">
        <color indexed="64"/>
      </left>
      <right style="dotted">
        <color indexed="64"/>
      </right>
      <top/>
      <bottom style="medium">
        <color indexed="64"/>
      </bottom>
      <diagonal/>
    </border>
    <border>
      <left style="dotted">
        <color rgb="FF000000"/>
      </left>
      <right/>
      <top style="medium">
        <color rgb="FF000000"/>
      </top>
      <bottom/>
      <diagonal/>
    </border>
    <border>
      <left style="dotted">
        <color rgb="FF000000"/>
      </left>
      <right style="dotted">
        <color rgb="FF000000"/>
      </right>
      <top style="medium">
        <color rgb="FF000000"/>
      </top>
      <bottom/>
      <diagonal/>
    </border>
    <border>
      <left style="dotted">
        <color rgb="FF000000"/>
      </left>
      <right style="mediumDashed">
        <color rgb="FF000000"/>
      </right>
      <top style="medium">
        <color rgb="FF000000"/>
      </top>
      <bottom/>
      <diagonal/>
    </border>
    <border>
      <left style="dotted">
        <color rgb="FF000000"/>
      </left>
      <right/>
      <top/>
      <bottom/>
      <diagonal/>
    </border>
    <border>
      <left style="mediumDashed">
        <color rgb="FF000000"/>
      </left>
      <right style="dotted">
        <color rgb="FF000000"/>
      </right>
      <top/>
      <bottom/>
      <diagonal/>
    </border>
    <border>
      <left style="mediumDashed">
        <color rgb="FF000000"/>
      </left>
      <right/>
      <top/>
      <bottom/>
      <diagonal/>
    </border>
    <border>
      <left style="dotted">
        <color rgb="FF000000"/>
      </left>
      <right style="dotted">
        <color rgb="FF000000"/>
      </right>
      <top/>
      <bottom/>
      <diagonal/>
    </border>
    <border>
      <left style="dotted">
        <color rgb="FF000000"/>
      </left>
      <right style="mediumDashed">
        <color rgb="FF000000"/>
      </right>
      <top/>
      <bottom/>
      <diagonal/>
    </border>
    <border>
      <left style="dotted">
        <color rgb="FF000000"/>
      </left>
      <right style="dotted">
        <color rgb="FF000000"/>
      </right>
      <top/>
      <bottom style="medium">
        <color rgb="FF000000"/>
      </bottom>
      <diagonal/>
    </border>
    <border>
      <left style="dotted">
        <color rgb="FF000000"/>
      </left>
      <right style="mediumDashed">
        <color rgb="FF000000"/>
      </right>
      <top/>
      <bottom style="medium">
        <color rgb="FF000000"/>
      </bottom>
      <diagonal/>
    </border>
    <border>
      <left style="medium">
        <color rgb="FF000000"/>
      </left>
      <right style="dotted">
        <color rgb="FF000000"/>
      </right>
      <top style="medium">
        <color rgb="FF000000"/>
      </top>
      <bottom/>
      <diagonal/>
    </border>
    <border>
      <left style="medium">
        <color rgb="FF000000"/>
      </left>
      <right style="dotted">
        <color rgb="FF000000"/>
      </right>
      <top/>
      <bottom/>
      <diagonal/>
    </border>
    <border>
      <left style="medium">
        <color rgb="FF000000"/>
      </left>
      <right style="dotted">
        <color rgb="FF000000"/>
      </right>
      <top/>
      <bottom style="medium">
        <color rgb="FF000000"/>
      </bottom>
      <diagonal/>
    </border>
    <border>
      <left style="medium">
        <color indexed="64"/>
      </left>
      <right style="dotted">
        <color rgb="FF000000"/>
      </right>
      <top style="medium">
        <color indexed="64"/>
      </top>
      <bottom/>
      <diagonal/>
    </border>
    <border>
      <left style="dotted">
        <color rgb="FF000000"/>
      </left>
      <right style="dotted">
        <color rgb="FF000000"/>
      </right>
      <top style="medium">
        <color indexed="64"/>
      </top>
      <bottom/>
      <diagonal/>
    </border>
    <border>
      <left style="dotted">
        <color rgb="FF000000"/>
      </left>
      <right/>
      <top style="medium">
        <color indexed="64"/>
      </top>
      <bottom/>
      <diagonal/>
    </border>
    <border>
      <left style="medium">
        <color indexed="64"/>
      </left>
      <right style="dotted">
        <color rgb="FF000000"/>
      </right>
      <top/>
      <bottom/>
      <diagonal/>
    </border>
    <border>
      <left style="medium">
        <color indexed="64"/>
      </left>
      <right style="dotted">
        <color rgb="FF000000"/>
      </right>
      <top/>
      <bottom style="medium">
        <color indexed="64"/>
      </bottom>
      <diagonal/>
    </border>
    <border>
      <left style="dotted">
        <color rgb="FF000000"/>
      </left>
      <right style="dotted">
        <color rgb="FF000000"/>
      </right>
      <top/>
      <bottom style="medium">
        <color indexed="64"/>
      </bottom>
      <diagonal/>
    </border>
    <border>
      <left style="dotted">
        <color rgb="FF000000"/>
      </left>
      <right/>
      <top/>
      <bottom style="medium">
        <color indexed="64"/>
      </bottom>
      <diagonal/>
    </border>
    <border>
      <left style="medium">
        <color indexed="64"/>
      </left>
      <right style="dotted">
        <color rgb="FF000000"/>
      </right>
      <top style="medium">
        <color rgb="FF000000"/>
      </top>
      <bottom/>
      <diagonal/>
    </border>
    <border>
      <left style="mediumDashed">
        <color indexed="64"/>
      </left>
      <right style="medium">
        <color indexed="64"/>
      </right>
      <top style="medium">
        <color indexed="64"/>
      </top>
      <bottom/>
      <diagonal/>
    </border>
    <border>
      <left style="mediumDashed">
        <color indexed="64"/>
      </left>
      <right style="medium">
        <color indexed="64"/>
      </right>
      <top/>
      <bottom/>
      <diagonal/>
    </border>
    <border>
      <left style="dotted">
        <color rgb="FF000000"/>
      </left>
      <right style="mediumDashed">
        <color rgb="FF000000"/>
      </right>
      <top/>
      <bottom style="medium">
        <color indexed="64"/>
      </bottom>
      <diagonal/>
    </border>
    <border>
      <left style="mediumDashed">
        <color indexed="64"/>
      </left>
      <right style="medium">
        <color indexed="64"/>
      </right>
      <top/>
      <bottom style="medium">
        <color indexed="64"/>
      </bottom>
      <diagonal/>
    </border>
    <border>
      <left style="dotted">
        <color rgb="FF000000"/>
      </left>
      <right style="mediumDashed">
        <color rgb="FF000000"/>
      </right>
      <top style="medium">
        <color indexed="64"/>
      </top>
      <bottom/>
      <diagonal/>
    </border>
    <border>
      <left style="mediumDashed">
        <color rgb="FF000000"/>
      </left>
      <right style="dotted">
        <color rgb="FF000000"/>
      </right>
      <top style="medium">
        <color indexed="64"/>
      </top>
      <bottom/>
      <diagonal/>
    </border>
    <border>
      <left style="mediumDashed">
        <color rgb="FF000000"/>
      </left>
      <right style="dotted">
        <color rgb="FF000000"/>
      </right>
      <top/>
      <bottom style="medium">
        <color indexed="64"/>
      </bottom>
      <diagonal/>
    </border>
    <border>
      <left style="mediumDashed">
        <color indexed="64"/>
      </left>
      <right/>
      <top style="medium">
        <color indexed="64"/>
      </top>
      <bottom/>
      <diagonal/>
    </border>
    <border>
      <left style="mediumDashed">
        <color indexed="64"/>
      </left>
      <right/>
      <top/>
      <bottom/>
      <diagonal/>
    </border>
    <border>
      <left style="mediumDashed">
        <color indexed="64"/>
      </left>
      <right/>
      <top/>
      <bottom style="medium">
        <color indexed="64"/>
      </bottom>
      <diagonal/>
    </border>
    <border>
      <left/>
      <right style="dotted">
        <color indexed="64"/>
      </right>
      <top style="medium">
        <color indexed="64"/>
      </top>
      <bottom style="medium">
        <color indexed="64"/>
      </bottom>
      <diagonal/>
    </border>
    <border>
      <left/>
      <right style="mediumDashed">
        <color indexed="64"/>
      </right>
      <top style="medium">
        <color indexed="64"/>
      </top>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style="medium">
        <color indexed="64"/>
      </bottom>
      <diagonal/>
    </border>
    <border>
      <left style="mediumDashed">
        <color indexed="64"/>
      </left>
      <right/>
      <top style="medium">
        <color indexed="64"/>
      </top>
      <bottom style="medium">
        <color indexed="64"/>
      </bottom>
      <diagonal/>
    </border>
    <border>
      <left style="medium">
        <color indexed="64"/>
      </left>
      <right style="mediumDashed">
        <color indexed="64"/>
      </right>
      <top style="medium">
        <color indexed="64"/>
      </top>
      <bottom/>
      <diagonal/>
    </border>
    <border>
      <left style="medium">
        <color indexed="64"/>
      </left>
      <right style="mediumDashed">
        <color indexed="64"/>
      </right>
      <top/>
      <bottom/>
      <diagonal/>
    </border>
    <border>
      <left style="medium">
        <color indexed="64"/>
      </left>
      <right style="mediumDashed">
        <color indexed="64"/>
      </right>
      <top/>
      <bottom style="medium">
        <color indexed="64"/>
      </bottom>
      <diagonal/>
    </border>
    <border>
      <left style="dotted">
        <color rgb="FF000000"/>
      </left>
      <right style="mediumDashed">
        <color indexed="64"/>
      </right>
      <top style="medium">
        <color indexed="64"/>
      </top>
      <bottom/>
      <diagonal/>
    </border>
    <border>
      <left style="dotted">
        <color rgb="FF000000"/>
      </left>
      <right style="mediumDashed">
        <color indexed="64"/>
      </right>
      <top/>
      <bottom/>
      <diagonal/>
    </border>
    <border>
      <left style="dotted">
        <color rgb="FF000000"/>
      </left>
      <right style="mediumDashed">
        <color indexed="64"/>
      </right>
      <top/>
      <bottom style="medium">
        <color indexed="64"/>
      </bottom>
      <diagonal/>
    </border>
    <border>
      <left style="dotted">
        <color indexed="64"/>
      </left>
      <right style="mediumDashed">
        <color indexed="64"/>
      </right>
      <top style="medium">
        <color indexed="64"/>
      </top>
      <bottom style="medium">
        <color indexed="64"/>
      </bottom>
      <diagonal/>
    </border>
    <border>
      <left style="mediumDashed">
        <color indexed="64"/>
      </left>
      <right style="dotted">
        <color indexed="64"/>
      </right>
      <top style="medium">
        <color indexed="64"/>
      </top>
      <bottom style="medium">
        <color indexed="64"/>
      </bottom>
      <diagonal/>
    </border>
    <border>
      <left style="medium">
        <color indexed="64"/>
      </left>
      <right style="dotted">
        <color indexed="64"/>
      </right>
      <top style="medium">
        <color indexed="64"/>
      </top>
      <bottom style="hair">
        <color indexed="64"/>
      </bottom>
      <diagonal/>
    </border>
    <border>
      <left style="dotted">
        <color indexed="64"/>
      </left>
      <right style="dotted">
        <color indexed="64"/>
      </right>
      <top style="medium">
        <color indexed="64"/>
      </top>
      <bottom style="hair">
        <color indexed="64"/>
      </bottom>
      <diagonal/>
    </border>
    <border>
      <left style="dotted">
        <color indexed="64"/>
      </left>
      <right/>
      <top style="medium">
        <color indexed="64"/>
      </top>
      <bottom style="hair">
        <color indexed="64"/>
      </bottom>
      <diagonal/>
    </border>
    <border>
      <left style="dotted">
        <color indexed="64"/>
      </left>
      <right style="mediumDashed">
        <color indexed="64"/>
      </right>
      <top style="medium">
        <color indexed="64"/>
      </top>
      <bottom style="hair">
        <color indexed="64"/>
      </bottom>
      <diagonal/>
    </border>
    <border>
      <left style="mediumDashed">
        <color indexed="64"/>
      </left>
      <right/>
      <top style="medium">
        <color indexed="64"/>
      </top>
      <bottom style="hair">
        <color indexed="64"/>
      </bottom>
      <diagonal/>
    </border>
    <border>
      <left style="dotted">
        <color rgb="FF000000"/>
      </left>
      <right style="mediumDashed">
        <color rgb="FF000000"/>
      </right>
      <top style="medium">
        <color indexed="64"/>
      </top>
      <bottom style="hair">
        <color indexed="64"/>
      </bottom>
      <diagonal/>
    </border>
    <border>
      <left style="mediumDashed">
        <color rgb="FF000000"/>
      </left>
      <right/>
      <top style="medium">
        <color indexed="64"/>
      </top>
      <bottom style="hair">
        <color indexed="64"/>
      </bottom>
      <diagonal/>
    </border>
    <border>
      <left style="dotted">
        <color rgb="FF000000"/>
      </left>
      <right/>
      <top style="medium">
        <color rgb="FF000000"/>
      </top>
      <bottom style="hair">
        <color indexed="64"/>
      </bottom>
      <diagonal/>
    </border>
    <border>
      <left style="dotted">
        <color rgb="FF000000"/>
      </left>
      <right style="mediumDashed">
        <color rgb="FF000000"/>
      </right>
      <top style="medium">
        <color rgb="FF000000"/>
      </top>
      <bottom style="hair">
        <color indexed="64"/>
      </bottom>
      <diagonal/>
    </border>
    <border>
      <left/>
      <right style="dotted">
        <color indexed="64"/>
      </right>
      <top style="medium">
        <color indexed="64"/>
      </top>
      <bottom style="hair">
        <color indexed="64"/>
      </bottom>
      <diagonal/>
    </border>
    <border>
      <left style="mediumDashed">
        <color indexed="64"/>
      </left>
      <right style="mediumDashed">
        <color indexed="64"/>
      </right>
      <top style="medium">
        <color indexed="64"/>
      </top>
      <bottom style="hair">
        <color indexed="64"/>
      </bottom>
      <diagonal/>
    </border>
    <border>
      <left style="mediumDashed">
        <color indexed="64"/>
      </left>
      <right style="dotted">
        <color indexed="64"/>
      </right>
      <top style="medium">
        <color indexed="64"/>
      </top>
      <bottom style="hair">
        <color indexed="64"/>
      </bottom>
      <diagonal/>
    </border>
    <border>
      <left style="medium">
        <color indexed="64"/>
      </left>
      <right style="dotted">
        <color indexed="64"/>
      </right>
      <top style="hair">
        <color indexed="64"/>
      </top>
      <bottom style="hair">
        <color indexed="64"/>
      </bottom>
      <diagonal/>
    </border>
    <border>
      <left style="dotted">
        <color indexed="64"/>
      </left>
      <right style="dotted">
        <color indexed="64"/>
      </right>
      <top style="hair">
        <color indexed="64"/>
      </top>
      <bottom style="hair">
        <color indexed="64"/>
      </bottom>
      <diagonal/>
    </border>
    <border>
      <left style="dotted">
        <color indexed="64"/>
      </left>
      <right/>
      <top style="hair">
        <color indexed="64"/>
      </top>
      <bottom style="hair">
        <color indexed="64"/>
      </bottom>
      <diagonal/>
    </border>
    <border>
      <left style="dotted">
        <color indexed="64"/>
      </left>
      <right style="mediumDashed">
        <color indexed="64"/>
      </right>
      <top style="hair">
        <color indexed="64"/>
      </top>
      <bottom style="hair">
        <color indexed="64"/>
      </bottom>
      <diagonal/>
    </border>
    <border>
      <left style="mediumDashed">
        <color indexed="64"/>
      </left>
      <right/>
      <top style="hair">
        <color indexed="64"/>
      </top>
      <bottom style="hair">
        <color indexed="64"/>
      </bottom>
      <diagonal/>
    </border>
    <border>
      <left style="dotted">
        <color rgb="FF000000"/>
      </left>
      <right style="mediumDashed">
        <color rgb="FF000000"/>
      </right>
      <top style="hair">
        <color indexed="64"/>
      </top>
      <bottom style="hair">
        <color indexed="64"/>
      </bottom>
      <diagonal/>
    </border>
    <border>
      <left style="mediumDashed">
        <color rgb="FF000000"/>
      </left>
      <right/>
      <top style="hair">
        <color indexed="64"/>
      </top>
      <bottom style="hair">
        <color indexed="64"/>
      </bottom>
      <diagonal/>
    </border>
    <border>
      <left style="dotted">
        <color rgb="FF000000"/>
      </left>
      <right/>
      <top style="hair">
        <color indexed="64"/>
      </top>
      <bottom style="hair">
        <color indexed="64"/>
      </bottom>
      <diagonal/>
    </border>
    <border>
      <left/>
      <right style="dotted">
        <color indexed="64"/>
      </right>
      <top style="hair">
        <color indexed="64"/>
      </top>
      <bottom style="hair">
        <color indexed="64"/>
      </bottom>
      <diagonal/>
    </border>
    <border>
      <left style="mediumDashed">
        <color indexed="64"/>
      </left>
      <right style="mediumDashed">
        <color indexed="64"/>
      </right>
      <top style="hair">
        <color indexed="64"/>
      </top>
      <bottom style="hair">
        <color indexed="64"/>
      </bottom>
      <diagonal/>
    </border>
    <border>
      <left style="mediumDashed">
        <color indexed="64"/>
      </left>
      <right style="dotted">
        <color indexed="64"/>
      </right>
      <top style="hair">
        <color indexed="64"/>
      </top>
      <bottom style="hair">
        <color indexed="64"/>
      </bottom>
      <diagonal/>
    </border>
    <border>
      <left style="medium">
        <color indexed="64"/>
      </left>
      <right style="dotted">
        <color indexed="64"/>
      </right>
      <top style="hair">
        <color indexed="64"/>
      </top>
      <bottom style="medium">
        <color indexed="64"/>
      </bottom>
      <diagonal/>
    </border>
    <border>
      <left style="dotted">
        <color indexed="64"/>
      </left>
      <right style="dotted">
        <color indexed="64"/>
      </right>
      <top style="hair">
        <color indexed="64"/>
      </top>
      <bottom style="medium">
        <color indexed="64"/>
      </bottom>
      <diagonal/>
    </border>
    <border>
      <left style="dotted">
        <color indexed="64"/>
      </left>
      <right/>
      <top style="hair">
        <color indexed="64"/>
      </top>
      <bottom style="medium">
        <color indexed="64"/>
      </bottom>
      <diagonal/>
    </border>
    <border>
      <left style="dotted">
        <color indexed="64"/>
      </left>
      <right style="mediumDashed">
        <color indexed="64"/>
      </right>
      <top style="hair">
        <color indexed="64"/>
      </top>
      <bottom style="medium">
        <color indexed="64"/>
      </bottom>
      <diagonal/>
    </border>
    <border>
      <left style="mediumDashed">
        <color indexed="64"/>
      </left>
      <right/>
      <top style="hair">
        <color indexed="64"/>
      </top>
      <bottom style="medium">
        <color indexed="64"/>
      </bottom>
      <diagonal/>
    </border>
    <border>
      <left style="dotted">
        <color rgb="FF000000"/>
      </left>
      <right style="mediumDashed">
        <color rgb="FF000000"/>
      </right>
      <top style="hair">
        <color indexed="64"/>
      </top>
      <bottom style="medium">
        <color indexed="64"/>
      </bottom>
      <diagonal/>
    </border>
    <border>
      <left style="mediumDashed">
        <color rgb="FF000000"/>
      </left>
      <right/>
      <top style="hair">
        <color indexed="64"/>
      </top>
      <bottom style="medium">
        <color indexed="64"/>
      </bottom>
      <diagonal/>
    </border>
    <border>
      <left style="dotted">
        <color rgb="FF000000"/>
      </left>
      <right/>
      <top style="hair">
        <color indexed="64"/>
      </top>
      <bottom style="medium">
        <color rgb="FF000000"/>
      </bottom>
      <diagonal/>
    </border>
    <border>
      <left style="dotted">
        <color rgb="FF000000"/>
      </left>
      <right style="mediumDashed">
        <color rgb="FF000000"/>
      </right>
      <top style="hair">
        <color indexed="64"/>
      </top>
      <bottom style="medium">
        <color rgb="FF000000"/>
      </bottom>
      <diagonal/>
    </border>
    <border>
      <left/>
      <right style="dotted">
        <color indexed="64"/>
      </right>
      <top style="hair">
        <color indexed="64"/>
      </top>
      <bottom style="medium">
        <color indexed="64"/>
      </bottom>
      <diagonal/>
    </border>
    <border>
      <left style="mediumDashed">
        <color indexed="64"/>
      </left>
      <right style="mediumDashed">
        <color indexed="64"/>
      </right>
      <top style="hair">
        <color indexed="64"/>
      </top>
      <bottom style="medium">
        <color indexed="64"/>
      </bottom>
      <diagonal/>
    </border>
    <border>
      <left style="mediumDashed">
        <color indexed="64"/>
      </left>
      <right style="dotted">
        <color indexed="64"/>
      </right>
      <top style="hair">
        <color indexed="64"/>
      </top>
      <bottom style="medium">
        <color indexed="64"/>
      </bottom>
      <diagonal/>
    </border>
    <border>
      <left style="medium">
        <color indexed="64"/>
      </left>
      <right style="dotted">
        <color rgb="FF000000"/>
      </right>
      <top style="medium">
        <color indexed="64"/>
      </top>
      <bottom style="hair">
        <color indexed="64"/>
      </bottom>
      <diagonal/>
    </border>
    <border>
      <left style="dotted">
        <color rgb="FF000000"/>
      </left>
      <right style="dotted">
        <color rgb="FF000000"/>
      </right>
      <top style="medium">
        <color indexed="64"/>
      </top>
      <bottom style="hair">
        <color indexed="64"/>
      </bottom>
      <diagonal/>
    </border>
    <border>
      <left style="dotted">
        <color indexed="64"/>
      </left>
      <right style="medium">
        <color indexed="64"/>
      </right>
      <top style="medium">
        <color indexed="64"/>
      </top>
      <bottom style="hair">
        <color indexed="64"/>
      </bottom>
      <diagonal/>
    </border>
    <border>
      <left style="medium">
        <color indexed="64"/>
      </left>
      <right style="dotted">
        <color rgb="FF000000"/>
      </right>
      <top style="hair">
        <color indexed="64"/>
      </top>
      <bottom style="hair">
        <color indexed="64"/>
      </bottom>
      <diagonal/>
    </border>
    <border>
      <left style="dotted">
        <color rgb="FF000000"/>
      </left>
      <right style="dotted">
        <color rgb="FF000000"/>
      </right>
      <top style="hair">
        <color indexed="64"/>
      </top>
      <bottom style="hair">
        <color indexed="64"/>
      </bottom>
      <diagonal/>
    </border>
    <border>
      <left style="dotted">
        <color indexed="64"/>
      </left>
      <right style="medium">
        <color indexed="64"/>
      </right>
      <top style="hair">
        <color indexed="64"/>
      </top>
      <bottom style="hair">
        <color indexed="64"/>
      </bottom>
      <diagonal/>
    </border>
    <border>
      <left style="medium">
        <color indexed="64"/>
      </left>
      <right style="dotted">
        <color rgb="FF000000"/>
      </right>
      <top style="hair">
        <color indexed="64"/>
      </top>
      <bottom style="medium">
        <color indexed="64"/>
      </bottom>
      <diagonal/>
    </border>
    <border>
      <left style="dotted">
        <color rgb="FF000000"/>
      </left>
      <right style="dotted">
        <color rgb="FF000000"/>
      </right>
      <top style="hair">
        <color indexed="64"/>
      </top>
      <bottom style="medium">
        <color indexed="64"/>
      </bottom>
      <diagonal/>
    </border>
    <border>
      <left style="dotted">
        <color indexed="64"/>
      </left>
      <right style="medium">
        <color indexed="64"/>
      </right>
      <top style="hair">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double">
        <color indexed="64"/>
      </bottom>
      <diagonal/>
    </border>
    <border>
      <left style="hair">
        <color indexed="64"/>
      </left>
      <right style="medium">
        <color indexed="64"/>
      </right>
      <top style="hair">
        <color indexed="64"/>
      </top>
      <bottom style="double">
        <color indexed="64"/>
      </bottom>
      <diagonal/>
    </border>
    <border>
      <left style="medium">
        <color indexed="64"/>
      </left>
      <right style="hair">
        <color indexed="64"/>
      </right>
      <top style="hair">
        <color indexed="64"/>
      </top>
      <bottom style="medium">
        <color indexed="64"/>
      </bottom>
      <diagonal/>
    </border>
    <border>
      <left style="hair">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auto="1"/>
      </left>
      <right style="dotted">
        <color auto="1"/>
      </right>
      <top style="medium">
        <color auto="1"/>
      </top>
      <bottom style="dotted">
        <color auto="1"/>
      </bottom>
      <diagonal/>
    </border>
    <border>
      <left style="dotted">
        <color auto="1"/>
      </left>
      <right style="medium">
        <color auto="1"/>
      </right>
      <top style="medium">
        <color auto="1"/>
      </top>
      <bottom style="dotted">
        <color auto="1"/>
      </bottom>
      <diagonal/>
    </border>
    <border>
      <left style="dotted">
        <color auto="1"/>
      </left>
      <right style="dotted">
        <color auto="1"/>
      </right>
      <top style="medium">
        <color auto="1"/>
      </top>
      <bottom style="dotted">
        <color auto="1"/>
      </bottom>
      <diagonal/>
    </border>
    <border>
      <left style="medium">
        <color auto="1"/>
      </left>
      <right style="dotted">
        <color auto="1"/>
      </right>
      <top style="dotted">
        <color auto="1"/>
      </top>
      <bottom style="dotted">
        <color auto="1"/>
      </bottom>
      <diagonal/>
    </border>
    <border>
      <left style="dotted">
        <color auto="1"/>
      </left>
      <right style="medium">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medium">
        <color auto="1"/>
      </left>
      <right style="dotted">
        <color auto="1"/>
      </right>
      <top style="dotted">
        <color auto="1"/>
      </top>
      <bottom style="medium">
        <color auto="1"/>
      </bottom>
      <diagonal/>
    </border>
    <border>
      <left style="dotted">
        <color auto="1"/>
      </left>
      <right style="dotted">
        <color auto="1"/>
      </right>
      <top style="dotted">
        <color auto="1"/>
      </top>
      <bottom style="medium">
        <color auto="1"/>
      </bottom>
      <diagonal/>
    </border>
    <border>
      <left style="dotted">
        <color auto="1"/>
      </left>
      <right style="medium">
        <color auto="1"/>
      </right>
      <top style="dotted">
        <color auto="1"/>
      </top>
      <bottom style="medium">
        <color auto="1"/>
      </bottom>
      <diagonal/>
    </border>
    <border>
      <left style="medium">
        <color auto="1"/>
      </left>
      <right style="dotted">
        <color auto="1"/>
      </right>
      <top/>
      <bottom style="dotted">
        <color auto="1"/>
      </bottom>
      <diagonal/>
    </border>
    <border>
      <left style="dotted">
        <color auto="1"/>
      </left>
      <right style="dotted">
        <color auto="1"/>
      </right>
      <top/>
      <bottom style="dotted">
        <color auto="1"/>
      </bottom>
      <diagonal/>
    </border>
    <border>
      <left style="dotted">
        <color auto="1"/>
      </left>
      <right style="medium">
        <color auto="1"/>
      </right>
      <top/>
      <bottom style="dotted">
        <color auto="1"/>
      </bottom>
      <diagonal/>
    </border>
    <border>
      <left style="dotted">
        <color rgb="FF000000"/>
      </left>
      <right style="medium">
        <color indexed="64"/>
      </right>
      <top/>
      <bottom/>
      <diagonal/>
    </border>
    <border>
      <left style="mediumDashed">
        <color rgb="FF000000"/>
      </left>
      <right/>
      <top/>
      <bottom style="medium">
        <color indexed="64"/>
      </bottom>
      <diagonal/>
    </border>
    <border>
      <left style="dotted">
        <color rgb="FF000000"/>
      </left>
      <right style="medium">
        <color indexed="64"/>
      </right>
      <top/>
      <bottom style="medium">
        <color indexed="64"/>
      </bottom>
      <diagonal/>
    </border>
  </borders>
  <cellStyleXfs count="49">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2" fillId="0" borderId="0"/>
    <xf numFmtId="0" fontId="3" fillId="0" borderId="0"/>
    <xf numFmtId="9" fontId="3" fillId="0" borderId="0" applyFont="0" applyFill="0" applyBorder="0" applyAlignment="0" applyProtection="0"/>
    <xf numFmtId="0" fontId="37" fillId="0" borderId="0"/>
    <xf numFmtId="44" fontId="37" fillId="0" borderId="0" applyFont="0" applyFill="0" applyBorder="0" applyAlignment="0" applyProtection="0"/>
    <xf numFmtId="0" fontId="61" fillId="0" borderId="0" applyNumberFormat="0" applyFill="0" applyBorder="0" applyAlignment="0" applyProtection="0"/>
    <xf numFmtId="0" fontId="1" fillId="0" borderId="0"/>
  </cellStyleXfs>
  <cellXfs count="465">
    <xf numFmtId="0" fontId="0" fillId="0" borderId="0" xfId="0"/>
    <xf numFmtId="0" fontId="0" fillId="0" borderId="0" xfId="0" applyAlignment="1">
      <alignment horizontal="center"/>
    </xf>
    <xf numFmtId="0" fontId="23" fillId="33" borderId="10" xfId="42" applyFont="1" applyFill="1" applyBorder="1" applyAlignment="1">
      <alignment horizontal="centerContinuous" vertical="center"/>
    </xf>
    <xf numFmtId="0" fontId="23" fillId="33" borderId="14" xfId="42" applyFont="1" applyFill="1" applyBorder="1" applyAlignment="1">
      <alignment horizontal="centerContinuous" vertical="center"/>
    </xf>
    <xf numFmtId="0" fontId="23" fillId="33" borderId="15" xfId="42" applyFont="1" applyFill="1" applyBorder="1" applyAlignment="1">
      <alignment horizontal="centerContinuous" vertical="center"/>
    </xf>
    <xf numFmtId="0" fontId="23" fillId="33" borderId="16" xfId="42" applyFont="1" applyFill="1" applyBorder="1" applyAlignment="1">
      <alignment horizontal="centerContinuous" vertical="center"/>
    </xf>
    <xf numFmtId="0" fontId="23" fillId="33" borderId="12" xfId="42" applyFont="1" applyFill="1" applyBorder="1" applyAlignment="1">
      <alignment horizontal="centerContinuous" vertical="center"/>
    </xf>
    <xf numFmtId="0" fontId="23" fillId="33" borderId="13" xfId="42" applyFont="1" applyFill="1" applyBorder="1" applyAlignment="1">
      <alignment horizontal="centerContinuous" vertical="center"/>
    </xf>
    <xf numFmtId="0" fontId="0" fillId="0" borderId="0" xfId="0" applyAlignment="1">
      <alignment horizontal="center" vertical="center"/>
    </xf>
    <xf numFmtId="0" fontId="18" fillId="0" borderId="0" xfId="0" quotePrefix="1" applyFont="1"/>
    <xf numFmtId="0" fontId="0" fillId="0" borderId="0" xfId="0" applyFill="1"/>
    <xf numFmtId="0" fontId="0" fillId="0" borderId="0" xfId="0" applyBorder="1"/>
    <xf numFmtId="0" fontId="27" fillId="0" borderId="0" xfId="43" applyFont="1" applyAlignment="1">
      <alignment horizontal="left" vertical="center"/>
    </xf>
    <xf numFmtId="14" fontId="28" fillId="0" borderId="30" xfId="43" applyNumberFormat="1" applyFont="1" applyBorder="1" applyAlignment="1">
      <alignment horizontal="left"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29" fillId="33" borderId="15" xfId="42" applyFont="1" applyFill="1" applyBorder="1" applyAlignment="1">
      <alignment horizontal="centerContinuous"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14" fontId="28" fillId="0" borderId="0" xfId="43" applyNumberFormat="1" applyFont="1" applyBorder="1" applyAlignment="1">
      <alignment horizontal="left" vertical="center"/>
    </xf>
    <xf numFmtId="0" fontId="24" fillId="0" borderId="0"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31" fillId="0" borderId="18" xfId="0" applyFont="1" applyBorder="1" applyAlignment="1">
      <alignment horizontal="center" vertical="center"/>
    </xf>
    <xf numFmtId="0" fontId="34" fillId="0" borderId="18" xfId="0" applyFont="1" applyBorder="1" applyAlignment="1">
      <alignment horizontal="center" vertical="center"/>
    </xf>
    <xf numFmtId="166" fontId="0" fillId="0" borderId="0" xfId="0" applyNumberFormat="1" applyAlignment="1">
      <alignment horizontal="center"/>
    </xf>
    <xf numFmtId="166" fontId="28" fillId="0" borderId="0" xfId="43" applyNumberFormat="1" applyFont="1" applyBorder="1" applyAlignment="1">
      <alignment horizontal="center" vertical="center"/>
    </xf>
    <xf numFmtId="165" fontId="0" fillId="0" borderId="12" xfId="0" applyNumberFormat="1" applyBorder="1" applyAlignment="1">
      <alignment horizontal="center" vertical="center"/>
    </xf>
    <xf numFmtId="165" fontId="0" fillId="0" borderId="0" xfId="0" applyNumberFormat="1" applyBorder="1" applyAlignment="1">
      <alignment horizontal="center" vertical="center"/>
    </xf>
    <xf numFmtId="165" fontId="0" fillId="0" borderId="15" xfId="0" applyNumberFormat="1" applyBorder="1" applyAlignment="1">
      <alignment horizontal="center" vertical="center"/>
    </xf>
    <xf numFmtId="167" fontId="25" fillId="0" borderId="41" xfId="0" applyNumberFormat="1" applyFont="1" applyBorder="1" applyAlignment="1">
      <alignment horizontal="center" vertical="center"/>
    </xf>
    <xf numFmtId="167" fontId="25" fillId="0" borderId="26" xfId="0" applyNumberFormat="1" applyFont="1" applyBorder="1" applyAlignment="1">
      <alignment horizontal="center" vertical="center"/>
    </xf>
    <xf numFmtId="167" fontId="25" fillId="0" borderId="42" xfId="0" applyNumberFormat="1" applyFont="1" applyBorder="1" applyAlignment="1">
      <alignment horizontal="center" vertical="center"/>
    </xf>
    <xf numFmtId="166" fontId="0" fillId="0" borderId="27" xfId="0" applyNumberFormat="1" applyBorder="1" applyAlignment="1">
      <alignment horizontal="center" vertical="center"/>
    </xf>
    <xf numFmtId="166" fontId="0" fillId="0" borderId="28" xfId="0" applyNumberFormat="1" applyBorder="1" applyAlignment="1">
      <alignment horizontal="center" vertical="center"/>
    </xf>
    <xf numFmtId="166" fontId="0" fillId="0" borderId="29" xfId="0" applyNumberFormat="1" applyBorder="1" applyAlignment="1">
      <alignment horizontal="center" vertical="center"/>
    </xf>
    <xf numFmtId="167" fontId="30" fillId="0" borderId="0" xfId="0" applyNumberFormat="1" applyFont="1" applyFill="1" applyBorder="1" applyAlignment="1">
      <alignment horizontal="center" vertical="center"/>
    </xf>
    <xf numFmtId="167" fontId="30" fillId="0" borderId="18" xfId="0" applyNumberFormat="1" applyFont="1" applyBorder="1" applyAlignment="1">
      <alignment horizontal="center" vertical="center"/>
    </xf>
    <xf numFmtId="166" fontId="0" fillId="0" borderId="19" xfId="0" applyNumberFormat="1" applyBorder="1" applyAlignment="1">
      <alignment horizontal="center" vertical="center"/>
    </xf>
    <xf numFmtId="166" fontId="0" fillId="0" borderId="20" xfId="0" applyNumberFormat="1" applyBorder="1" applyAlignment="1">
      <alignment horizontal="center" vertical="center"/>
    </xf>
    <xf numFmtId="166" fontId="0" fillId="0" borderId="21" xfId="0" applyNumberFormat="1" applyBorder="1" applyAlignment="1">
      <alignment horizontal="center" vertical="center"/>
    </xf>
    <xf numFmtId="166" fontId="0" fillId="0" borderId="37" xfId="0" applyNumberFormat="1" applyBorder="1" applyAlignment="1">
      <alignment horizontal="center" vertical="center"/>
    </xf>
    <xf numFmtId="165" fontId="0" fillId="0" borderId="34" xfId="0" applyNumberFormat="1" applyBorder="1" applyAlignment="1">
      <alignment horizontal="center" vertical="center"/>
    </xf>
    <xf numFmtId="166" fontId="0" fillId="0" borderId="38" xfId="0" applyNumberFormat="1" applyBorder="1" applyAlignment="1">
      <alignment horizontal="center" vertical="center"/>
    </xf>
    <xf numFmtId="165" fontId="0" fillId="0" borderId="35" xfId="0" applyNumberFormat="1" applyBorder="1" applyAlignment="1">
      <alignment horizontal="center" vertical="center"/>
    </xf>
    <xf numFmtId="166" fontId="0" fillId="0" borderId="39" xfId="0" applyNumberFormat="1" applyBorder="1" applyAlignment="1">
      <alignment horizontal="center" vertical="center"/>
    </xf>
    <xf numFmtId="165" fontId="0" fillId="0" borderId="36" xfId="0" applyNumberFormat="1" applyBorder="1" applyAlignment="1">
      <alignment horizontal="center" vertical="center"/>
    </xf>
    <xf numFmtId="0" fontId="23" fillId="33" borderId="11" xfId="42" applyFont="1" applyFill="1" applyBorder="1" applyAlignment="1">
      <alignment horizontal="centerContinuous" vertical="center"/>
    </xf>
    <xf numFmtId="0" fontId="23" fillId="33" borderId="0" xfId="42" applyFont="1" applyFill="1" applyBorder="1" applyAlignment="1">
      <alignment horizontal="centerContinuous" vertical="center"/>
    </xf>
    <xf numFmtId="0" fontId="33" fillId="33" borderId="0" xfId="42" applyFont="1" applyFill="1" applyBorder="1" applyAlignment="1">
      <alignment horizontal="centerContinuous" vertical="center"/>
    </xf>
    <xf numFmtId="0" fontId="0" fillId="0" borderId="50" xfId="0" applyBorder="1" applyAlignment="1">
      <alignment horizontal="center" vertical="center"/>
    </xf>
    <xf numFmtId="0" fontId="23" fillId="33" borderId="17" xfId="42" applyFont="1" applyFill="1" applyBorder="1" applyAlignment="1">
      <alignment horizontal="centerContinuous" vertical="center"/>
    </xf>
    <xf numFmtId="0" fontId="0" fillId="0" borderId="52" xfId="0" applyBorder="1" applyAlignment="1">
      <alignment horizontal="center" vertical="center"/>
    </xf>
    <xf numFmtId="0" fontId="0" fillId="0" borderId="55" xfId="0" applyBorder="1" applyAlignment="1">
      <alignment horizontal="center" vertical="center"/>
    </xf>
    <xf numFmtId="0" fontId="0" fillId="0" borderId="57" xfId="0" applyBorder="1" applyAlignment="1">
      <alignment horizontal="center" vertical="center"/>
    </xf>
    <xf numFmtId="0" fontId="0" fillId="0" borderId="59" xfId="0" applyBorder="1" applyAlignment="1">
      <alignment horizontal="center" vertical="center"/>
    </xf>
    <xf numFmtId="0" fontId="0" fillId="0" borderId="51" xfId="0" applyBorder="1" applyAlignment="1">
      <alignment horizontal="center" vertical="center"/>
    </xf>
    <xf numFmtId="0" fontId="0" fillId="0" borderId="60" xfId="0" applyBorder="1" applyAlignment="1">
      <alignment horizontal="center" vertical="center"/>
    </xf>
    <xf numFmtId="0" fontId="0" fillId="0" borderId="56" xfId="0" applyBorder="1" applyAlignment="1">
      <alignment horizontal="center" vertical="center"/>
    </xf>
    <xf numFmtId="0" fontId="0" fillId="0" borderId="61" xfId="0" applyBorder="1" applyAlignment="1">
      <alignment horizontal="center" vertical="center"/>
    </xf>
    <xf numFmtId="0" fontId="0" fillId="0" borderId="58" xfId="0" applyBorder="1" applyAlignment="1">
      <alignment horizontal="center" vertical="center"/>
    </xf>
    <xf numFmtId="166" fontId="0" fillId="0" borderId="43" xfId="0" applyNumberFormat="1" applyBorder="1" applyAlignment="1">
      <alignment horizontal="center" vertical="center"/>
    </xf>
    <xf numFmtId="166" fontId="0" fillId="0" borderId="44" xfId="0" applyNumberFormat="1" applyBorder="1" applyAlignment="1">
      <alignment horizontal="center" vertical="center"/>
    </xf>
    <xf numFmtId="166" fontId="0" fillId="0" borderId="45" xfId="0" applyNumberFormat="1"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165" fontId="0" fillId="0" borderId="70" xfId="0" applyNumberFormat="1" applyBorder="1" applyAlignment="1">
      <alignment horizontal="center" vertical="center"/>
    </xf>
    <xf numFmtId="165" fontId="0" fillId="0" borderId="71" xfId="0" applyNumberFormat="1" applyBorder="1" applyAlignment="1">
      <alignment horizontal="center" vertical="center"/>
    </xf>
    <xf numFmtId="0" fontId="0" fillId="0" borderId="72" xfId="0" applyBorder="1" applyAlignment="1">
      <alignment horizontal="center" vertical="center"/>
    </xf>
    <xf numFmtId="165" fontId="0" fillId="0" borderId="73" xfId="0" applyNumberFormat="1" applyBorder="1" applyAlignment="1">
      <alignment horizontal="center" vertical="center"/>
    </xf>
    <xf numFmtId="0" fontId="0" fillId="0" borderId="74" xfId="0" applyBorder="1" applyAlignment="1">
      <alignment horizontal="center" vertical="center"/>
    </xf>
    <xf numFmtId="165" fontId="0" fillId="0" borderId="43" xfId="0" applyNumberFormat="1" applyBorder="1" applyAlignment="1">
      <alignment horizontal="center" vertical="center"/>
    </xf>
    <xf numFmtId="165" fontId="0" fillId="0" borderId="44" xfId="0" applyNumberFormat="1" applyBorder="1" applyAlignment="1">
      <alignment horizontal="center" vertical="center"/>
    </xf>
    <xf numFmtId="165" fontId="0" fillId="0" borderId="45" xfId="0" applyNumberFormat="1" applyBorder="1" applyAlignment="1">
      <alignment horizontal="center" vertical="center"/>
    </xf>
    <xf numFmtId="165" fontId="32" fillId="0" borderId="50" xfId="0" applyNumberFormat="1" applyFont="1" applyFill="1" applyBorder="1" applyAlignment="1">
      <alignment horizontal="center" vertical="center"/>
    </xf>
    <xf numFmtId="165" fontId="32" fillId="0" borderId="55" xfId="0" applyNumberFormat="1" applyFont="1" applyFill="1" applyBorder="1" applyAlignment="1">
      <alignment horizontal="center" vertical="center"/>
    </xf>
    <xf numFmtId="165" fontId="32" fillId="0" borderId="57" xfId="0" applyNumberFormat="1" applyFont="1" applyFill="1" applyBorder="1" applyAlignment="1">
      <alignment horizontal="center" vertical="center"/>
    </xf>
    <xf numFmtId="0" fontId="29" fillId="33" borderId="0" xfId="42" applyFont="1" applyFill="1" applyBorder="1" applyAlignment="1">
      <alignment horizontal="centerContinuous" vertical="center"/>
    </xf>
    <xf numFmtId="165" fontId="0" fillId="0" borderId="27" xfId="0" applyNumberFormat="1" applyBorder="1" applyAlignment="1">
      <alignment horizontal="center" vertical="center"/>
    </xf>
    <xf numFmtId="165" fontId="0" fillId="0" borderId="28" xfId="0" applyNumberFormat="1" applyBorder="1" applyAlignment="1">
      <alignment horizontal="center" vertical="center"/>
    </xf>
    <xf numFmtId="165" fontId="0" fillId="0" borderId="29" xfId="0" applyNumberFormat="1" applyBorder="1" applyAlignment="1">
      <alignment horizontal="center" vertical="center"/>
    </xf>
    <xf numFmtId="0" fontId="0" fillId="0" borderId="0" xfId="0" applyFill="1" applyBorder="1"/>
    <xf numFmtId="9" fontId="34" fillId="0" borderId="18" xfId="44" applyFont="1" applyBorder="1" applyAlignment="1">
      <alignment horizontal="center" vertical="center"/>
    </xf>
    <xf numFmtId="166" fontId="0" fillId="0" borderId="0" xfId="0" applyNumberFormat="1" applyBorder="1" applyAlignment="1">
      <alignment horizontal="center" vertical="center"/>
    </xf>
    <xf numFmtId="166" fontId="0" fillId="0" borderId="32" xfId="0" applyNumberFormat="1" applyBorder="1" applyAlignment="1">
      <alignment horizontal="center" vertical="center"/>
    </xf>
    <xf numFmtId="0" fontId="0" fillId="0" borderId="77" xfId="0" applyBorder="1" applyAlignment="1">
      <alignment horizontal="center" vertical="center"/>
    </xf>
    <xf numFmtId="0" fontId="0" fillId="0" borderId="78" xfId="0" applyBorder="1" applyAlignment="1">
      <alignment horizontal="center" vertical="center"/>
    </xf>
    <xf numFmtId="0" fontId="0" fillId="0" borderId="79" xfId="0" applyBorder="1" applyAlignment="1">
      <alignment horizontal="center" vertical="center"/>
    </xf>
    <xf numFmtId="0" fontId="0" fillId="0" borderId="0" xfId="0" applyAlignment="1">
      <alignment vertical="center"/>
    </xf>
    <xf numFmtId="0" fontId="18" fillId="0" borderId="41" xfId="0" applyFont="1" applyBorder="1" applyAlignment="1">
      <alignment horizontal="center" vertical="center"/>
    </xf>
    <xf numFmtId="166" fontId="18" fillId="0" borderId="26" xfId="0" applyNumberFormat="1" applyFont="1" applyBorder="1" applyAlignment="1">
      <alignment horizontal="center" vertical="center"/>
    </xf>
    <xf numFmtId="166" fontId="18" fillId="0" borderId="42" xfId="0" applyNumberFormat="1" applyFont="1" applyBorder="1" applyAlignment="1">
      <alignment horizontal="center" vertical="center"/>
    </xf>
    <xf numFmtId="166" fontId="18" fillId="0" borderId="80" xfId="0" applyNumberFormat="1" applyFont="1" applyBorder="1" applyAlignment="1">
      <alignment horizontal="center" vertical="center"/>
    </xf>
    <xf numFmtId="166" fontId="18" fillId="0" borderId="25" xfId="0" applyNumberFormat="1" applyFont="1" applyBorder="1" applyAlignment="1">
      <alignment horizontal="center" vertical="center"/>
    </xf>
    <xf numFmtId="0" fontId="0" fillId="0" borderId="81" xfId="0" applyBorder="1" applyAlignment="1">
      <alignment horizontal="center" vertical="center"/>
    </xf>
    <xf numFmtId="0" fontId="0" fillId="0" borderId="82" xfId="0" applyBorder="1" applyAlignment="1">
      <alignment horizontal="center" vertical="center"/>
    </xf>
    <xf numFmtId="0" fontId="0" fillId="0" borderId="83" xfId="0" applyBorder="1" applyAlignment="1">
      <alignment horizontal="center" vertical="center"/>
    </xf>
    <xf numFmtId="166" fontId="0" fillId="0" borderId="17" xfId="0" applyNumberFormat="1" applyBorder="1" applyAlignment="1">
      <alignment horizontal="center" vertical="center"/>
    </xf>
    <xf numFmtId="0" fontId="25" fillId="0" borderId="41" xfId="0" applyFont="1" applyBorder="1" applyAlignment="1">
      <alignment horizontal="center" vertical="center"/>
    </xf>
    <xf numFmtId="0" fontId="25" fillId="0" borderId="80" xfId="0" applyFont="1" applyBorder="1" applyAlignment="1">
      <alignment horizontal="center" vertical="center"/>
    </xf>
    <xf numFmtId="0" fontId="25" fillId="0" borderId="25" xfId="0" applyFont="1" applyBorder="1" applyAlignment="1">
      <alignment horizontal="center" vertical="center"/>
    </xf>
    <xf numFmtId="0" fontId="25" fillId="0" borderId="26" xfId="0" quotePrefix="1" applyFont="1" applyBorder="1" applyAlignment="1">
      <alignment horizontal="center" vertical="center"/>
    </xf>
    <xf numFmtId="0" fontId="25" fillId="0" borderId="42" xfId="0" applyFont="1" applyBorder="1" applyAlignment="1">
      <alignment horizontal="center" vertical="center"/>
    </xf>
    <xf numFmtId="0" fontId="0" fillId="0" borderId="10" xfId="0" applyBorder="1" applyAlignment="1">
      <alignment horizontal="center"/>
    </xf>
    <xf numFmtId="0" fontId="35" fillId="0" borderId="12" xfId="0" applyFont="1" applyBorder="1" applyAlignment="1">
      <alignment horizontal="centerContinuous" vertical="center"/>
    </xf>
    <xf numFmtId="0" fontId="36" fillId="0" borderId="12" xfId="0" applyFont="1" applyBorder="1" applyAlignment="1">
      <alignment horizontal="centerContinuous"/>
    </xf>
    <xf numFmtId="0" fontId="36" fillId="0" borderId="13" xfId="0" applyFont="1" applyBorder="1" applyAlignment="1">
      <alignment horizontal="centerContinuous"/>
    </xf>
    <xf numFmtId="0" fontId="25" fillId="0" borderId="14" xfId="0" applyFont="1" applyBorder="1" applyAlignment="1">
      <alignment horizontal="center" vertical="center"/>
    </xf>
    <xf numFmtId="0" fontId="25" fillId="0" borderId="15" xfId="0" applyFont="1" applyBorder="1" applyAlignment="1">
      <alignment horizontal="center" vertical="center"/>
    </xf>
    <xf numFmtId="0" fontId="25" fillId="0" borderId="16" xfId="0" applyFont="1" applyBorder="1" applyAlignment="1">
      <alignment horizontal="center" vertical="center"/>
    </xf>
    <xf numFmtId="164" fontId="0" fillId="0" borderId="13"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16" xfId="0" applyNumberFormat="1" applyBorder="1" applyAlignment="1">
      <alignment horizontal="center" vertical="center"/>
    </xf>
    <xf numFmtId="0" fontId="0" fillId="0" borderId="26" xfId="0" applyBorder="1" applyAlignment="1">
      <alignment horizontal="center"/>
    </xf>
    <xf numFmtId="0" fontId="0" fillId="0" borderId="84" xfId="0" applyBorder="1" applyAlignment="1">
      <alignment horizontal="center"/>
    </xf>
    <xf numFmtId="0" fontId="0" fillId="0" borderId="85" xfId="0" applyBorder="1" applyAlignment="1">
      <alignment horizontal="center"/>
    </xf>
    <xf numFmtId="0" fontId="0" fillId="0" borderId="40" xfId="0" applyBorder="1" applyAlignment="1">
      <alignment horizontal="center"/>
    </xf>
    <xf numFmtId="164" fontId="18" fillId="0" borderId="42" xfId="0" applyNumberFormat="1" applyFont="1" applyBorder="1" applyAlignment="1">
      <alignment horizontal="center"/>
    </xf>
    <xf numFmtId="164" fontId="18" fillId="0" borderId="85" xfId="0" applyNumberFormat="1" applyFont="1" applyBorder="1" applyAlignment="1">
      <alignment horizontal="center"/>
    </xf>
    <xf numFmtId="164" fontId="18" fillId="0" borderId="26" xfId="0" applyNumberFormat="1" applyFont="1" applyBorder="1" applyAlignment="1">
      <alignment horizontal="center"/>
    </xf>
    <xf numFmtId="170" fontId="0" fillId="0" borderId="77" xfId="0" applyNumberFormat="1" applyBorder="1" applyAlignment="1">
      <alignment horizontal="center" vertical="center"/>
    </xf>
    <xf numFmtId="170" fontId="0" fillId="0" borderId="78" xfId="0" applyNumberFormat="1" applyBorder="1" applyAlignment="1">
      <alignment horizontal="center" vertical="center"/>
    </xf>
    <xf numFmtId="170" fontId="0" fillId="0" borderId="79" xfId="0" applyNumberFormat="1" applyBorder="1" applyAlignment="1">
      <alignment horizontal="center" vertical="center"/>
    </xf>
    <xf numFmtId="170" fontId="18" fillId="0" borderId="85" xfId="0" applyNumberFormat="1" applyFont="1" applyBorder="1" applyAlignment="1">
      <alignment horizontal="center"/>
    </xf>
    <xf numFmtId="170" fontId="0" fillId="0" borderId="12" xfId="0" applyNumberFormat="1" applyBorder="1" applyAlignment="1">
      <alignment horizontal="center" vertical="center"/>
    </xf>
    <xf numFmtId="170" fontId="0" fillId="0" borderId="0" xfId="0" applyNumberFormat="1" applyBorder="1" applyAlignment="1">
      <alignment horizontal="center" vertical="center"/>
    </xf>
    <xf numFmtId="170" fontId="0" fillId="0" borderId="15" xfId="0" applyNumberFormat="1" applyBorder="1" applyAlignment="1">
      <alignment horizontal="center" vertical="center"/>
    </xf>
    <xf numFmtId="170" fontId="18" fillId="0" borderId="26" xfId="0" applyNumberFormat="1" applyFont="1" applyBorder="1" applyAlignment="1">
      <alignment horizontal="center"/>
    </xf>
    <xf numFmtId="170" fontId="0" fillId="0" borderId="13" xfId="0" applyNumberFormat="1" applyBorder="1" applyAlignment="1">
      <alignment horizontal="center" vertical="center"/>
    </xf>
    <xf numFmtId="170" fontId="0" fillId="0" borderId="17" xfId="0" applyNumberFormat="1" applyBorder="1" applyAlignment="1">
      <alignment horizontal="center" vertical="center"/>
    </xf>
    <xf numFmtId="170" fontId="0" fillId="0" borderId="16" xfId="0" applyNumberFormat="1" applyBorder="1" applyAlignment="1">
      <alignment horizontal="center" vertical="center"/>
    </xf>
    <xf numFmtId="170" fontId="18" fillId="0" borderId="42" xfId="0" applyNumberFormat="1" applyFont="1" applyBorder="1" applyAlignment="1">
      <alignment horizontal="center"/>
    </xf>
    <xf numFmtId="169" fontId="25" fillId="0" borderId="26" xfId="0" applyNumberFormat="1" applyFont="1" applyBorder="1" applyAlignment="1">
      <alignment horizontal="center"/>
    </xf>
    <xf numFmtId="169" fontId="18" fillId="0" borderId="42" xfId="0" applyNumberFormat="1" applyFont="1" applyBorder="1" applyAlignment="1">
      <alignment horizontal="center"/>
    </xf>
    <xf numFmtId="169" fontId="30" fillId="0" borderId="41" xfId="0" applyNumberFormat="1" applyFont="1" applyBorder="1" applyAlignment="1">
      <alignment horizontal="center"/>
    </xf>
    <xf numFmtId="169" fontId="30" fillId="0" borderId="26" xfId="0" applyNumberFormat="1" applyFont="1" applyBorder="1" applyAlignment="1">
      <alignment horizontal="center"/>
    </xf>
    <xf numFmtId="170" fontId="0" fillId="0" borderId="75" xfId="0" applyNumberFormat="1" applyBorder="1" applyAlignment="1">
      <alignment horizontal="center" vertical="center"/>
    </xf>
    <xf numFmtId="170" fontId="0" fillId="0" borderId="53" xfId="0" applyNumberFormat="1" applyBorder="1" applyAlignment="1">
      <alignment horizontal="center" vertical="center"/>
    </xf>
    <xf numFmtId="170" fontId="0" fillId="0" borderId="76" xfId="0" applyNumberFormat="1" applyBorder="1" applyAlignment="1">
      <alignment horizontal="center" vertical="center"/>
    </xf>
    <xf numFmtId="0" fontId="18" fillId="0" borderId="86" xfId="0" applyFont="1" applyBorder="1" applyAlignment="1">
      <alignment horizontal="center" vertical="center"/>
    </xf>
    <xf numFmtId="0" fontId="18" fillId="0" borderId="87" xfId="0" applyFont="1" applyBorder="1" applyAlignment="1">
      <alignment horizontal="center" vertical="center"/>
    </xf>
    <xf numFmtId="0" fontId="18" fillId="0" borderId="88" xfId="0" applyFont="1" applyBorder="1" applyAlignment="1">
      <alignment horizontal="center" vertical="center"/>
    </xf>
    <xf numFmtId="169" fontId="18" fillId="0" borderId="26" xfId="0" applyNumberFormat="1" applyFont="1" applyBorder="1" applyAlignment="1">
      <alignment horizontal="center"/>
    </xf>
    <xf numFmtId="166" fontId="0" fillId="0" borderId="89" xfId="0" applyNumberFormat="1" applyBorder="1" applyAlignment="1">
      <alignment horizontal="center" vertical="center"/>
    </xf>
    <xf numFmtId="166" fontId="0" fillId="0" borderId="90" xfId="0" applyNumberFormat="1" applyBorder="1" applyAlignment="1">
      <alignment horizontal="center" vertical="center"/>
    </xf>
    <xf numFmtId="166" fontId="0" fillId="0" borderId="91" xfId="0" applyNumberFormat="1" applyBorder="1" applyAlignment="1">
      <alignment horizontal="center" vertical="center"/>
    </xf>
    <xf numFmtId="0" fontId="29" fillId="33" borderId="17" xfId="42" applyFont="1" applyFill="1" applyBorder="1" applyAlignment="1">
      <alignment horizontal="centerContinuous" vertical="center"/>
    </xf>
    <xf numFmtId="166" fontId="32" fillId="0" borderId="75" xfId="0" applyNumberFormat="1" applyFont="1" applyFill="1" applyBorder="1" applyAlignment="1">
      <alignment horizontal="center" vertical="center"/>
    </xf>
    <xf numFmtId="166" fontId="0" fillId="0" borderId="74" xfId="0" applyNumberFormat="1" applyBorder="1" applyAlignment="1">
      <alignment horizontal="center" vertical="center"/>
    </xf>
    <xf numFmtId="166" fontId="32" fillId="0" borderId="53" xfId="0" applyNumberFormat="1" applyFont="1" applyFill="1" applyBorder="1" applyAlignment="1">
      <alignment horizontal="center" vertical="center"/>
    </xf>
    <xf numFmtId="166" fontId="0" fillId="0" borderId="56" xfId="0" applyNumberFormat="1" applyBorder="1" applyAlignment="1">
      <alignment horizontal="center" vertical="center"/>
    </xf>
    <xf numFmtId="166" fontId="32" fillId="0" borderId="76" xfId="0" applyNumberFormat="1" applyFont="1" applyFill="1" applyBorder="1" applyAlignment="1">
      <alignment horizontal="center" vertical="center"/>
    </xf>
    <xf numFmtId="166" fontId="0" fillId="0" borderId="72" xfId="0" applyNumberFormat="1" applyBorder="1" applyAlignment="1">
      <alignment horizontal="center" vertical="center"/>
    </xf>
    <xf numFmtId="165" fontId="0" fillId="0" borderId="75" xfId="0" applyNumberFormat="1" applyBorder="1" applyAlignment="1">
      <alignment horizontal="center" vertical="center"/>
    </xf>
    <xf numFmtId="165" fontId="0" fillId="0" borderId="53" xfId="0" applyNumberFormat="1" applyBorder="1" applyAlignment="1">
      <alignment horizontal="center" vertical="center"/>
    </xf>
    <xf numFmtId="165" fontId="0" fillId="0" borderId="76" xfId="0" applyNumberFormat="1" applyBorder="1" applyAlignment="1">
      <alignment horizontal="center" vertical="center"/>
    </xf>
    <xf numFmtId="169" fontId="25" fillId="34" borderId="22" xfId="0" applyNumberFormat="1" applyFont="1" applyFill="1" applyBorder="1" applyAlignment="1">
      <alignment horizontal="center" vertical="center"/>
    </xf>
    <xf numFmtId="169" fontId="25" fillId="34" borderId="24" xfId="0" applyNumberFormat="1" applyFont="1" applyFill="1" applyBorder="1" applyAlignment="1">
      <alignment horizontal="center" vertical="center"/>
    </xf>
    <xf numFmtId="0" fontId="0" fillId="34" borderId="23" xfId="0" applyFill="1" applyBorder="1"/>
    <xf numFmtId="169" fontId="30" fillId="34" borderId="22" xfId="0" applyNumberFormat="1" applyFont="1" applyFill="1" applyBorder="1" applyAlignment="1">
      <alignment horizontal="center" vertical="center"/>
    </xf>
    <xf numFmtId="169" fontId="25" fillId="34" borderId="23" xfId="0" applyNumberFormat="1" applyFont="1" applyFill="1" applyBorder="1" applyAlignment="1">
      <alignment horizontal="center" vertical="center"/>
    </xf>
    <xf numFmtId="165" fontId="0" fillId="0" borderId="37" xfId="0" applyNumberFormat="1" applyBorder="1" applyAlignment="1">
      <alignment horizontal="center" vertical="center"/>
    </xf>
    <xf numFmtId="165" fontId="0" fillId="0" borderId="38" xfId="0" applyNumberFormat="1" applyBorder="1" applyAlignment="1">
      <alignment horizontal="center" vertical="center"/>
    </xf>
    <xf numFmtId="165" fontId="0" fillId="0" borderId="39" xfId="0" applyNumberFormat="1" applyBorder="1" applyAlignment="1">
      <alignment horizontal="center" vertical="center"/>
    </xf>
    <xf numFmtId="167" fontId="30" fillId="0" borderId="0" xfId="0" applyNumberFormat="1" applyFont="1" applyBorder="1" applyAlignment="1">
      <alignment horizontal="center" vertical="center"/>
    </xf>
    <xf numFmtId="169" fontId="18" fillId="0" borderId="18" xfId="0" applyNumberFormat="1" applyFont="1" applyBorder="1" applyAlignment="1">
      <alignment horizontal="center"/>
    </xf>
    <xf numFmtId="0" fontId="33" fillId="33" borderId="17" xfId="42" applyFont="1" applyFill="1" applyBorder="1" applyAlignment="1">
      <alignment horizontal="centerContinuous" vertical="center"/>
    </xf>
    <xf numFmtId="169" fontId="25" fillId="34" borderId="26" xfId="0" applyNumberFormat="1" applyFont="1" applyFill="1" applyBorder="1" applyAlignment="1">
      <alignment horizontal="center" vertical="center"/>
    </xf>
    <xf numFmtId="165" fontId="0" fillId="0" borderId="63" xfId="0" applyNumberFormat="1" applyBorder="1" applyAlignment="1">
      <alignment horizontal="center" vertical="center"/>
    </xf>
    <xf numFmtId="165" fontId="0" fillId="0" borderId="55" xfId="0" applyNumberFormat="1" applyBorder="1" applyAlignment="1">
      <alignment horizontal="center" vertical="center"/>
    </xf>
    <xf numFmtId="165" fontId="0" fillId="0" borderId="67" xfId="0" applyNumberFormat="1" applyBorder="1" applyAlignment="1">
      <alignment horizontal="center" vertical="center"/>
    </xf>
    <xf numFmtId="169" fontId="25" fillId="0" borderId="41" xfId="0" applyNumberFormat="1" applyFont="1" applyBorder="1" applyAlignment="1">
      <alignment horizontal="center" wrapText="1"/>
    </xf>
    <xf numFmtId="169" fontId="25" fillId="0" borderId="26" xfId="0" applyNumberFormat="1" applyFont="1" applyBorder="1" applyAlignment="1">
      <alignment horizontal="center" wrapText="1"/>
    </xf>
    <xf numFmtId="0" fontId="0" fillId="0" borderId="0" xfId="0" applyAlignment="1">
      <alignment wrapText="1"/>
    </xf>
    <xf numFmtId="14" fontId="28" fillId="0" borderId="30" xfId="43" applyNumberFormat="1" applyFont="1" applyBorder="1" applyAlignment="1">
      <alignment horizontal="left" vertical="center" wrapText="1"/>
    </xf>
    <xf numFmtId="0" fontId="23" fillId="33" borderId="12" xfId="42" applyFont="1" applyFill="1" applyBorder="1" applyAlignment="1">
      <alignment horizontal="centerContinuous" vertical="center" wrapText="1"/>
    </xf>
    <xf numFmtId="0" fontId="23" fillId="33" borderId="0" xfId="42" applyFont="1" applyFill="1" applyBorder="1" applyAlignment="1">
      <alignment horizontal="centerContinuous" vertical="center" wrapText="1"/>
    </xf>
    <xf numFmtId="170" fontId="0" fillId="0" borderId="75" xfId="0" applyNumberFormat="1" applyBorder="1" applyAlignment="1">
      <alignment horizontal="center" vertical="center" wrapText="1"/>
    </xf>
    <xf numFmtId="170" fontId="0" fillId="0" borderId="63" xfId="0" applyNumberFormat="1" applyBorder="1" applyAlignment="1">
      <alignment horizontal="center" vertical="center" wrapText="1"/>
    </xf>
    <xf numFmtId="170" fontId="0" fillId="0" borderId="74" xfId="0" applyNumberFormat="1" applyBorder="1" applyAlignment="1">
      <alignment horizontal="center" vertical="center" wrapText="1"/>
    </xf>
    <xf numFmtId="170" fontId="0" fillId="0" borderId="53" xfId="0" applyNumberFormat="1" applyBorder="1" applyAlignment="1">
      <alignment horizontal="center" vertical="center" wrapText="1"/>
    </xf>
    <xf numFmtId="170" fontId="0" fillId="0" borderId="55" xfId="0" applyNumberFormat="1" applyBorder="1" applyAlignment="1">
      <alignment horizontal="center" vertical="center" wrapText="1"/>
    </xf>
    <xf numFmtId="170" fontId="0" fillId="0" borderId="56" xfId="0" applyNumberFormat="1" applyBorder="1" applyAlignment="1">
      <alignment horizontal="center" vertical="center" wrapText="1"/>
    </xf>
    <xf numFmtId="170" fontId="0" fillId="0" borderId="76" xfId="0" applyNumberFormat="1" applyBorder="1" applyAlignment="1">
      <alignment horizontal="center" vertical="center" wrapText="1"/>
    </xf>
    <xf numFmtId="170" fontId="0" fillId="0" borderId="67" xfId="0" applyNumberFormat="1" applyBorder="1" applyAlignment="1">
      <alignment horizontal="center" vertical="center" wrapText="1"/>
    </xf>
    <xf numFmtId="170" fontId="0" fillId="0" borderId="72" xfId="0" applyNumberFormat="1" applyBorder="1" applyAlignment="1">
      <alignment horizontal="center" vertical="center" wrapText="1"/>
    </xf>
    <xf numFmtId="166" fontId="0" fillId="0" borderId="75" xfId="0" applyNumberFormat="1" applyBorder="1" applyAlignment="1">
      <alignment horizontal="center" vertical="center"/>
    </xf>
    <xf numFmtId="166" fontId="0" fillId="0" borderId="63" xfId="0" applyNumberFormat="1" applyBorder="1" applyAlignment="1">
      <alignment horizontal="center" vertical="center"/>
    </xf>
    <xf numFmtId="166" fontId="0" fillId="0" borderId="53" xfId="0" applyNumberFormat="1" applyBorder="1" applyAlignment="1">
      <alignment horizontal="center" vertical="center"/>
    </xf>
    <xf numFmtId="166" fontId="0" fillId="0" borderId="55" xfId="0" applyNumberFormat="1" applyBorder="1" applyAlignment="1">
      <alignment horizontal="center" vertical="center"/>
    </xf>
    <xf numFmtId="166" fontId="0" fillId="0" borderId="76" xfId="0" applyNumberFormat="1" applyBorder="1" applyAlignment="1">
      <alignment horizontal="center" vertical="center"/>
    </xf>
    <xf numFmtId="166" fontId="0" fillId="0" borderId="67" xfId="0" applyNumberFormat="1" applyBorder="1" applyAlignment="1">
      <alignment horizontal="center" vertical="center"/>
    </xf>
    <xf numFmtId="0" fontId="29" fillId="33" borderId="16" xfId="42" applyFont="1" applyFill="1" applyBorder="1" applyAlignment="1">
      <alignment horizontal="centerContinuous" vertical="center"/>
    </xf>
    <xf numFmtId="0" fontId="18" fillId="0" borderId="0" xfId="0" applyFont="1" applyAlignment="1">
      <alignment horizontal="center"/>
    </xf>
    <xf numFmtId="0" fontId="26" fillId="0" borderId="0" xfId="0" applyFont="1" applyAlignment="1">
      <alignment horizontal="center" vertical="center"/>
    </xf>
    <xf numFmtId="165" fontId="24" fillId="0" borderId="38" xfId="0" applyNumberFormat="1" applyFont="1" applyBorder="1" applyAlignment="1">
      <alignment horizontal="center" vertical="center"/>
    </xf>
    <xf numFmtId="167" fontId="25" fillId="0" borderId="0" xfId="0" applyNumberFormat="1" applyFont="1" applyBorder="1" applyAlignment="1">
      <alignment horizontal="center" vertical="center"/>
    </xf>
    <xf numFmtId="0" fontId="23" fillId="33" borderId="0" xfId="42" applyFont="1" applyFill="1" applyBorder="1" applyAlignment="1">
      <alignment horizontal="center" vertical="center"/>
    </xf>
    <xf numFmtId="0" fontId="38" fillId="0" borderId="0" xfId="42" applyFont="1" applyFill="1" applyBorder="1" applyAlignment="1">
      <alignment horizontal="centerContinuous" vertical="center"/>
    </xf>
    <xf numFmtId="0" fontId="18" fillId="0" borderId="46" xfId="0" applyFont="1" applyBorder="1" applyAlignment="1">
      <alignment horizontal="center" vertical="center"/>
    </xf>
    <xf numFmtId="0" fontId="18" fillId="0" borderId="0" xfId="0" applyFont="1" applyAlignment="1">
      <alignment horizontal="center" vertical="center"/>
    </xf>
    <xf numFmtId="0" fontId="18" fillId="0" borderId="47" xfId="0" applyFont="1" applyBorder="1" applyAlignment="1">
      <alignment horizontal="center" vertical="center"/>
    </xf>
    <xf numFmtId="0" fontId="0" fillId="35" borderId="0" xfId="0" applyFill="1"/>
    <xf numFmtId="4" fontId="18" fillId="0" borderId="22" xfId="0" applyNumberFormat="1" applyFont="1" applyBorder="1" applyAlignment="1">
      <alignment horizontal="center" vertical="center"/>
    </xf>
    <xf numFmtId="4" fontId="18" fillId="0" borderId="24" xfId="0" applyNumberFormat="1" applyFont="1" applyBorder="1" applyAlignment="1">
      <alignment horizontal="center" vertical="center"/>
    </xf>
    <xf numFmtId="4" fontId="18" fillId="0" borderId="23" xfId="0" applyNumberFormat="1" applyFont="1" applyBorder="1" applyAlignment="1">
      <alignment horizontal="center" vertical="center"/>
    </xf>
    <xf numFmtId="4" fontId="18" fillId="0" borderId="47" xfId="0" applyNumberFormat="1" applyFont="1" applyBorder="1" applyAlignment="1">
      <alignment horizontal="center" vertical="center"/>
    </xf>
    <xf numFmtId="3" fontId="18" fillId="0" borderId="28" xfId="0" applyNumberFormat="1" applyFont="1" applyBorder="1" applyAlignment="1">
      <alignment horizontal="center" vertical="center"/>
    </xf>
    <xf numFmtId="3" fontId="18" fillId="0" borderId="20" xfId="0" applyNumberFormat="1" applyFont="1" applyBorder="1" applyAlignment="1">
      <alignment horizontal="center" vertical="center"/>
    </xf>
    <xf numFmtId="4" fontId="18" fillId="34" borderId="22" xfId="0" applyNumberFormat="1" applyFont="1" applyFill="1" applyBorder="1" applyAlignment="1">
      <alignment horizontal="center" vertical="center"/>
    </xf>
    <xf numFmtId="3" fontId="18" fillId="34" borderId="24" xfId="0" applyNumberFormat="1" applyFont="1" applyFill="1" applyBorder="1" applyAlignment="1">
      <alignment horizontal="center" vertical="center"/>
    </xf>
    <xf numFmtId="3" fontId="18" fillId="34" borderId="23" xfId="0" applyNumberFormat="1" applyFont="1" applyFill="1" applyBorder="1" applyAlignment="1">
      <alignment horizontal="center" vertical="center"/>
    </xf>
    <xf numFmtId="4" fontId="18" fillId="0" borderId="92" xfId="0" applyNumberFormat="1" applyFont="1" applyBorder="1" applyAlignment="1">
      <alignment horizontal="center" vertical="center"/>
    </xf>
    <xf numFmtId="4" fontId="18" fillId="0" borderId="93" xfId="0" applyNumberFormat="1" applyFont="1" applyBorder="1" applyAlignment="1">
      <alignment horizontal="center" vertical="center"/>
    </xf>
    <xf numFmtId="171" fontId="18" fillId="0" borderId="38" xfId="0" applyNumberFormat="1" applyFont="1" applyBorder="1" applyAlignment="1">
      <alignment horizontal="center" vertical="center"/>
    </xf>
    <xf numFmtId="3" fontId="18" fillId="0" borderId="35" xfId="0" applyNumberFormat="1" applyFont="1" applyBorder="1" applyAlignment="1">
      <alignment horizontal="center" vertical="center"/>
    </xf>
    <xf numFmtId="171" fontId="18" fillId="34" borderId="92" xfId="0" applyNumberFormat="1" applyFont="1" applyFill="1" applyBorder="1" applyAlignment="1">
      <alignment horizontal="center" vertical="center"/>
    </xf>
    <xf numFmtId="3" fontId="18" fillId="34" borderId="93" xfId="0" applyNumberFormat="1" applyFont="1" applyFill="1" applyBorder="1" applyAlignment="1">
      <alignment horizontal="center" vertical="center"/>
    </xf>
    <xf numFmtId="172" fontId="0" fillId="0" borderId="34" xfId="0" applyNumberFormat="1" applyBorder="1" applyAlignment="1">
      <alignment horizontal="center" vertical="center"/>
    </xf>
    <xf numFmtId="172" fontId="0" fillId="0" borderId="27" xfId="0" applyNumberFormat="1" applyBorder="1" applyAlignment="1">
      <alignment horizontal="center" vertical="center"/>
    </xf>
    <xf numFmtId="172" fontId="0" fillId="0" borderId="35" xfId="0" applyNumberFormat="1" applyBorder="1" applyAlignment="1">
      <alignment horizontal="center" vertical="center"/>
    </xf>
    <xf numFmtId="172" fontId="0" fillId="0" borderId="28" xfId="0" applyNumberFormat="1" applyBorder="1" applyAlignment="1">
      <alignment horizontal="center" vertical="center"/>
    </xf>
    <xf numFmtId="172" fontId="0" fillId="0" borderId="36" xfId="0" applyNumberFormat="1" applyBorder="1" applyAlignment="1">
      <alignment horizontal="center" vertical="center"/>
    </xf>
    <xf numFmtId="172" fontId="0" fillId="0" borderId="29" xfId="0" applyNumberFormat="1" applyBorder="1" applyAlignment="1">
      <alignment horizontal="center" vertical="center"/>
    </xf>
    <xf numFmtId="0" fontId="18" fillId="0" borderId="0" xfId="0" applyFont="1" applyAlignment="1">
      <alignment vertical="center"/>
    </xf>
    <xf numFmtId="3" fontId="30" fillId="0" borderId="20" xfId="0" applyNumberFormat="1" applyFont="1" applyBorder="1" applyAlignment="1">
      <alignment vertical="center"/>
    </xf>
    <xf numFmtId="0" fontId="18" fillId="36" borderId="0" xfId="0" applyFont="1" applyFill="1" applyAlignment="1">
      <alignment horizontal="center" vertical="center"/>
    </xf>
    <xf numFmtId="0" fontId="18" fillId="35" borderId="0" xfId="0" applyFont="1" applyFill="1" applyAlignment="1">
      <alignment horizontal="center" vertical="center"/>
    </xf>
    <xf numFmtId="0" fontId="18" fillId="37" borderId="0" xfId="0" applyFont="1" applyFill="1" applyAlignment="1">
      <alignment horizontal="center" vertical="center"/>
    </xf>
    <xf numFmtId="0" fontId="18" fillId="38" borderId="0" xfId="0" applyFont="1" applyFill="1" applyAlignment="1">
      <alignment horizontal="center" vertical="center"/>
    </xf>
    <xf numFmtId="0" fontId="18" fillId="39" borderId="0" xfId="0" applyFont="1" applyFill="1" applyAlignment="1">
      <alignment horizontal="center" vertical="center"/>
    </xf>
    <xf numFmtId="0" fontId="18" fillId="0" borderId="55" xfId="0" applyFont="1" applyBorder="1" applyAlignment="1">
      <alignment horizontal="center" vertical="center"/>
    </xf>
    <xf numFmtId="0" fontId="0" fillId="0" borderId="11" xfId="0" applyBorder="1"/>
    <xf numFmtId="0" fontId="18" fillId="0" borderId="27" xfId="0" applyFont="1" applyBorder="1" applyAlignment="1">
      <alignment horizontal="center" vertical="center"/>
    </xf>
    <xf numFmtId="0" fontId="18" fillId="0" borderId="37" xfId="0" applyFont="1" applyBorder="1" applyAlignment="1">
      <alignment horizontal="center" vertical="center"/>
    </xf>
    <xf numFmtId="0" fontId="18" fillId="0" borderId="34" xfId="0" applyFont="1" applyBorder="1" applyAlignment="1">
      <alignment horizontal="center" vertical="center"/>
    </xf>
    <xf numFmtId="0" fontId="18" fillId="0" borderId="19" xfId="0" applyFont="1" applyBorder="1" applyAlignment="1">
      <alignment horizontal="center" vertical="center"/>
    </xf>
    <xf numFmtId="0" fontId="18" fillId="0" borderId="28" xfId="0" applyFont="1" applyBorder="1" applyAlignment="1">
      <alignment horizontal="center" vertical="center"/>
    </xf>
    <xf numFmtId="0" fontId="18" fillId="0" borderId="38" xfId="0" applyFont="1" applyBorder="1" applyAlignment="1">
      <alignment horizontal="center" vertical="center"/>
    </xf>
    <xf numFmtId="0" fontId="18" fillId="0" borderId="35" xfId="0" applyFont="1" applyBorder="1" applyAlignment="1">
      <alignment horizontal="center" vertical="center"/>
    </xf>
    <xf numFmtId="0" fontId="18" fillId="0" borderId="20" xfId="0" applyFont="1" applyBorder="1" applyAlignment="1">
      <alignment horizontal="center" vertical="center"/>
    </xf>
    <xf numFmtId="0" fontId="18" fillId="0" borderId="48" xfId="0" applyFont="1" applyBorder="1" applyAlignment="1">
      <alignment horizontal="center" vertical="center"/>
    </xf>
    <xf numFmtId="0" fontId="18" fillId="0" borderId="29" xfId="0" applyFont="1" applyBorder="1" applyAlignment="1">
      <alignment horizontal="center" vertical="center"/>
    </xf>
    <xf numFmtId="0" fontId="18" fillId="0" borderId="39" xfId="0" applyFont="1" applyBorder="1" applyAlignment="1">
      <alignment horizontal="center" vertical="center"/>
    </xf>
    <xf numFmtId="0" fontId="18" fillId="0" borderId="36" xfId="0" applyFont="1" applyBorder="1" applyAlignment="1">
      <alignment horizontal="center" vertical="center"/>
    </xf>
    <xf numFmtId="0" fontId="18" fillId="0" borderId="21" xfId="0" applyFont="1" applyBorder="1" applyAlignment="1">
      <alignment horizontal="center" vertical="center"/>
    </xf>
    <xf numFmtId="0" fontId="18" fillId="0" borderId="50" xfId="0" applyFont="1" applyBorder="1" applyAlignment="1">
      <alignment horizontal="center" vertical="center"/>
    </xf>
    <xf numFmtId="0" fontId="18" fillId="0" borderId="49" xfId="0" applyFont="1" applyBorder="1" applyAlignment="1">
      <alignment horizontal="center" vertical="center"/>
    </xf>
    <xf numFmtId="0" fontId="26" fillId="0" borderId="55" xfId="0" applyFont="1" applyBorder="1" applyAlignment="1">
      <alignment horizontal="center" vertical="center"/>
    </xf>
    <xf numFmtId="0" fontId="18" fillId="0" borderId="54" xfId="0" applyFont="1" applyBorder="1" applyAlignment="1">
      <alignment horizontal="center" vertical="center"/>
    </xf>
    <xf numFmtId="0" fontId="18" fillId="0" borderId="52" xfId="0" applyFont="1" applyBorder="1" applyAlignment="1">
      <alignment horizontal="center" vertical="center"/>
    </xf>
    <xf numFmtId="0" fontId="18" fillId="0" borderId="69" xfId="0" applyFont="1" applyBorder="1" applyAlignment="1">
      <alignment horizontal="center" vertical="center"/>
    </xf>
    <xf numFmtId="0" fontId="18" fillId="0" borderId="65" xfId="0" applyFont="1" applyBorder="1" applyAlignment="1">
      <alignment horizontal="center" vertical="center"/>
    </xf>
    <xf numFmtId="0" fontId="18" fillId="0" borderId="66" xfId="0" applyFont="1" applyBorder="1" applyAlignment="1">
      <alignment horizontal="center" vertical="center"/>
    </xf>
    <xf numFmtId="0" fontId="18" fillId="0" borderId="67" xfId="0" applyFont="1" applyBorder="1" applyAlignment="1">
      <alignment horizontal="center" vertical="center"/>
    </xf>
    <xf numFmtId="174" fontId="18" fillId="0" borderId="27" xfId="0" applyNumberFormat="1" applyFont="1" applyBorder="1" applyAlignment="1">
      <alignment horizontal="center" vertical="center"/>
    </xf>
    <xf numFmtId="174" fontId="18" fillId="0" borderId="28" xfId="0" applyNumberFormat="1" applyFont="1" applyBorder="1" applyAlignment="1">
      <alignment horizontal="center" vertical="center"/>
    </xf>
    <xf numFmtId="174" fontId="18" fillId="0" borderId="29" xfId="0" applyNumberFormat="1" applyFont="1" applyBorder="1" applyAlignment="1">
      <alignment horizontal="center" vertical="center"/>
    </xf>
    <xf numFmtId="174" fontId="26" fillId="0" borderId="55" xfId="0" applyNumberFormat="1" applyFont="1" applyBorder="1" applyAlignment="1">
      <alignment horizontal="center" vertical="center"/>
    </xf>
    <xf numFmtId="174" fontId="18" fillId="0" borderId="55" xfId="0" applyNumberFormat="1" applyFont="1" applyBorder="1" applyAlignment="1">
      <alignment horizontal="center" vertical="center"/>
    </xf>
    <xf numFmtId="174" fontId="18" fillId="0" borderId="67" xfId="0" applyNumberFormat="1" applyFont="1" applyBorder="1" applyAlignment="1">
      <alignment horizontal="center" vertical="center"/>
    </xf>
    <xf numFmtId="0" fontId="45" fillId="0" borderId="28" xfId="0" applyFont="1" applyBorder="1" applyAlignment="1">
      <alignment horizontal="center" vertical="center"/>
    </xf>
    <xf numFmtId="0" fontId="2" fillId="0" borderId="0" xfId="0" applyFont="1" applyAlignment="1">
      <alignment horizontal="center" vertical="center"/>
    </xf>
    <xf numFmtId="0" fontId="47" fillId="0" borderId="0" xfId="0" applyFont="1" applyAlignment="1">
      <alignment horizontal="center" vertical="center"/>
    </xf>
    <xf numFmtId="0" fontId="2" fillId="40" borderId="0" xfId="0" applyFont="1" applyFill="1" applyAlignment="1">
      <alignment horizontal="center" vertical="center"/>
    </xf>
    <xf numFmtId="0" fontId="2" fillId="0" borderId="0" xfId="0" applyFont="1"/>
    <xf numFmtId="0" fontId="26" fillId="0" borderId="28" xfId="0" applyFont="1" applyBorder="1" applyAlignment="1">
      <alignment horizontal="center" vertical="center"/>
    </xf>
    <xf numFmtId="0" fontId="48" fillId="0" borderId="0" xfId="0" applyFont="1" applyAlignment="1">
      <alignment horizontal="center" vertical="center"/>
    </xf>
    <xf numFmtId="0" fontId="48" fillId="0" borderId="0" xfId="0" applyFont="1"/>
    <xf numFmtId="0" fontId="49" fillId="0" borderId="0" xfId="0" applyFont="1" applyAlignment="1">
      <alignment horizontal="center" vertical="center"/>
    </xf>
    <xf numFmtId="0" fontId="18" fillId="0" borderId="0" xfId="0" applyFont="1"/>
    <xf numFmtId="0" fontId="18" fillId="0" borderId="94" xfId="0" applyFont="1" applyBorder="1" applyAlignment="1">
      <alignment horizontal="center" vertical="center"/>
    </xf>
    <xf numFmtId="0" fontId="18" fillId="0" borderId="95" xfId="0" applyFont="1" applyBorder="1" applyAlignment="1">
      <alignment horizontal="center" vertical="center"/>
    </xf>
    <xf numFmtId="5" fontId="18" fillId="0" borderId="97" xfId="0" applyNumberFormat="1" applyFont="1" applyBorder="1" applyAlignment="1">
      <alignment horizontal="center" vertical="center"/>
    </xf>
    <xf numFmtId="0" fontId="18" fillId="0" borderId="97" xfId="0" applyFont="1" applyBorder="1" applyAlignment="1">
      <alignment horizontal="center" vertical="center"/>
    </xf>
    <xf numFmtId="0" fontId="50" fillId="0" borderId="97" xfId="0" applyFont="1" applyBorder="1" applyAlignment="1">
      <alignment horizontal="center" vertical="center" wrapText="1"/>
    </xf>
    <xf numFmtId="0" fontId="18" fillId="0" borderId="105" xfId="0" applyFont="1" applyBorder="1" applyAlignment="1">
      <alignment horizontal="center" vertical="center"/>
    </xf>
    <xf numFmtId="172" fontId="18" fillId="0" borderId="105" xfId="0" applyNumberFormat="1" applyFont="1" applyBorder="1" applyAlignment="1">
      <alignment horizontal="center" vertical="center"/>
    </xf>
    <xf numFmtId="172" fontId="18" fillId="0" borderId="95" xfId="0" applyNumberFormat="1" applyFont="1" applyBorder="1" applyAlignment="1">
      <alignment horizontal="center" vertical="center"/>
    </xf>
    <xf numFmtId="0" fontId="18" fillId="0" borderId="106" xfId="0" applyFont="1" applyBorder="1" applyAlignment="1">
      <alignment horizontal="center" vertical="center"/>
    </xf>
    <xf numFmtId="0" fontId="18" fillId="0" borderId="107" xfId="0" applyFont="1" applyBorder="1" applyAlignment="1">
      <alignment horizontal="center" vertical="center"/>
    </xf>
    <xf numFmtId="5" fontId="18" fillId="0" borderId="109" xfId="0" applyNumberFormat="1" applyFont="1" applyBorder="1" applyAlignment="1">
      <alignment horizontal="center" vertical="center"/>
    </xf>
    <xf numFmtId="0" fontId="18" fillId="0" borderId="109" xfId="0" applyFont="1" applyBorder="1" applyAlignment="1">
      <alignment horizontal="center" vertical="center"/>
    </xf>
    <xf numFmtId="0" fontId="50" fillId="0" borderId="109" xfId="0" applyFont="1" applyBorder="1" applyAlignment="1">
      <alignment horizontal="center" vertical="center" wrapText="1"/>
    </xf>
    <xf numFmtId="0" fontId="18" fillId="0" borderId="116" xfId="0" applyFont="1" applyBorder="1" applyAlignment="1">
      <alignment horizontal="center" vertical="center"/>
    </xf>
    <xf numFmtId="172" fontId="18" fillId="0" borderId="116" xfId="0" applyNumberFormat="1" applyFont="1" applyBorder="1" applyAlignment="1">
      <alignment horizontal="center" vertical="center"/>
    </xf>
    <xf numFmtId="172" fontId="18" fillId="0" borderId="107" xfId="0" applyNumberFormat="1" applyFont="1" applyBorder="1" applyAlignment="1">
      <alignment horizontal="center" vertical="center"/>
    </xf>
    <xf numFmtId="5" fontId="46" fillId="0" borderId="109" xfId="0" applyNumberFormat="1" applyFont="1" applyBorder="1" applyAlignment="1">
      <alignment horizontal="center" vertical="center"/>
    </xf>
    <xf numFmtId="0" fontId="18" fillId="0" borderId="107" xfId="0" quotePrefix="1" applyFont="1" applyBorder="1" applyAlignment="1">
      <alignment horizontal="center" vertical="center"/>
    </xf>
    <xf numFmtId="5" fontId="44" fillId="0" borderId="109" xfId="0" applyNumberFormat="1" applyFont="1" applyBorder="1" applyAlignment="1">
      <alignment horizontal="center" vertical="center"/>
    </xf>
    <xf numFmtId="0" fontId="18" fillId="0" borderId="117" xfId="0" applyFont="1" applyBorder="1" applyAlignment="1">
      <alignment horizontal="center" vertical="center"/>
    </xf>
    <xf numFmtId="0" fontId="18" fillId="0" borderId="118" xfId="0" applyFont="1" applyBorder="1" applyAlignment="1">
      <alignment horizontal="center" vertical="center"/>
    </xf>
    <xf numFmtId="5" fontId="18" fillId="0" borderId="120" xfId="0" applyNumberFormat="1" applyFont="1" applyBorder="1" applyAlignment="1">
      <alignment horizontal="center" vertical="center"/>
    </xf>
    <xf numFmtId="0" fontId="18" fillId="0" borderId="120" xfId="0" applyFont="1" applyBorder="1" applyAlignment="1">
      <alignment horizontal="center" vertical="center"/>
    </xf>
    <xf numFmtId="0" fontId="50" fillId="0" borderId="120" xfId="0" applyFont="1" applyBorder="1" applyAlignment="1">
      <alignment horizontal="center" vertical="center" wrapText="1"/>
    </xf>
    <xf numFmtId="0" fontId="18" fillId="0" borderId="128" xfId="0" applyFont="1" applyBorder="1" applyAlignment="1">
      <alignment horizontal="center" vertical="center"/>
    </xf>
    <xf numFmtId="172" fontId="18" fillId="0" borderId="128" xfId="0" applyNumberFormat="1" applyFont="1" applyBorder="1" applyAlignment="1">
      <alignment horizontal="center" vertical="center"/>
    </xf>
    <xf numFmtId="172" fontId="18" fillId="0" borderId="118" xfId="0" applyNumberFormat="1" applyFont="1" applyBorder="1" applyAlignment="1">
      <alignment horizontal="center" vertical="center"/>
    </xf>
    <xf numFmtId="0" fontId="0" fillId="0" borderId="12" xfId="0" applyBorder="1"/>
    <xf numFmtId="0" fontId="26" fillId="0" borderId="27" xfId="0" applyFont="1" applyBorder="1" applyAlignment="1">
      <alignment horizontal="center" vertical="center"/>
    </xf>
    <xf numFmtId="0" fontId="26" fillId="0" borderId="29" xfId="0" applyFont="1" applyBorder="1" applyAlignment="1">
      <alignment horizontal="center" vertical="center"/>
    </xf>
    <xf numFmtId="0" fontId="51" fillId="0" borderId="109" xfId="0" applyFont="1" applyBorder="1" applyAlignment="1">
      <alignment horizontal="center" vertical="center" wrapText="1"/>
    </xf>
    <xf numFmtId="0" fontId="52" fillId="0" borderId="97" xfId="0" applyFont="1" applyBorder="1" applyAlignment="1">
      <alignment horizontal="center" vertical="center" wrapText="1"/>
    </xf>
    <xf numFmtId="0" fontId="52" fillId="0" borderId="109" xfId="0" applyFont="1" applyBorder="1" applyAlignment="1">
      <alignment horizontal="center" vertical="center" wrapText="1"/>
    </xf>
    <xf numFmtId="0" fontId="53" fillId="0" borderId="0" xfId="0" applyFont="1"/>
    <xf numFmtId="175" fontId="18" fillId="0" borderId="105" xfId="0" applyNumberFormat="1" applyFont="1" applyBorder="1" applyAlignment="1">
      <alignment horizontal="center" vertical="center"/>
    </xf>
    <xf numFmtId="175" fontId="18" fillId="0" borderId="116" xfId="0" applyNumberFormat="1" applyFont="1" applyBorder="1" applyAlignment="1">
      <alignment horizontal="center" vertical="center"/>
    </xf>
    <xf numFmtId="0" fontId="18" fillId="0" borderId="96" xfId="0" applyFont="1" applyBorder="1" applyAlignment="1">
      <alignment horizontal="center" vertical="center"/>
    </xf>
    <xf numFmtId="0" fontId="25" fillId="0" borderId="97" xfId="0" applyFont="1" applyBorder="1" applyAlignment="1">
      <alignment horizontal="center" vertical="center"/>
    </xf>
    <xf numFmtId="165" fontId="18" fillId="0" borderId="98" xfId="0" applyNumberFormat="1" applyFont="1" applyBorder="1" applyAlignment="1">
      <alignment horizontal="center" vertical="center"/>
    </xf>
    <xf numFmtId="168" fontId="30" fillId="0" borderId="99" xfId="0" applyNumberFormat="1" applyFont="1" applyFill="1" applyBorder="1" applyAlignment="1">
      <alignment horizontal="center" vertical="center"/>
    </xf>
    <xf numFmtId="165" fontId="18" fillId="0" borderId="100" xfId="0" applyNumberFormat="1" applyFont="1" applyBorder="1" applyAlignment="1">
      <alignment horizontal="center" vertical="center"/>
    </xf>
    <xf numFmtId="165" fontId="30" fillId="0" borderId="101" xfId="0" applyNumberFormat="1" applyFont="1" applyFill="1" applyBorder="1" applyAlignment="1">
      <alignment horizontal="center" vertical="center"/>
    </xf>
    <xf numFmtId="165" fontId="30" fillId="0" borderId="102" xfId="0" applyNumberFormat="1" applyFont="1" applyFill="1" applyBorder="1" applyAlignment="1">
      <alignment horizontal="center" vertical="center"/>
    </xf>
    <xf numFmtId="166" fontId="26" fillId="0" borderId="103" xfId="0" applyNumberFormat="1" applyFont="1" applyBorder="1" applyAlignment="1">
      <alignment horizontal="center" vertical="center"/>
    </xf>
    <xf numFmtId="166" fontId="26" fillId="0" borderId="95" xfId="0" applyNumberFormat="1" applyFont="1" applyBorder="1" applyAlignment="1">
      <alignment horizontal="center" vertical="center"/>
    </xf>
    <xf numFmtId="166" fontId="26" fillId="0" borderId="97" xfId="0" applyNumberFormat="1" applyFont="1" applyBorder="1" applyAlignment="1">
      <alignment horizontal="center" vertical="center"/>
    </xf>
    <xf numFmtId="173" fontId="26" fillId="0" borderId="104" xfId="0" applyNumberFormat="1" applyFont="1" applyBorder="1" applyAlignment="1">
      <alignment horizontal="center" vertical="center"/>
    </xf>
    <xf numFmtId="166" fontId="26" fillId="0" borderId="105" xfId="0" applyNumberFormat="1" applyFont="1" applyBorder="1" applyAlignment="1">
      <alignment horizontal="center" vertical="center"/>
    </xf>
    <xf numFmtId="0" fontId="18" fillId="0" borderId="108" xfId="0" applyFont="1" applyBorder="1" applyAlignment="1">
      <alignment horizontal="center" vertical="center"/>
    </xf>
    <xf numFmtId="0" fontId="25" fillId="0" borderId="109" xfId="0" applyFont="1" applyBorder="1" applyAlignment="1">
      <alignment horizontal="center" vertical="center"/>
    </xf>
    <xf numFmtId="165" fontId="18" fillId="0" borderId="110" xfId="0" applyNumberFormat="1" applyFont="1" applyBorder="1" applyAlignment="1">
      <alignment horizontal="center" vertical="center"/>
    </xf>
    <xf numFmtId="168" fontId="30" fillId="0" borderId="111" xfId="0" applyNumberFormat="1" applyFont="1" applyFill="1" applyBorder="1" applyAlignment="1">
      <alignment horizontal="center" vertical="center"/>
    </xf>
    <xf numFmtId="165" fontId="18" fillId="0" borderId="112" xfId="0" applyNumberFormat="1" applyFont="1" applyBorder="1" applyAlignment="1">
      <alignment horizontal="center" vertical="center"/>
    </xf>
    <xf numFmtId="165" fontId="30" fillId="0" borderId="113" xfId="0" applyNumberFormat="1" applyFont="1" applyFill="1" applyBorder="1" applyAlignment="1">
      <alignment horizontal="center" vertical="center"/>
    </xf>
    <xf numFmtId="165" fontId="30" fillId="0" borderId="111" xfId="0" applyNumberFormat="1" applyFont="1" applyFill="1" applyBorder="1" applyAlignment="1">
      <alignment horizontal="center" vertical="center"/>
    </xf>
    <xf numFmtId="166" fontId="26" fillId="0" borderId="114" xfId="0" applyNumberFormat="1" applyFont="1" applyBorder="1" applyAlignment="1">
      <alignment horizontal="center" vertical="center"/>
    </xf>
    <xf numFmtId="166" fontId="26" fillId="0" borderId="107" xfId="0" applyNumberFormat="1" applyFont="1" applyBorder="1" applyAlignment="1">
      <alignment horizontal="center" vertical="center"/>
    </xf>
    <xf numFmtId="166" fontId="26" fillId="0" borderId="109" xfId="0" applyNumberFormat="1" applyFont="1" applyBorder="1" applyAlignment="1">
      <alignment horizontal="center" vertical="center"/>
    </xf>
    <xf numFmtId="173" fontId="26" fillId="0" borderId="115" xfId="0" applyNumberFormat="1" applyFont="1" applyBorder="1" applyAlignment="1">
      <alignment horizontal="center" vertical="center"/>
    </xf>
    <xf numFmtId="166" fontId="26" fillId="0" borderId="116" xfId="0" applyNumberFormat="1" applyFont="1" applyBorder="1" applyAlignment="1">
      <alignment horizontal="center" vertical="center"/>
    </xf>
    <xf numFmtId="0" fontId="18" fillId="0" borderId="119" xfId="0" applyFont="1" applyBorder="1" applyAlignment="1">
      <alignment horizontal="center" vertical="center"/>
    </xf>
    <xf numFmtId="0" fontId="25" fillId="0" borderId="120" xfId="0" applyFont="1" applyBorder="1" applyAlignment="1">
      <alignment horizontal="center" vertical="center"/>
    </xf>
    <xf numFmtId="165" fontId="18" fillId="0" borderId="121" xfId="0" applyNumberFormat="1" applyFont="1" applyBorder="1" applyAlignment="1">
      <alignment horizontal="center" vertical="center"/>
    </xf>
    <xf numFmtId="168" fontId="30" fillId="0" borderId="122" xfId="0" applyNumberFormat="1" applyFont="1" applyFill="1" applyBorder="1" applyAlignment="1">
      <alignment horizontal="center" vertical="center"/>
    </xf>
    <xf numFmtId="165" fontId="18" fillId="0" borderId="123" xfId="0" applyNumberFormat="1" applyFont="1" applyBorder="1" applyAlignment="1">
      <alignment horizontal="center" vertical="center"/>
    </xf>
    <xf numFmtId="165" fontId="30" fillId="0" borderId="124" xfId="0" applyNumberFormat="1" applyFont="1" applyFill="1" applyBorder="1" applyAlignment="1">
      <alignment horizontal="center" vertical="center"/>
    </xf>
    <xf numFmtId="165" fontId="30" fillId="0" borderId="125" xfId="0" applyNumberFormat="1" applyFont="1" applyFill="1" applyBorder="1" applyAlignment="1">
      <alignment horizontal="center" vertical="center"/>
    </xf>
    <xf numFmtId="166" fontId="26" fillId="0" borderId="126" xfId="0" applyNumberFormat="1" applyFont="1" applyBorder="1" applyAlignment="1">
      <alignment horizontal="center" vertical="center"/>
    </xf>
    <xf numFmtId="166" fontId="26" fillId="0" borderId="118" xfId="0" applyNumberFormat="1" applyFont="1" applyBorder="1" applyAlignment="1">
      <alignment horizontal="center" vertical="center"/>
    </xf>
    <xf numFmtId="166" fontId="26" fillId="0" borderId="120" xfId="0" applyNumberFormat="1" applyFont="1" applyBorder="1" applyAlignment="1">
      <alignment horizontal="center" vertical="center"/>
    </xf>
    <xf numFmtId="173" fontId="26" fillId="0" borderId="127" xfId="0" applyNumberFormat="1" applyFont="1" applyBorder="1" applyAlignment="1">
      <alignment horizontal="center" vertical="center"/>
    </xf>
    <xf numFmtId="166" fontId="26" fillId="0" borderId="128" xfId="0" applyNumberFormat="1" applyFont="1" applyBorder="1" applyAlignment="1">
      <alignment horizontal="center" vertical="center"/>
    </xf>
    <xf numFmtId="0" fontId="18" fillId="0" borderId="129" xfId="0" applyFont="1" applyBorder="1" applyAlignment="1">
      <alignment horizontal="center" vertical="center"/>
    </xf>
    <xf numFmtId="0" fontId="18" fillId="0" borderId="130" xfId="0" applyFont="1" applyBorder="1" applyAlignment="1">
      <alignment horizontal="center" vertical="center"/>
    </xf>
    <xf numFmtId="174" fontId="18" fillId="0" borderId="99" xfId="0" applyNumberFormat="1" applyFont="1" applyBorder="1" applyAlignment="1">
      <alignment horizontal="center" vertical="center"/>
    </xf>
    <xf numFmtId="0" fontId="18" fillId="0" borderId="99" xfId="0" applyFont="1" applyBorder="1" applyAlignment="1">
      <alignment horizontal="center" vertical="center"/>
    </xf>
    <xf numFmtId="0" fontId="18" fillId="0" borderId="131" xfId="0" applyFont="1" applyBorder="1" applyAlignment="1">
      <alignment horizontal="center" vertical="center"/>
    </xf>
    <xf numFmtId="0" fontId="18" fillId="0" borderId="132" xfId="0" applyFont="1" applyBorder="1" applyAlignment="1">
      <alignment horizontal="center" vertical="center"/>
    </xf>
    <xf numFmtId="0" fontId="18" fillId="0" borderId="133" xfId="0" applyFont="1" applyBorder="1" applyAlignment="1">
      <alignment horizontal="center" vertical="center"/>
    </xf>
    <xf numFmtId="174" fontId="18" fillId="0" borderId="111" xfId="0" applyNumberFormat="1" applyFont="1" applyBorder="1" applyAlignment="1">
      <alignment horizontal="center" vertical="center"/>
    </xf>
    <xf numFmtId="0" fontId="18" fillId="0" borderId="111" xfId="0" applyFont="1" applyBorder="1" applyAlignment="1">
      <alignment horizontal="center" vertical="center"/>
    </xf>
    <xf numFmtId="0" fontId="18" fillId="0" borderId="134" xfId="0" applyFont="1" applyBorder="1" applyAlignment="1">
      <alignment horizontal="center" vertical="center"/>
    </xf>
    <xf numFmtId="0" fontId="26" fillId="0" borderId="133" xfId="0" applyFont="1" applyBorder="1" applyAlignment="1">
      <alignment horizontal="center" vertical="center"/>
    </xf>
    <xf numFmtId="0" fontId="18" fillId="0" borderId="135" xfId="0" applyFont="1" applyBorder="1" applyAlignment="1">
      <alignment horizontal="center" vertical="center"/>
    </xf>
    <xf numFmtId="0" fontId="18" fillId="0" borderId="136" xfId="0" applyFont="1" applyBorder="1" applyAlignment="1">
      <alignment horizontal="center" vertical="center"/>
    </xf>
    <xf numFmtId="174" fontId="18" fillId="0" borderId="122" xfId="0" applyNumberFormat="1" applyFont="1" applyBorder="1" applyAlignment="1">
      <alignment horizontal="center" vertical="center"/>
    </xf>
    <xf numFmtId="0" fontId="18" fillId="0" borderId="122" xfId="0" applyFont="1" applyBorder="1" applyAlignment="1">
      <alignment horizontal="center" vertical="center"/>
    </xf>
    <xf numFmtId="0" fontId="18" fillId="0" borderId="137" xfId="0" applyFont="1" applyBorder="1" applyAlignment="1">
      <alignment horizontal="center" vertical="center"/>
    </xf>
    <xf numFmtId="0" fontId="26" fillId="0" borderId="67" xfId="0" applyFont="1" applyBorder="1" applyAlignment="1">
      <alignment horizontal="center" vertical="center"/>
    </xf>
    <xf numFmtId="0" fontId="0" fillId="0" borderId="30" xfId="0" applyBorder="1"/>
    <xf numFmtId="0" fontId="44" fillId="0" borderId="138" xfId="0" applyFont="1" applyBorder="1" applyAlignment="1">
      <alignment horizontal="center" vertical="center"/>
    </xf>
    <xf numFmtId="0" fontId="55" fillId="0" borderId="139" xfId="0" applyFont="1" applyBorder="1" applyAlignment="1">
      <alignment horizontal="center" vertical="center"/>
    </xf>
    <xf numFmtId="0" fontId="18" fillId="0" borderId="140" xfId="0" applyFont="1" applyBorder="1" applyAlignment="1">
      <alignment horizontal="center" vertical="center"/>
    </xf>
    <xf numFmtId="0" fontId="54" fillId="0" borderId="141" xfId="0" applyFont="1" applyBorder="1" applyAlignment="1">
      <alignment horizontal="center" vertical="center"/>
    </xf>
    <xf numFmtId="0" fontId="56" fillId="0" borderId="0" xfId="0" applyFont="1"/>
    <xf numFmtId="0" fontId="61" fillId="0" borderId="0" xfId="47"/>
    <xf numFmtId="0" fontId="58" fillId="0" borderId="0" xfId="0" applyFont="1"/>
    <xf numFmtId="0" fontId="59" fillId="0" borderId="0" xfId="0" applyFont="1"/>
    <xf numFmtId="0" fontId="57" fillId="0" borderId="0" xfId="0" applyFont="1"/>
    <xf numFmtId="0" fontId="60" fillId="0" borderId="0" xfId="0" applyFont="1"/>
    <xf numFmtId="0" fontId="44" fillId="0" borderId="133" xfId="0" applyFont="1" applyBorder="1" applyAlignment="1">
      <alignment horizontal="center" vertical="center"/>
    </xf>
    <xf numFmtId="0" fontId="18" fillId="0" borderId="142" xfId="0" applyFont="1" applyBorder="1" applyAlignment="1">
      <alignment horizontal="center" vertical="center"/>
    </xf>
    <xf numFmtId="0" fontId="26" fillId="0" borderId="111" xfId="0" applyFont="1" applyBorder="1" applyAlignment="1">
      <alignment horizontal="center" vertical="center"/>
    </xf>
    <xf numFmtId="0" fontId="1" fillId="0" borderId="0" xfId="48" applyAlignment="1">
      <alignment horizontal="center" vertical="center"/>
    </xf>
    <xf numFmtId="0" fontId="1" fillId="0" borderId="0" xfId="48"/>
    <xf numFmtId="0" fontId="62" fillId="41" borderId="10" xfId="48" applyFont="1" applyFill="1" applyBorder="1" applyAlignment="1">
      <alignment horizontal="centerContinuous" vertical="center"/>
    </xf>
    <xf numFmtId="0" fontId="62" fillId="41" borderId="12" xfId="48" applyFont="1" applyFill="1" applyBorder="1" applyAlignment="1">
      <alignment horizontal="centerContinuous" vertical="center"/>
    </xf>
    <xf numFmtId="0" fontId="62" fillId="41" borderId="13" xfId="48" applyFont="1" applyFill="1" applyBorder="1" applyAlignment="1">
      <alignment horizontal="centerContinuous" vertical="center"/>
    </xf>
    <xf numFmtId="0" fontId="62" fillId="41" borderId="41" xfId="48" applyFont="1" applyFill="1" applyBorder="1" applyAlignment="1">
      <alignment horizontal="center" vertical="center"/>
    </xf>
    <xf numFmtId="0" fontId="62" fillId="41" borderId="42" xfId="48" applyFont="1" applyFill="1" applyBorder="1" applyAlignment="1">
      <alignment horizontal="center" vertical="center"/>
    </xf>
    <xf numFmtId="0" fontId="62" fillId="41" borderId="14" xfId="48" applyFont="1" applyFill="1" applyBorder="1" applyAlignment="1">
      <alignment horizontal="center" vertical="center"/>
    </xf>
    <xf numFmtId="0" fontId="62" fillId="41" borderId="15" xfId="48" applyFont="1" applyFill="1" applyBorder="1" applyAlignment="1">
      <alignment horizontal="center" vertical="center"/>
    </xf>
    <xf numFmtId="0" fontId="62" fillId="41" borderId="16" xfId="48" applyFont="1" applyFill="1" applyBorder="1" applyAlignment="1">
      <alignment horizontal="center" vertical="center"/>
    </xf>
    <xf numFmtId="0" fontId="47" fillId="0" borderId="147" xfId="48" applyFont="1" applyBorder="1" applyAlignment="1">
      <alignment horizontal="center" vertical="center"/>
    </xf>
    <xf numFmtId="0" fontId="47" fillId="0" borderId="148" xfId="48" applyFont="1" applyBorder="1" applyAlignment="1">
      <alignment horizontal="center" vertical="center"/>
    </xf>
    <xf numFmtId="0" fontId="47" fillId="0" borderId="149" xfId="48" applyFont="1" applyBorder="1" applyAlignment="1">
      <alignment horizontal="center" vertical="center"/>
    </xf>
    <xf numFmtId="174" fontId="47" fillId="0" borderId="149" xfId="48" applyNumberFormat="1" applyFont="1" applyBorder="1" applyAlignment="1">
      <alignment horizontal="center" vertical="center"/>
    </xf>
    <xf numFmtId="176" fontId="47" fillId="0" borderId="148" xfId="48" applyNumberFormat="1" applyFont="1" applyBorder="1" applyAlignment="1">
      <alignment horizontal="center" vertical="center"/>
    </xf>
    <xf numFmtId="177" fontId="47" fillId="0" borderId="149" xfId="48" applyNumberFormat="1" applyFont="1" applyBorder="1" applyAlignment="1">
      <alignment horizontal="center" vertical="center"/>
    </xf>
    <xf numFmtId="0" fontId="47" fillId="0" borderId="150" xfId="48" applyFont="1" applyBorder="1" applyAlignment="1">
      <alignment horizontal="center" vertical="center"/>
    </xf>
    <xf numFmtId="0" fontId="47" fillId="0" borderId="151" xfId="48" applyFont="1" applyBorder="1" applyAlignment="1">
      <alignment horizontal="center" vertical="center"/>
    </xf>
    <xf numFmtId="0" fontId="47" fillId="0" borderId="152" xfId="48" applyFont="1" applyBorder="1" applyAlignment="1">
      <alignment horizontal="center" vertical="center"/>
    </xf>
    <xf numFmtId="174" fontId="47" fillId="0" borderId="152" xfId="48" applyNumberFormat="1" applyFont="1" applyBorder="1" applyAlignment="1">
      <alignment horizontal="center" vertical="center"/>
    </xf>
    <xf numFmtId="176" fontId="47" fillId="0" borderId="151" xfId="48" applyNumberFormat="1" applyFont="1" applyBorder="1" applyAlignment="1">
      <alignment horizontal="center" vertical="center"/>
    </xf>
    <xf numFmtId="177" fontId="47" fillId="0" borderId="152" xfId="48" applyNumberFormat="1" applyFont="1" applyBorder="1" applyAlignment="1">
      <alignment horizontal="center" vertical="center"/>
    </xf>
    <xf numFmtId="0" fontId="47" fillId="0" borderId="153" xfId="48" applyFont="1" applyBorder="1" applyAlignment="1">
      <alignment horizontal="center" vertical="center"/>
    </xf>
    <xf numFmtId="0" fontId="47" fillId="0" borderId="154" xfId="48" applyFont="1" applyBorder="1" applyAlignment="1">
      <alignment horizontal="center" vertical="center"/>
    </xf>
    <xf numFmtId="174" fontId="47" fillId="0" borderId="154" xfId="48" applyNumberFormat="1" applyFont="1" applyBorder="1" applyAlignment="1">
      <alignment horizontal="center" vertical="center"/>
    </xf>
    <xf numFmtId="176" fontId="47" fillId="0" borderId="155" xfId="48" applyNumberFormat="1" applyFont="1" applyBorder="1" applyAlignment="1">
      <alignment horizontal="center" vertical="center"/>
    </xf>
    <xf numFmtId="177" fontId="47" fillId="0" borderId="154" xfId="48" applyNumberFormat="1" applyFont="1" applyBorder="1" applyAlignment="1">
      <alignment horizontal="center" vertical="center"/>
    </xf>
    <xf numFmtId="0" fontId="47" fillId="0" borderId="155" xfId="48" applyFont="1" applyBorder="1" applyAlignment="1">
      <alignment horizontal="center" vertical="center"/>
    </xf>
    <xf numFmtId="174" fontId="1" fillId="0" borderId="0" xfId="48" applyNumberFormat="1" applyAlignment="1">
      <alignment horizontal="center" vertical="center"/>
    </xf>
    <xf numFmtId="176" fontId="1" fillId="0" borderId="0" xfId="48" applyNumberFormat="1" applyAlignment="1">
      <alignment horizontal="center" vertical="center"/>
    </xf>
    <xf numFmtId="177" fontId="1" fillId="0" borderId="0" xfId="48" applyNumberFormat="1" applyAlignment="1">
      <alignment horizontal="center" vertical="center"/>
    </xf>
    <xf numFmtId="0" fontId="47" fillId="0" borderId="0" xfId="48" applyFont="1" applyAlignment="1">
      <alignment horizontal="center" vertical="center"/>
    </xf>
    <xf numFmtId="174" fontId="47" fillId="0" borderId="0" xfId="48" applyNumberFormat="1" applyFont="1" applyAlignment="1">
      <alignment horizontal="center" vertical="center"/>
    </xf>
    <xf numFmtId="176" fontId="47" fillId="0" borderId="0" xfId="48" applyNumberFormat="1" applyFont="1" applyAlignment="1">
      <alignment horizontal="center" vertical="center"/>
    </xf>
    <xf numFmtId="177" fontId="47" fillId="0" borderId="0" xfId="48" applyNumberFormat="1" applyFont="1" applyAlignment="1">
      <alignment horizontal="center" vertical="center"/>
    </xf>
    <xf numFmtId="178" fontId="47" fillId="0" borderId="149" xfId="48" applyNumberFormat="1" applyFont="1" applyBorder="1" applyAlignment="1">
      <alignment horizontal="center" vertical="center"/>
    </xf>
    <xf numFmtId="179" fontId="47" fillId="0" borderId="149" xfId="48" applyNumberFormat="1" applyFont="1" applyBorder="1" applyAlignment="1">
      <alignment horizontal="center" vertical="center"/>
    </xf>
    <xf numFmtId="178" fontId="47" fillId="0" borderId="148" xfId="48" applyNumberFormat="1" applyFont="1" applyBorder="1" applyAlignment="1">
      <alignment horizontal="center" vertical="center"/>
    </xf>
    <xf numFmtId="0" fontId="47" fillId="0" borderId="0" xfId="48" applyFont="1"/>
    <xf numFmtId="0" fontId="47" fillId="0" borderId="156" xfId="48" applyFont="1" applyBorder="1" applyAlignment="1">
      <alignment horizontal="center" vertical="center"/>
    </xf>
    <xf numFmtId="178" fontId="47" fillId="0" borderId="157" xfId="48" applyNumberFormat="1" applyFont="1" applyBorder="1" applyAlignment="1">
      <alignment horizontal="center" vertical="center"/>
    </xf>
    <xf numFmtId="179" fontId="47" fillId="0" borderId="157" xfId="48" applyNumberFormat="1" applyFont="1" applyBorder="1" applyAlignment="1">
      <alignment horizontal="center" vertical="center"/>
    </xf>
    <xf numFmtId="178" fontId="47" fillId="0" borderId="158" xfId="48" applyNumberFormat="1" applyFont="1" applyBorder="1" applyAlignment="1">
      <alignment horizontal="center" vertical="center"/>
    </xf>
    <xf numFmtId="178" fontId="47" fillId="0" borderId="152" xfId="48" applyNumberFormat="1" applyFont="1" applyBorder="1" applyAlignment="1">
      <alignment horizontal="center" vertical="center"/>
    </xf>
    <xf numFmtId="179" fontId="47" fillId="0" borderId="152" xfId="48" applyNumberFormat="1" applyFont="1" applyBorder="1" applyAlignment="1">
      <alignment horizontal="center" vertical="center"/>
    </xf>
    <xf numFmtId="178" fontId="47" fillId="0" borderId="151" xfId="48" applyNumberFormat="1" applyFont="1" applyBorder="1" applyAlignment="1">
      <alignment horizontal="center" vertical="center"/>
    </xf>
    <xf numFmtId="0" fontId="47" fillId="0" borderId="22" xfId="48" applyFont="1" applyBorder="1" applyAlignment="1">
      <alignment horizontal="center" vertical="center"/>
    </xf>
    <xf numFmtId="178" fontId="47" fillId="0" borderId="24" xfId="48" applyNumberFormat="1" applyFont="1" applyBorder="1" applyAlignment="1">
      <alignment horizontal="center" vertical="center"/>
    </xf>
    <xf numFmtId="179" fontId="47" fillId="0" borderId="24" xfId="48" applyNumberFormat="1" applyFont="1" applyBorder="1" applyAlignment="1">
      <alignment horizontal="center" vertical="center"/>
    </xf>
    <xf numFmtId="178" fontId="47" fillId="0" borderId="23" xfId="48" applyNumberFormat="1" applyFont="1" applyBorder="1" applyAlignment="1">
      <alignment horizontal="center" vertical="center"/>
    </xf>
    <xf numFmtId="0" fontId="18" fillId="0" borderId="51" xfId="0" applyFont="1" applyBorder="1" applyAlignment="1">
      <alignment horizontal="center" vertical="center"/>
    </xf>
    <xf numFmtId="166" fontId="18" fillId="0" borderId="43" xfId="0" applyNumberFormat="1" applyFont="1" applyBorder="1" applyAlignment="1">
      <alignment horizontal="center" vertical="center"/>
    </xf>
    <xf numFmtId="166" fontId="18" fillId="0" borderId="27" xfId="0" applyNumberFormat="1" applyFont="1" applyBorder="1" applyAlignment="1">
      <alignment horizontal="center" vertical="center"/>
    </xf>
    <xf numFmtId="166" fontId="18" fillId="0" borderId="37" xfId="0" applyNumberFormat="1" applyFont="1" applyBorder="1" applyAlignment="1">
      <alignment horizontal="center" vertical="center"/>
    </xf>
    <xf numFmtId="165" fontId="18" fillId="0" borderId="70" xfId="0" applyNumberFormat="1" applyFont="1" applyBorder="1" applyAlignment="1">
      <alignment horizontal="center" vertical="center"/>
    </xf>
    <xf numFmtId="0" fontId="18" fillId="0" borderId="56" xfId="0" applyFont="1" applyBorder="1" applyAlignment="1">
      <alignment horizontal="center" vertical="center"/>
    </xf>
    <xf numFmtId="166" fontId="18" fillId="0" borderId="44" xfId="0" applyNumberFormat="1" applyFont="1" applyBorder="1" applyAlignment="1">
      <alignment horizontal="center" vertical="center"/>
    </xf>
    <xf numFmtId="166" fontId="18" fillId="0" borderId="28" xfId="0" applyNumberFormat="1" applyFont="1" applyBorder="1" applyAlignment="1">
      <alignment horizontal="center" vertical="center"/>
    </xf>
    <xf numFmtId="166" fontId="18" fillId="0" borderId="38" xfId="0" applyNumberFormat="1" applyFont="1" applyBorder="1" applyAlignment="1">
      <alignment horizontal="center" vertical="center"/>
    </xf>
    <xf numFmtId="165" fontId="18" fillId="0" borderId="71" xfId="0" applyNumberFormat="1" applyFont="1" applyBorder="1" applyAlignment="1">
      <alignment horizontal="center" vertical="center"/>
    </xf>
    <xf numFmtId="0" fontId="18" fillId="0" borderId="68" xfId="0" applyFont="1" applyBorder="1" applyAlignment="1">
      <alignment horizontal="center" vertical="center"/>
    </xf>
    <xf numFmtId="0" fontId="18" fillId="0" borderId="72" xfId="0" applyFont="1" applyBorder="1" applyAlignment="1">
      <alignment horizontal="center" vertical="center"/>
    </xf>
    <xf numFmtId="166" fontId="18" fillId="0" borderId="45" xfId="0" applyNumberFormat="1" applyFont="1" applyBorder="1" applyAlignment="1">
      <alignment horizontal="center" vertical="center"/>
    </xf>
    <xf numFmtId="166" fontId="18" fillId="0" borderId="29" xfId="0" applyNumberFormat="1" applyFont="1" applyBorder="1" applyAlignment="1">
      <alignment horizontal="center" vertical="center"/>
    </xf>
    <xf numFmtId="166" fontId="18" fillId="0" borderId="39" xfId="0" applyNumberFormat="1" applyFont="1" applyBorder="1" applyAlignment="1">
      <alignment horizontal="center" vertical="center"/>
    </xf>
    <xf numFmtId="165" fontId="18" fillId="0" borderId="73" xfId="0" applyNumberFormat="1" applyFont="1" applyBorder="1" applyAlignment="1">
      <alignment horizontal="center" vertical="center"/>
    </xf>
    <xf numFmtId="0" fontId="23" fillId="33" borderId="15" xfId="42" quotePrefix="1" applyFont="1" applyFill="1" applyBorder="1" applyAlignment="1">
      <alignment horizontal="centerContinuous" vertical="center"/>
    </xf>
    <xf numFmtId="0" fontId="18" fillId="0" borderId="159" xfId="0" applyFont="1" applyBorder="1" applyAlignment="1">
      <alignment horizontal="center" vertical="center"/>
    </xf>
    <xf numFmtId="174" fontId="26" fillId="0" borderId="67" xfId="0" applyNumberFormat="1" applyFont="1" applyBorder="1" applyAlignment="1">
      <alignment horizontal="center" vertical="center"/>
    </xf>
    <xf numFmtId="0" fontId="18" fillId="0" borderId="160" xfId="0" applyFont="1" applyBorder="1" applyAlignment="1">
      <alignment horizontal="center" vertical="center"/>
    </xf>
    <xf numFmtId="0" fontId="18" fillId="0" borderId="161" xfId="0" applyFont="1" applyBorder="1" applyAlignment="1">
      <alignment horizontal="center" vertical="center"/>
    </xf>
    <xf numFmtId="0" fontId="18" fillId="0" borderId="90" xfId="0" applyFont="1" applyBorder="1" applyAlignment="1">
      <alignment horizontal="center" vertical="center"/>
    </xf>
    <xf numFmtId="0" fontId="18" fillId="0" borderId="78" xfId="0" applyFont="1" applyBorder="1" applyAlignment="1">
      <alignment horizontal="center" vertical="center"/>
    </xf>
    <xf numFmtId="0" fontId="18" fillId="0" borderId="91" xfId="0" applyFont="1" applyBorder="1" applyAlignment="1">
      <alignment horizontal="center" vertical="center"/>
    </xf>
    <xf numFmtId="0" fontId="18" fillId="0" borderId="79" xfId="0" applyFont="1" applyBorder="1" applyAlignment="1">
      <alignment horizontal="center" vertical="center"/>
    </xf>
    <xf numFmtId="0" fontId="0" fillId="0" borderId="82" xfId="0" applyBorder="1"/>
    <xf numFmtId="0" fontId="0" fillId="0" borderId="78" xfId="0" applyBorder="1"/>
    <xf numFmtId="0" fontId="55" fillId="0" borderId="143" xfId="0" applyFont="1" applyBorder="1" applyAlignment="1">
      <alignment horizontal="center" vertical="center"/>
    </xf>
    <xf numFmtId="0" fontId="55" fillId="0" borderId="144" xfId="0" applyFont="1" applyBorder="1" applyAlignment="1">
      <alignment horizontal="center" vertical="center"/>
    </xf>
    <xf numFmtId="0" fontId="54" fillId="0" borderId="145" xfId="0" applyFont="1" applyBorder="1" applyAlignment="1">
      <alignment horizontal="center" vertical="center"/>
    </xf>
    <xf numFmtId="0" fontId="54" fillId="0" borderId="146" xfId="0" applyFont="1" applyBorder="1" applyAlignment="1">
      <alignment horizontal="center" vertical="center"/>
    </xf>
    <xf numFmtId="0" fontId="45" fillId="0" borderId="133" xfId="0" applyFont="1" applyBorder="1" applyAlignment="1">
      <alignment horizontal="center" vertical="center"/>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2" xfId="46" xr:uid="{DCA4FCE9-D6CB-4EE6-BFEA-774A823779B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Input" xfId="9" builtinId="20" customBuiltin="1"/>
    <cellStyle name="Linked Cell" xfId="12" builtinId="24" customBuiltin="1"/>
    <cellStyle name="Neutral" xfId="8" builtinId="28" customBuiltin="1"/>
    <cellStyle name="Normal" xfId="0" builtinId="0"/>
    <cellStyle name="Normal 2" xfId="45" xr:uid="{6BFC496D-C315-4C41-A7C7-9B1D60B73C65}"/>
    <cellStyle name="Normal 2 2 2" xfId="42" xr:uid="{00000000-0005-0000-0000-000025000000}"/>
    <cellStyle name="Normal 3" xfId="48" xr:uid="{BE619753-E7F0-1E42-940D-B1F8F2B60B91}"/>
    <cellStyle name="Normal 9" xfId="43" xr:uid="{A7639C75-0BEA-444B-BB52-6B8D26EE7FB5}"/>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175">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theme="7" tint="0.39994506668294322"/>
      </font>
    </dxf>
    <dxf>
      <fill>
        <patternFill>
          <bgColor theme="0" tint="-4.9989318521683403E-2"/>
        </patternFill>
      </fill>
    </dxf>
    <dxf>
      <font>
        <b/>
        <i val="0"/>
        <color rgb="FF00B0F0"/>
      </font>
    </dxf>
    <dxf>
      <font>
        <b/>
        <i val="0"/>
        <color rgb="FF00B050"/>
      </font>
    </dxf>
    <dxf>
      <font>
        <b/>
        <i val="0"/>
        <color rgb="FFEA2AC5"/>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theme="7" tint="0.39994506668294322"/>
      </font>
    </dxf>
    <dxf>
      <fill>
        <patternFill>
          <bgColor theme="0" tint="-4.9989318521683403E-2"/>
        </patternFill>
      </fill>
    </dxf>
    <dxf>
      <font>
        <b/>
        <i val="0"/>
        <color rgb="FFEA2AC5"/>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theme="7" tint="0.39994506668294322"/>
      </font>
    </dxf>
    <dxf>
      <fill>
        <patternFill>
          <bgColor theme="0" tint="-4.9989318521683403E-2"/>
        </patternFill>
      </fill>
    </dxf>
    <dxf>
      <font>
        <b/>
        <i val="0"/>
        <color rgb="FFEA2AC5"/>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theme="7" tint="0.39994506668294322"/>
      </font>
    </dxf>
    <dxf>
      <fill>
        <patternFill>
          <bgColor theme="0" tint="-4.9989318521683403E-2"/>
        </patternFill>
      </fill>
    </dxf>
    <dxf>
      <font>
        <b/>
        <i val="0"/>
        <color rgb="FFEA2AC5"/>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theme="7" tint="0.39994506668294322"/>
      </font>
    </dxf>
    <dxf>
      <fill>
        <patternFill>
          <bgColor theme="0" tint="-4.9989318521683403E-2"/>
        </patternFill>
      </fill>
    </dxf>
    <dxf>
      <font>
        <b/>
        <i val="0"/>
        <color rgb="FFEA2AC5"/>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theme="7" tint="0.39994506668294322"/>
      </font>
    </dxf>
    <dxf>
      <font>
        <b/>
        <i val="0"/>
        <color rgb="FFEA2AC5"/>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rgb="FFFFC000"/>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00B0F0"/>
      </font>
    </dxf>
    <dxf>
      <font>
        <b/>
        <i val="0"/>
        <color rgb="FF00B050"/>
      </font>
    </dxf>
    <dxf>
      <font>
        <b/>
        <i val="0"/>
        <color rgb="FFEA2AC5"/>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rgb="FF00B050"/>
      </font>
    </dxf>
    <dxf>
      <font>
        <b/>
        <i val="0"/>
        <color theme="7" tint="0.39994506668294322"/>
      </font>
    </dxf>
    <dxf>
      <fill>
        <patternFill>
          <bgColor theme="0" tint="-4.9989318521683403E-2"/>
        </patternFill>
      </fill>
    </dxf>
    <dxf>
      <fill>
        <patternFill>
          <bgColor theme="0" tint="-4.9989318521683403E-2"/>
        </patternFill>
      </fill>
    </dxf>
    <dxf>
      <font>
        <b/>
        <i val="0"/>
        <color rgb="FF00B0F0"/>
      </font>
    </dxf>
    <dxf>
      <font>
        <b/>
        <i val="0"/>
        <color rgb="FF00B050"/>
      </font>
    </dxf>
    <dxf>
      <font>
        <b/>
        <i val="0"/>
        <color rgb="FFEA2AC5"/>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rgb="FFFFC000"/>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00B0F0"/>
      </font>
    </dxf>
    <dxf>
      <font>
        <b/>
        <i val="0"/>
        <color rgb="FF00B050"/>
      </font>
    </dxf>
    <dxf>
      <font>
        <b/>
        <i val="0"/>
        <color rgb="FFEA2AC5"/>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rgb="FFFFC000"/>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00B0F0"/>
      </font>
    </dxf>
    <dxf>
      <font>
        <b/>
        <i val="0"/>
        <color rgb="FF00B050"/>
      </font>
    </dxf>
    <dxf>
      <font>
        <b/>
        <i val="0"/>
        <color rgb="FFEA2AC5"/>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rgb="FFFFC000"/>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00B0F0"/>
      </font>
    </dxf>
    <dxf>
      <font>
        <b/>
        <i val="0"/>
        <color rgb="FF00B050"/>
      </font>
    </dxf>
    <dxf>
      <font>
        <b/>
        <i val="0"/>
        <color rgb="FFEA2AC5"/>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C00000"/>
      </font>
    </dxf>
    <dxf>
      <font>
        <b/>
        <i val="0"/>
        <color rgb="FFFFC000"/>
      </font>
    </dxf>
    <dxf>
      <font>
        <b/>
        <i val="0"/>
        <color rgb="FF00B05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rgb="FF00B0F0"/>
      </font>
    </dxf>
    <dxf>
      <font>
        <b/>
        <i val="0"/>
        <color rgb="FF00B050"/>
      </font>
    </dxf>
    <dxf>
      <font>
        <b/>
        <i val="0"/>
        <color rgb="FFEA2AC5"/>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000000"/>
      <color rgb="FF0000FF"/>
      <color rgb="FFEA2AC5"/>
      <color rgb="FFEAEAEA"/>
      <color rgb="FF00539B"/>
      <color rgb="FF0021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6.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5.xml"/><Relationship Id="rId11" Type="http://schemas.openxmlformats.org/officeDocument/2006/relationships/customXml" Target="../ink/ink10.xml"/><Relationship Id="rId5" Type="http://schemas.openxmlformats.org/officeDocument/2006/relationships/customXml" Target="../ink/ink4.xml"/><Relationship Id="rId10" Type="http://schemas.openxmlformats.org/officeDocument/2006/relationships/customXml" Target="../ink/ink9.xml"/><Relationship Id="rId4" Type="http://schemas.openxmlformats.org/officeDocument/2006/relationships/customXml" Target="../ink/ink3.xml"/><Relationship Id="rId9" Type="http://schemas.openxmlformats.org/officeDocument/2006/relationships/customXml" Target="../ink/ink8.xml"/></Relationships>
</file>

<file path=xl/drawings/drawing1.xml><?xml version="1.0" encoding="utf-8"?>
<xdr:wsDr xmlns:xdr="http://schemas.openxmlformats.org/drawingml/2006/spreadsheetDrawing" xmlns:a="http://schemas.openxmlformats.org/drawingml/2006/main">
  <xdr:twoCellAnchor editAs="oneCell">
    <xdr:from>
      <xdr:col>12</xdr:col>
      <xdr:colOff>366602</xdr:colOff>
      <xdr:row>12</xdr:row>
      <xdr:rowOff>145084</xdr:rowOff>
    </xdr:from>
    <xdr:to>
      <xdr:col>12</xdr:col>
      <xdr:colOff>366962</xdr:colOff>
      <xdr:row>12</xdr:row>
      <xdr:rowOff>148324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DB005558-F65D-4281-9A90-A18B765F38B9}"/>
                </a:ext>
              </a:extLst>
            </xdr14:cNvPr>
            <xdr14:cNvContentPartPr/>
          </xdr14:nvContentPartPr>
          <xdr14:nvPr macro=""/>
          <xdr14:xfrm>
            <a:off x="5735880" y="2501640"/>
            <a:ext cx="360" cy="3240"/>
          </xdr14:xfrm>
        </xdr:contentPart>
      </mc:Choice>
      <mc:Fallback xmlns="">
        <xdr:pic>
          <xdr:nvPicPr>
            <xdr:cNvPr id="2" name="Ink 1">
              <a:extLst>
                <a:ext uri="{FF2B5EF4-FFF2-40B4-BE49-F238E27FC236}">
                  <a16:creationId xmlns:a16="http://schemas.microsoft.com/office/drawing/2014/main" id="{DB005558-F65D-4281-9A90-A18B765F38B9}"/>
                </a:ext>
              </a:extLst>
            </xdr:cNvPr>
            <xdr:cNvPicPr/>
          </xdr:nvPicPr>
          <xdr:blipFill>
            <a:blip xmlns:r="http://schemas.openxmlformats.org/officeDocument/2006/relationships" r:embed="rId2"/>
            <a:stretch>
              <a:fillRect/>
            </a:stretch>
          </xdr:blipFill>
          <xdr:spPr>
            <a:xfrm>
              <a:off x="5727240" y="2492640"/>
              <a:ext cx="18000" cy="20880"/>
            </a:xfrm>
            <a:prstGeom prst="rect">
              <a:avLst/>
            </a:prstGeom>
          </xdr:spPr>
        </xdr:pic>
      </mc:Fallback>
    </mc:AlternateContent>
    <xdr:clientData/>
  </xdr:twoCellAnchor>
  <xdr:twoCellAnchor editAs="oneCell">
    <xdr:from>
      <xdr:col>7</xdr:col>
      <xdr:colOff>0</xdr:colOff>
      <xdr:row>16</xdr:row>
      <xdr:rowOff>63124</xdr:rowOff>
    </xdr:from>
    <xdr:to>
      <xdr:col>7</xdr:col>
      <xdr:colOff>360</xdr:colOff>
      <xdr:row>16</xdr:row>
      <xdr:rowOff>63484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F9AE6657-796D-414D-B32A-73580E2ED85E}"/>
                </a:ext>
              </a:extLst>
            </xdr14:cNvPr>
            <xdr14:cNvContentPartPr/>
          </xdr14:nvContentPartPr>
          <xdr14:nvPr macro=""/>
          <xdr14:xfrm>
            <a:off x="4804560" y="3181680"/>
            <a:ext cx="360" cy="360"/>
          </xdr14:xfrm>
        </xdr:contentPart>
      </mc:Choice>
      <mc:Fallback xmlns="">
        <xdr:pic>
          <xdr:nvPicPr>
            <xdr:cNvPr id="3" name="Ink 2">
              <a:extLst>
                <a:ext uri="{FF2B5EF4-FFF2-40B4-BE49-F238E27FC236}">
                  <a16:creationId xmlns:a16="http://schemas.microsoft.com/office/drawing/2014/main" id="{F9AE6657-796D-414D-B32A-73580E2ED85E}"/>
                </a:ext>
              </a:extLst>
            </xdr:cNvPr>
            <xdr:cNvPicPr/>
          </xdr:nvPicPr>
          <xdr:blipFill>
            <a:blip xmlns:r="http://schemas.openxmlformats.org/officeDocument/2006/relationships" r:embed="rId2"/>
            <a:stretch>
              <a:fillRect/>
            </a:stretch>
          </xdr:blipFill>
          <xdr:spPr>
            <a:xfrm>
              <a:off x="4795920" y="3172680"/>
              <a:ext cx="18000" cy="18000"/>
            </a:xfrm>
            <a:prstGeom prst="rect">
              <a:avLst/>
            </a:prstGeom>
          </xdr:spPr>
        </xdr:pic>
      </mc:Fallback>
    </mc:AlternateContent>
    <xdr:clientData/>
  </xdr:twoCellAnchor>
  <xdr:twoCellAnchor editAs="oneCell">
    <xdr:from>
      <xdr:col>12</xdr:col>
      <xdr:colOff>13802</xdr:colOff>
      <xdr:row>10</xdr:row>
      <xdr:rowOff>39364</xdr:rowOff>
    </xdr:from>
    <xdr:to>
      <xdr:col>12</xdr:col>
      <xdr:colOff>14162</xdr:colOff>
      <xdr:row>10</xdr:row>
      <xdr:rowOff>42604</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Ink 3">
              <a:extLst>
                <a:ext uri="{FF2B5EF4-FFF2-40B4-BE49-F238E27FC236}">
                  <a16:creationId xmlns:a16="http://schemas.microsoft.com/office/drawing/2014/main" id="{D591FE64-6CE8-42EA-9A9A-E1CE105F288F}"/>
                </a:ext>
              </a:extLst>
            </xdr14:cNvPr>
            <xdr14:cNvContentPartPr/>
          </xdr14:nvContentPartPr>
          <xdr14:nvPr macro=""/>
          <xdr14:xfrm>
            <a:off x="5383080" y="2014920"/>
            <a:ext cx="360" cy="3240"/>
          </xdr14:xfrm>
        </xdr:contentPart>
      </mc:Choice>
      <mc:Fallback xmlns="">
        <xdr:pic>
          <xdr:nvPicPr>
            <xdr:cNvPr id="4" name="Ink 3">
              <a:extLst>
                <a:ext uri="{FF2B5EF4-FFF2-40B4-BE49-F238E27FC236}">
                  <a16:creationId xmlns:a16="http://schemas.microsoft.com/office/drawing/2014/main" id="{D591FE64-6CE8-42EA-9A9A-E1CE105F288F}"/>
                </a:ext>
              </a:extLst>
            </xdr:cNvPr>
            <xdr:cNvPicPr/>
          </xdr:nvPicPr>
          <xdr:blipFill>
            <a:blip xmlns:r="http://schemas.openxmlformats.org/officeDocument/2006/relationships" r:embed="rId2"/>
            <a:stretch>
              <a:fillRect/>
            </a:stretch>
          </xdr:blipFill>
          <xdr:spPr>
            <a:xfrm>
              <a:off x="5374440" y="2005920"/>
              <a:ext cx="18000" cy="20880"/>
            </a:xfrm>
            <a:prstGeom prst="rect">
              <a:avLst/>
            </a:prstGeom>
          </xdr:spPr>
        </xdr:pic>
      </mc:Fallback>
    </mc:AlternateContent>
    <xdr:clientData/>
  </xdr:twoCellAnchor>
  <xdr:oneCellAnchor>
    <xdr:from>
      <xdr:col>12</xdr:col>
      <xdr:colOff>0</xdr:colOff>
      <xdr:row>12</xdr:row>
      <xdr:rowOff>145084</xdr:rowOff>
    </xdr:from>
    <xdr:ext cx="360" cy="32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0BB38BDD-96CC-034A-B9EB-DA5066EB22BA}"/>
                </a:ext>
              </a:extLst>
            </xdr14:cNvPr>
            <xdr14:cNvContentPartPr/>
          </xdr14:nvContentPartPr>
          <xdr14:nvPr macro=""/>
          <xdr14:xfrm>
            <a:off x="5735880" y="2501640"/>
            <a:ext cx="360" cy="3240"/>
          </xdr14:xfrm>
        </xdr:contentPart>
      </mc:Choice>
      <mc:Fallback xmlns="">
        <xdr:pic>
          <xdr:nvPicPr>
            <xdr:cNvPr id="2" name="Ink 1">
              <a:extLst>
                <a:ext uri="{FF2B5EF4-FFF2-40B4-BE49-F238E27FC236}">
                  <a16:creationId xmlns:a16="http://schemas.microsoft.com/office/drawing/2014/main" id="{DB005558-F65D-4281-9A90-A18B765F38B9}"/>
                </a:ext>
              </a:extLst>
            </xdr:cNvPr>
            <xdr:cNvPicPr/>
          </xdr:nvPicPr>
          <xdr:blipFill>
            <a:blip xmlns:r="http://schemas.openxmlformats.org/officeDocument/2006/relationships" r:embed="rId2"/>
            <a:stretch>
              <a:fillRect/>
            </a:stretch>
          </xdr:blipFill>
          <xdr:spPr>
            <a:xfrm>
              <a:off x="5727240" y="2492640"/>
              <a:ext cx="18000" cy="20880"/>
            </a:xfrm>
            <a:prstGeom prst="rect">
              <a:avLst/>
            </a:prstGeom>
          </xdr:spPr>
        </xdr:pic>
      </mc:Fallback>
    </mc:AlternateContent>
    <xdr:clientData/>
  </xdr:oneCellAnchor>
  <xdr:oneCellAnchor>
    <xdr:from>
      <xdr:col>12</xdr:col>
      <xdr:colOff>0</xdr:colOff>
      <xdr:row>10</xdr:row>
      <xdr:rowOff>39364</xdr:rowOff>
    </xdr:from>
    <xdr:ext cx="360" cy="324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5">
              <a:extLst>
                <a:ext uri="{FF2B5EF4-FFF2-40B4-BE49-F238E27FC236}">
                  <a16:creationId xmlns:a16="http://schemas.microsoft.com/office/drawing/2014/main" id="{ECAFA93E-66AD-6148-92BA-05D7F08A7414}"/>
                </a:ext>
              </a:extLst>
            </xdr14:cNvPr>
            <xdr14:cNvContentPartPr/>
          </xdr14:nvContentPartPr>
          <xdr14:nvPr macro=""/>
          <xdr14:xfrm>
            <a:off x="5383080" y="2014920"/>
            <a:ext cx="360" cy="3240"/>
          </xdr14:xfrm>
        </xdr:contentPart>
      </mc:Choice>
      <mc:Fallback xmlns="">
        <xdr:pic>
          <xdr:nvPicPr>
            <xdr:cNvPr id="4" name="Ink 3">
              <a:extLst>
                <a:ext uri="{FF2B5EF4-FFF2-40B4-BE49-F238E27FC236}">
                  <a16:creationId xmlns:a16="http://schemas.microsoft.com/office/drawing/2014/main" id="{D591FE64-6CE8-42EA-9A9A-E1CE105F288F}"/>
                </a:ext>
              </a:extLst>
            </xdr:cNvPr>
            <xdr:cNvPicPr/>
          </xdr:nvPicPr>
          <xdr:blipFill>
            <a:blip xmlns:r="http://schemas.openxmlformats.org/officeDocument/2006/relationships" r:embed="rId2"/>
            <a:stretch>
              <a:fillRect/>
            </a:stretch>
          </xdr:blipFill>
          <xdr:spPr>
            <a:xfrm>
              <a:off x="5374440" y="2005920"/>
              <a:ext cx="18000" cy="20880"/>
            </a:xfrm>
            <a:prstGeom prst="rect">
              <a:avLst/>
            </a:prstGeom>
          </xdr:spPr>
        </xdr:pic>
      </mc:Fallback>
    </mc:AlternateContent>
    <xdr:clientData/>
  </xdr:oneCellAnchor>
  <xdr:oneCellAnchor>
    <xdr:from>
      <xdr:col>9</xdr:col>
      <xdr:colOff>42060</xdr:colOff>
      <xdr:row>16</xdr:row>
      <xdr:rowOff>63124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6">
              <a:extLst>
                <a:ext uri="{FF2B5EF4-FFF2-40B4-BE49-F238E27FC236}">
                  <a16:creationId xmlns:a16="http://schemas.microsoft.com/office/drawing/2014/main" id="{663706E5-467C-4F42-A9AE-C4BBF3C626B5}"/>
                </a:ext>
              </a:extLst>
            </xdr14:cNvPr>
            <xdr14:cNvContentPartPr/>
          </xdr14:nvContentPartPr>
          <xdr14:nvPr macro=""/>
          <xdr14:xfrm>
            <a:off x="4804560" y="3181680"/>
            <a:ext cx="360" cy="360"/>
          </xdr14:xfrm>
        </xdr:contentPart>
      </mc:Choice>
      <mc:Fallback xmlns="">
        <xdr:pic>
          <xdr:nvPicPr>
            <xdr:cNvPr id="3" name="Ink 2">
              <a:extLst>
                <a:ext uri="{FF2B5EF4-FFF2-40B4-BE49-F238E27FC236}">
                  <a16:creationId xmlns:a16="http://schemas.microsoft.com/office/drawing/2014/main" id="{F9AE6657-796D-414D-B32A-73580E2ED85E}"/>
                </a:ext>
              </a:extLst>
            </xdr:cNvPr>
            <xdr:cNvPicPr/>
          </xdr:nvPicPr>
          <xdr:blipFill>
            <a:blip xmlns:r="http://schemas.openxmlformats.org/officeDocument/2006/relationships" r:embed="rId2"/>
            <a:stretch>
              <a:fillRect/>
            </a:stretch>
          </xdr:blipFill>
          <xdr:spPr>
            <a:xfrm>
              <a:off x="4795920" y="3172680"/>
              <a:ext cx="18000" cy="18000"/>
            </a:xfrm>
            <a:prstGeom prst="rect">
              <a:avLst/>
            </a:prstGeom>
          </xdr:spPr>
        </xdr:pic>
      </mc:Fallback>
    </mc:AlternateContent>
    <xdr:clientData/>
  </xdr:oneCellAnchor>
  <xdr:oneCellAnchor>
    <xdr:from>
      <xdr:col>10</xdr:col>
      <xdr:colOff>366602</xdr:colOff>
      <xdr:row>12</xdr:row>
      <xdr:rowOff>145084</xdr:rowOff>
    </xdr:from>
    <xdr:ext cx="360" cy="324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D6E3DB3F-DADB-5C44-9441-1B3C9563E59B}"/>
                </a:ext>
              </a:extLst>
            </xdr14:cNvPr>
            <xdr14:cNvContentPartPr/>
          </xdr14:nvContentPartPr>
          <xdr14:nvPr macro=""/>
          <xdr14:xfrm>
            <a:off x="5735880" y="2501640"/>
            <a:ext cx="360" cy="3240"/>
          </xdr14:xfrm>
        </xdr:contentPart>
      </mc:Choice>
      <mc:Fallback xmlns="">
        <xdr:pic>
          <xdr:nvPicPr>
            <xdr:cNvPr id="2" name="Ink 1">
              <a:extLst>
                <a:ext uri="{FF2B5EF4-FFF2-40B4-BE49-F238E27FC236}">
                  <a16:creationId xmlns:a16="http://schemas.microsoft.com/office/drawing/2014/main" id="{DB005558-F65D-4281-9A90-A18B765F38B9}"/>
                </a:ext>
              </a:extLst>
            </xdr:cNvPr>
            <xdr:cNvPicPr/>
          </xdr:nvPicPr>
          <xdr:blipFill>
            <a:blip xmlns:r="http://schemas.openxmlformats.org/officeDocument/2006/relationships" r:embed="rId2"/>
            <a:stretch>
              <a:fillRect/>
            </a:stretch>
          </xdr:blipFill>
          <xdr:spPr>
            <a:xfrm>
              <a:off x="5727240" y="2492640"/>
              <a:ext cx="18000" cy="20880"/>
            </a:xfrm>
            <a:prstGeom prst="rect">
              <a:avLst/>
            </a:prstGeom>
          </xdr:spPr>
        </xdr:pic>
      </mc:Fallback>
    </mc:AlternateContent>
    <xdr:clientData/>
  </xdr:oneCellAnchor>
  <xdr:oneCellAnchor>
    <xdr:from>
      <xdr:col>10</xdr:col>
      <xdr:colOff>13802</xdr:colOff>
      <xdr:row>10</xdr:row>
      <xdr:rowOff>39364</xdr:rowOff>
    </xdr:from>
    <xdr:ext cx="360" cy="324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3" name="Ink 12">
              <a:extLst>
                <a:ext uri="{FF2B5EF4-FFF2-40B4-BE49-F238E27FC236}">
                  <a16:creationId xmlns:a16="http://schemas.microsoft.com/office/drawing/2014/main" id="{18B57BFD-F203-E049-8F09-C63008DDF166}"/>
                </a:ext>
              </a:extLst>
            </xdr14:cNvPr>
            <xdr14:cNvContentPartPr/>
          </xdr14:nvContentPartPr>
          <xdr14:nvPr macro=""/>
          <xdr14:xfrm>
            <a:off x="5383080" y="2014920"/>
            <a:ext cx="360" cy="3240"/>
          </xdr14:xfrm>
        </xdr:contentPart>
      </mc:Choice>
      <mc:Fallback xmlns="">
        <xdr:pic>
          <xdr:nvPicPr>
            <xdr:cNvPr id="4" name="Ink 3">
              <a:extLst>
                <a:ext uri="{FF2B5EF4-FFF2-40B4-BE49-F238E27FC236}">
                  <a16:creationId xmlns:a16="http://schemas.microsoft.com/office/drawing/2014/main" id="{D591FE64-6CE8-42EA-9A9A-E1CE105F288F}"/>
                </a:ext>
              </a:extLst>
            </xdr:cNvPr>
            <xdr:cNvPicPr/>
          </xdr:nvPicPr>
          <xdr:blipFill>
            <a:blip xmlns:r="http://schemas.openxmlformats.org/officeDocument/2006/relationships" r:embed="rId2"/>
            <a:stretch>
              <a:fillRect/>
            </a:stretch>
          </xdr:blipFill>
          <xdr:spPr>
            <a:xfrm>
              <a:off x="5374440" y="2005920"/>
              <a:ext cx="18000" cy="20880"/>
            </a:xfrm>
            <a:prstGeom prst="rect">
              <a:avLst/>
            </a:prstGeom>
          </xdr:spPr>
        </xdr:pic>
      </mc:Fallback>
    </mc:AlternateContent>
    <xdr:clientData/>
  </xdr:oneCellAnchor>
  <xdr:oneCellAnchor>
    <xdr:from>
      <xdr:col>10</xdr:col>
      <xdr:colOff>0</xdr:colOff>
      <xdr:row>12</xdr:row>
      <xdr:rowOff>145084</xdr:rowOff>
    </xdr:from>
    <xdr:ext cx="360" cy="324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4" name="Ink 13">
              <a:extLst>
                <a:ext uri="{FF2B5EF4-FFF2-40B4-BE49-F238E27FC236}">
                  <a16:creationId xmlns:a16="http://schemas.microsoft.com/office/drawing/2014/main" id="{1E8CF9EC-3B67-CA48-B334-4D916A036820}"/>
                </a:ext>
              </a:extLst>
            </xdr14:cNvPr>
            <xdr14:cNvContentPartPr/>
          </xdr14:nvContentPartPr>
          <xdr14:nvPr macro=""/>
          <xdr14:xfrm>
            <a:off x="5735880" y="2501640"/>
            <a:ext cx="360" cy="3240"/>
          </xdr14:xfrm>
        </xdr:contentPart>
      </mc:Choice>
      <mc:Fallback xmlns="">
        <xdr:pic>
          <xdr:nvPicPr>
            <xdr:cNvPr id="2" name="Ink 1">
              <a:extLst>
                <a:ext uri="{FF2B5EF4-FFF2-40B4-BE49-F238E27FC236}">
                  <a16:creationId xmlns:a16="http://schemas.microsoft.com/office/drawing/2014/main" id="{DB005558-F65D-4281-9A90-A18B765F38B9}"/>
                </a:ext>
              </a:extLst>
            </xdr:cNvPr>
            <xdr:cNvPicPr/>
          </xdr:nvPicPr>
          <xdr:blipFill>
            <a:blip xmlns:r="http://schemas.openxmlformats.org/officeDocument/2006/relationships" r:embed="rId2"/>
            <a:stretch>
              <a:fillRect/>
            </a:stretch>
          </xdr:blipFill>
          <xdr:spPr>
            <a:xfrm>
              <a:off x="5727240" y="2492640"/>
              <a:ext cx="18000" cy="20880"/>
            </a:xfrm>
            <a:prstGeom prst="rect">
              <a:avLst/>
            </a:prstGeom>
          </xdr:spPr>
        </xdr:pic>
      </mc:Fallback>
    </mc:AlternateContent>
    <xdr:clientData/>
  </xdr:oneCellAnchor>
  <xdr:oneCellAnchor>
    <xdr:from>
      <xdr:col>10</xdr:col>
      <xdr:colOff>0</xdr:colOff>
      <xdr:row>10</xdr:row>
      <xdr:rowOff>39364</xdr:rowOff>
    </xdr:from>
    <xdr:ext cx="360" cy="32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5" name="Ink 14">
              <a:extLst>
                <a:ext uri="{FF2B5EF4-FFF2-40B4-BE49-F238E27FC236}">
                  <a16:creationId xmlns:a16="http://schemas.microsoft.com/office/drawing/2014/main" id="{67735B23-6817-BF40-9AE7-79246F42BFBA}"/>
                </a:ext>
              </a:extLst>
            </xdr14:cNvPr>
            <xdr14:cNvContentPartPr/>
          </xdr14:nvContentPartPr>
          <xdr14:nvPr macro=""/>
          <xdr14:xfrm>
            <a:off x="5383080" y="2014920"/>
            <a:ext cx="360" cy="3240"/>
          </xdr14:xfrm>
        </xdr:contentPart>
      </mc:Choice>
      <mc:Fallback xmlns="">
        <xdr:pic>
          <xdr:nvPicPr>
            <xdr:cNvPr id="4" name="Ink 3">
              <a:extLst>
                <a:ext uri="{FF2B5EF4-FFF2-40B4-BE49-F238E27FC236}">
                  <a16:creationId xmlns:a16="http://schemas.microsoft.com/office/drawing/2014/main" id="{D591FE64-6CE8-42EA-9A9A-E1CE105F288F}"/>
                </a:ext>
              </a:extLst>
            </xdr:cNvPr>
            <xdr:cNvPicPr/>
          </xdr:nvPicPr>
          <xdr:blipFill>
            <a:blip xmlns:r="http://schemas.openxmlformats.org/officeDocument/2006/relationships" r:embed="rId2"/>
            <a:stretch>
              <a:fillRect/>
            </a:stretch>
          </xdr:blipFill>
          <xdr:spPr>
            <a:xfrm>
              <a:off x="5374440" y="2005920"/>
              <a:ext cx="18000" cy="2088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8-16T17:23:44.818"/>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8-16T17:23:45.459"/>
    </inkml:context>
    <inkml:brush xml:id="br0">
      <inkml:brushProperty name="width" value="0.05" units="cm"/>
      <inkml:brushProperty name="height" value="0.05" units="cm"/>
      <inkml:brushProperty name="ignorePressure" value="1"/>
    </inkml:brush>
  </inkml:definitions>
  <inkml:trace contextRef="#ctx0" brushRef="#br0">1 0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8-16T17:23:50.350"/>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1-08-12T16:57:29.956"/>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1-08-12T16:57:29.986"/>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1-09-03T18:04:03.120"/>
    </inkml:context>
    <inkml:brush xml:id="br0">
      <inkml:brushProperty name="width" value="0.05" units="cm"/>
      <inkml:brushProperty name="height" value="0.05" units="cm"/>
      <inkml:brushProperty name="ignorePressure" value="1"/>
    </inkml:brush>
  </inkml:definitions>
  <inkml:trace contextRef="#ctx0" brushRef="#br0">1 0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09-02T01:48:16.243"/>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09-02T01:48:16.244"/>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09-02T01:48:16.245"/>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09-02T01:48:16.246"/>
    </inkml:context>
    <inkml:brush xml:id="br0">
      <inkml:brushProperty name="width" value="0.05" units="cm"/>
      <inkml:brushProperty name="height" value="0.05" units="cm"/>
      <inkml:brushProperty name="ignorePressure" value="1"/>
    </inkml:brush>
  </inkml:definitions>
  <inkml:trace contextRef="#ctx0" brushRef="#br0">1 8,'0'-3,"0"-2</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17" Type="http://schemas.openxmlformats.org/officeDocument/2006/relationships/hyperlink" Target="https://ppl8.football.cbssports.com/players/playerpage/1889909" TargetMode="External"/><Relationship Id="rId671" Type="http://schemas.openxmlformats.org/officeDocument/2006/relationships/hyperlink" Target="https://ppl8.football.cbssports.com/players/playerpage/2767485" TargetMode="External"/><Relationship Id="rId769" Type="http://schemas.openxmlformats.org/officeDocument/2006/relationships/hyperlink" Target="https://ppl8.football.cbssports.com/players/playerpage/2866410" TargetMode="External"/><Relationship Id="rId21" Type="http://schemas.openxmlformats.org/officeDocument/2006/relationships/hyperlink" Target="https://ppl8.football.cbssports.com/teams/3" TargetMode="External"/><Relationship Id="rId324" Type="http://schemas.openxmlformats.org/officeDocument/2006/relationships/hyperlink" Target="https://ppl8.football.cbssports.com/players/playerpage/2179209" TargetMode="External"/><Relationship Id="rId531" Type="http://schemas.openxmlformats.org/officeDocument/2006/relationships/hyperlink" Target="https://ppl8.football.cbssports.com/players/playerpage/2180267" TargetMode="External"/><Relationship Id="rId629" Type="http://schemas.openxmlformats.org/officeDocument/2006/relationships/hyperlink" Target="https://ppl8.football.cbssports.com/players/playerpage/2961397" TargetMode="External"/><Relationship Id="rId170" Type="http://schemas.openxmlformats.org/officeDocument/2006/relationships/hyperlink" Target="https://ppl8.football.cbssports.com/teams/10" TargetMode="External"/><Relationship Id="rId268" Type="http://schemas.openxmlformats.org/officeDocument/2006/relationships/hyperlink" Target="https://ppl8.football.cbssports.com/players/playerpage/2804138" TargetMode="External"/><Relationship Id="rId475" Type="http://schemas.openxmlformats.org/officeDocument/2006/relationships/hyperlink" Target="https://ppl8.football.cbssports.com/players/playerpage/1116455" TargetMode="External"/><Relationship Id="rId682" Type="http://schemas.openxmlformats.org/officeDocument/2006/relationships/hyperlink" Target="https://ppl8.football.cbssports.com/players/playerpage/2251294" TargetMode="External"/><Relationship Id="rId32" Type="http://schemas.openxmlformats.org/officeDocument/2006/relationships/hyperlink" Target="https://ppl8.football.cbssports.com/players/playerpage/3116561" TargetMode="External"/><Relationship Id="rId128" Type="http://schemas.openxmlformats.org/officeDocument/2006/relationships/hyperlink" Target="https://ppl8.football.cbssports.com/players/playerpage/2079677" TargetMode="External"/><Relationship Id="rId335" Type="http://schemas.openxmlformats.org/officeDocument/2006/relationships/hyperlink" Target="https://ppl8.football.cbssports.com/players/playerpage/2129678" TargetMode="External"/><Relationship Id="rId542" Type="http://schemas.openxmlformats.org/officeDocument/2006/relationships/hyperlink" Target="https://ppl8.football.cbssports.com/players/playerpage/2185968" TargetMode="External"/><Relationship Id="rId181" Type="http://schemas.openxmlformats.org/officeDocument/2006/relationships/hyperlink" Target="https://ppl8.football.cbssports.com/players/playerpage/2061089" TargetMode="External"/><Relationship Id="rId402" Type="http://schemas.openxmlformats.org/officeDocument/2006/relationships/hyperlink" Target="https://ppl8.football.cbssports.com/players/playerpage/3123028" TargetMode="External"/><Relationship Id="rId279" Type="http://schemas.openxmlformats.org/officeDocument/2006/relationships/hyperlink" Target="https://ppl8.football.cbssports.com/players/playerpage/2079670" TargetMode="External"/><Relationship Id="rId486" Type="http://schemas.openxmlformats.org/officeDocument/2006/relationships/hyperlink" Target="https://ppl8.football.cbssports.com/players/playerpage/1620606" TargetMode="External"/><Relationship Id="rId693" Type="http://schemas.openxmlformats.org/officeDocument/2006/relationships/hyperlink" Target="https://ppl8.football.cbssports.com/players/playerpage/26583241" TargetMode="External"/><Relationship Id="rId707" Type="http://schemas.openxmlformats.org/officeDocument/2006/relationships/hyperlink" Target="https://ppl8.football.cbssports.com/players/playerpage/2807107" TargetMode="External"/><Relationship Id="rId43" Type="http://schemas.openxmlformats.org/officeDocument/2006/relationships/hyperlink" Target="https://ppl8.football.cbssports.com/teams/3" TargetMode="External"/><Relationship Id="rId139" Type="http://schemas.openxmlformats.org/officeDocument/2006/relationships/hyperlink" Target="https://ppl8.football.cbssports.com/players/playerpage/2130832" TargetMode="External"/><Relationship Id="rId346" Type="http://schemas.openxmlformats.org/officeDocument/2006/relationships/hyperlink" Target="https://ppl8.football.cbssports.com/players/playerpage/1824775" TargetMode="External"/><Relationship Id="rId553" Type="http://schemas.openxmlformats.org/officeDocument/2006/relationships/hyperlink" Target="https://ppl8.football.cbssports.com/players/playerpage/2864860" TargetMode="External"/><Relationship Id="rId760" Type="http://schemas.openxmlformats.org/officeDocument/2006/relationships/hyperlink" Target="https://ppl8.football.cbssports.com/players/playerpage/2866970" TargetMode="External"/><Relationship Id="rId192" Type="http://schemas.openxmlformats.org/officeDocument/2006/relationships/hyperlink" Target="https://ppl8.football.cbssports.com/players/playerpage/2260648" TargetMode="External"/><Relationship Id="rId206" Type="http://schemas.openxmlformats.org/officeDocument/2006/relationships/hyperlink" Target="https://ppl8.football.cbssports.com/players/playerpage/2180264" TargetMode="External"/><Relationship Id="rId413" Type="http://schemas.openxmlformats.org/officeDocument/2006/relationships/hyperlink" Target="https://ppl8.football.cbssports.com/players/playerpage/2827532" TargetMode="External"/><Relationship Id="rId497" Type="http://schemas.openxmlformats.org/officeDocument/2006/relationships/hyperlink" Target="https://ppl8.football.cbssports.com/players/playerpage/2180542" TargetMode="External"/><Relationship Id="rId620" Type="http://schemas.openxmlformats.org/officeDocument/2006/relationships/hyperlink" Target="https://ppl8.football.cbssports.com/players/playerpage/3116951" TargetMode="External"/><Relationship Id="rId718" Type="http://schemas.openxmlformats.org/officeDocument/2006/relationships/hyperlink" Target="https://ppl8.football.cbssports.com/players/playerpage/2875744" TargetMode="External"/><Relationship Id="rId357" Type="http://schemas.openxmlformats.org/officeDocument/2006/relationships/hyperlink" Target="https://ppl8.football.cbssports.com/players/playerpage/2071855" TargetMode="External"/><Relationship Id="rId54" Type="http://schemas.openxmlformats.org/officeDocument/2006/relationships/hyperlink" Target="https://ppl8.football.cbssports.com/players/playerpage/2174973" TargetMode="External"/><Relationship Id="rId217" Type="http://schemas.openxmlformats.org/officeDocument/2006/relationships/hyperlink" Target="https://ppl8.football.cbssports.com/players/playerpage/2252834" TargetMode="External"/><Relationship Id="rId564" Type="http://schemas.openxmlformats.org/officeDocument/2006/relationships/hyperlink" Target="https://ppl8.football.cbssports.com/players/playerpage/2869797" TargetMode="External"/><Relationship Id="rId424" Type="http://schemas.openxmlformats.org/officeDocument/2006/relationships/hyperlink" Target="https://ppl8.football.cbssports.com/players/playerpage/2130980" TargetMode="External"/><Relationship Id="rId631" Type="http://schemas.openxmlformats.org/officeDocument/2006/relationships/hyperlink" Target="https://ppl8.football.cbssports.com/players/playerpage/1664202" TargetMode="External"/><Relationship Id="rId729" Type="http://schemas.openxmlformats.org/officeDocument/2006/relationships/hyperlink" Target="https://ppl8.football.cbssports.com/players/playerpage/2925531" TargetMode="External"/><Relationship Id="rId270" Type="http://schemas.openxmlformats.org/officeDocument/2006/relationships/hyperlink" Target="https://ppl8.football.cbssports.com/players/playerpage/1759440" TargetMode="External"/><Relationship Id="rId65" Type="http://schemas.openxmlformats.org/officeDocument/2006/relationships/hyperlink" Target="https://ppl8.football.cbssports.com/players/playerpage/2131682" TargetMode="External"/><Relationship Id="rId130" Type="http://schemas.openxmlformats.org/officeDocument/2006/relationships/hyperlink" Target="https://ppl8.football.cbssports.com/players/playerpage/2000858" TargetMode="External"/><Relationship Id="rId368" Type="http://schemas.openxmlformats.org/officeDocument/2006/relationships/hyperlink" Target="https://ppl8.football.cbssports.com/players/playerpage/2806232" TargetMode="External"/><Relationship Id="rId575" Type="http://schemas.openxmlformats.org/officeDocument/2006/relationships/hyperlink" Target="https://ppl8.football.cbssports.com/players/playerpage/2179216" TargetMode="External"/><Relationship Id="rId228" Type="http://schemas.openxmlformats.org/officeDocument/2006/relationships/hyperlink" Target="https://ppl8.football.cbssports.com/players/playerpage/2078907" TargetMode="External"/><Relationship Id="rId435" Type="http://schemas.openxmlformats.org/officeDocument/2006/relationships/hyperlink" Target="https://ppl8.football.cbssports.com/players/playerpage/2865090" TargetMode="External"/><Relationship Id="rId642" Type="http://schemas.openxmlformats.org/officeDocument/2006/relationships/hyperlink" Target="https://ppl8.football.cbssports.com/players/playerpage/2131726" TargetMode="External"/><Relationship Id="rId281" Type="http://schemas.openxmlformats.org/officeDocument/2006/relationships/hyperlink" Target="https://ppl8.football.cbssports.com/players/playerpage/2179418" TargetMode="External"/><Relationship Id="rId502" Type="http://schemas.openxmlformats.org/officeDocument/2006/relationships/hyperlink" Target="https://ppl8.football.cbssports.com/players/playerpage/2925440" TargetMode="External"/><Relationship Id="rId76" Type="http://schemas.openxmlformats.org/officeDocument/2006/relationships/hyperlink" Target="https://ppl8.football.cbssports.com/players/playerpage/2136745" TargetMode="External"/><Relationship Id="rId141" Type="http://schemas.openxmlformats.org/officeDocument/2006/relationships/hyperlink" Target="https://ppl8.football.cbssports.com/players/playerpage/2130978" TargetMode="External"/><Relationship Id="rId379" Type="http://schemas.openxmlformats.org/officeDocument/2006/relationships/hyperlink" Target="https://ppl8.football.cbssports.com/players/playerpage/2174117" TargetMode="External"/><Relationship Id="rId586" Type="http://schemas.openxmlformats.org/officeDocument/2006/relationships/hyperlink" Target="https://ppl8.football.cbssports.com/players/playerpage/2818925" TargetMode="External"/><Relationship Id="rId7" Type="http://schemas.openxmlformats.org/officeDocument/2006/relationships/hyperlink" Target="https://ppl8.football.cbssports.com/stats/stats-main/all:DL-LB-DB/season:p/standard/projections?:sort_col=8&amp;print_rows=9999&amp;:sort_dir=1" TargetMode="External"/><Relationship Id="rId239" Type="http://schemas.openxmlformats.org/officeDocument/2006/relationships/hyperlink" Target="https://ppl8.football.cbssports.com/players/playerpage/2185907" TargetMode="External"/><Relationship Id="rId446" Type="http://schemas.openxmlformats.org/officeDocument/2006/relationships/hyperlink" Target="https://ppl8.football.cbssports.com/players/playerpage/2869019" TargetMode="External"/><Relationship Id="rId653" Type="http://schemas.openxmlformats.org/officeDocument/2006/relationships/hyperlink" Target="https://ppl8.football.cbssports.com/players/playerpage/2131645" TargetMode="External"/><Relationship Id="rId292" Type="http://schemas.openxmlformats.org/officeDocument/2006/relationships/hyperlink" Target="https://ppl8.football.cbssports.com/teams/2" TargetMode="External"/><Relationship Id="rId306" Type="http://schemas.openxmlformats.org/officeDocument/2006/relationships/hyperlink" Target="https://ppl8.football.cbssports.com/players/playerpage/2251369" TargetMode="External"/><Relationship Id="rId87" Type="http://schemas.openxmlformats.org/officeDocument/2006/relationships/hyperlink" Target="https://ppl8.football.cbssports.com/players/playerpage/2060762" TargetMode="External"/><Relationship Id="rId513" Type="http://schemas.openxmlformats.org/officeDocument/2006/relationships/hyperlink" Target="https://ppl8.football.cbssports.com/players/playerpage/2060451" TargetMode="External"/><Relationship Id="rId597" Type="http://schemas.openxmlformats.org/officeDocument/2006/relationships/hyperlink" Target="https://ppl8.football.cbssports.com/players/playerpage/2864875" TargetMode="External"/><Relationship Id="rId720" Type="http://schemas.openxmlformats.org/officeDocument/2006/relationships/hyperlink" Target="https://ppl8.football.cbssports.com/players/playerpage/2185690" TargetMode="External"/><Relationship Id="rId152" Type="http://schemas.openxmlformats.org/officeDocument/2006/relationships/hyperlink" Target="https://ppl8.football.cbssports.com/players/playerpage/2139770" TargetMode="External"/><Relationship Id="rId457" Type="http://schemas.openxmlformats.org/officeDocument/2006/relationships/hyperlink" Target="https://ppl8.football.cbssports.com/players/playerpage/1860773" TargetMode="External"/><Relationship Id="rId664" Type="http://schemas.openxmlformats.org/officeDocument/2006/relationships/hyperlink" Target="https://ppl8.football.cbssports.com/players/playerpage/2140325" TargetMode="External"/><Relationship Id="rId14" Type="http://schemas.openxmlformats.org/officeDocument/2006/relationships/hyperlink" Target="https://ppl8.football.cbssports.com/stats/stats-main/all:DL-LB-DB/season:p/standard/projections?print_rows=9999&amp;:sort_dir=1&amp;:sort_col=15" TargetMode="External"/><Relationship Id="rId317" Type="http://schemas.openxmlformats.org/officeDocument/2006/relationships/hyperlink" Target="https://ppl8.football.cbssports.com/players/playerpage/2961129" TargetMode="External"/><Relationship Id="rId524" Type="http://schemas.openxmlformats.org/officeDocument/2006/relationships/hyperlink" Target="https://ppl8.football.cbssports.com/players/playerpage/1860921" TargetMode="External"/><Relationship Id="rId731" Type="http://schemas.openxmlformats.org/officeDocument/2006/relationships/hyperlink" Target="https://ppl8.football.cbssports.com/players/playerpage/2829833" TargetMode="External"/><Relationship Id="rId98" Type="http://schemas.openxmlformats.org/officeDocument/2006/relationships/hyperlink" Target="https://ppl8.football.cbssports.com/teams/6" TargetMode="External"/><Relationship Id="rId163" Type="http://schemas.openxmlformats.org/officeDocument/2006/relationships/hyperlink" Target="https://ppl8.football.cbssports.com/players/playerpage/2060842" TargetMode="External"/><Relationship Id="rId370" Type="http://schemas.openxmlformats.org/officeDocument/2006/relationships/hyperlink" Target="https://ppl8.football.cbssports.com/players/playerpage/2001900" TargetMode="External"/><Relationship Id="rId230" Type="http://schemas.openxmlformats.org/officeDocument/2006/relationships/hyperlink" Target="https://ppl8.football.cbssports.com/teams/4" TargetMode="External"/><Relationship Id="rId468" Type="http://schemas.openxmlformats.org/officeDocument/2006/relationships/hyperlink" Target="https://ppl8.football.cbssports.com/players/playerpage/3117066" TargetMode="External"/><Relationship Id="rId675" Type="http://schemas.openxmlformats.org/officeDocument/2006/relationships/hyperlink" Target="https://ppl8.football.cbssports.com/players/playerpage/3139372" TargetMode="External"/><Relationship Id="rId25" Type="http://schemas.openxmlformats.org/officeDocument/2006/relationships/hyperlink" Target="https://ppl8.football.cbssports.com/players/playerpage/2093154" TargetMode="External"/><Relationship Id="rId328" Type="http://schemas.openxmlformats.org/officeDocument/2006/relationships/hyperlink" Target="https://ppl8.football.cbssports.com/players/playerpage/2006627" TargetMode="External"/><Relationship Id="rId535" Type="http://schemas.openxmlformats.org/officeDocument/2006/relationships/hyperlink" Target="https://ppl8.football.cbssports.com/players/playerpage/2961530" TargetMode="External"/><Relationship Id="rId742" Type="http://schemas.openxmlformats.org/officeDocument/2006/relationships/hyperlink" Target="https://ppl8.football.cbssports.com/players/playerpage/2245114" TargetMode="External"/><Relationship Id="rId174" Type="http://schemas.openxmlformats.org/officeDocument/2006/relationships/hyperlink" Target="https://ppl8.football.cbssports.com/players/playerpage/2139274" TargetMode="External"/><Relationship Id="rId381" Type="http://schemas.openxmlformats.org/officeDocument/2006/relationships/hyperlink" Target="https://ppl8.football.cbssports.com/players/playerpage/2189462" TargetMode="External"/><Relationship Id="rId602" Type="http://schemas.openxmlformats.org/officeDocument/2006/relationships/hyperlink" Target="https://ppl8.football.cbssports.com/players/playerpage/1697015" TargetMode="External"/><Relationship Id="rId241" Type="http://schemas.openxmlformats.org/officeDocument/2006/relationships/hyperlink" Target="https://ppl8.football.cbssports.com/players/playerpage/2082540" TargetMode="External"/><Relationship Id="rId479" Type="http://schemas.openxmlformats.org/officeDocument/2006/relationships/hyperlink" Target="https://ppl8.football.cbssports.com/players/playerpage/2189507" TargetMode="External"/><Relationship Id="rId686" Type="http://schemas.openxmlformats.org/officeDocument/2006/relationships/hyperlink" Target="https://ppl8.football.cbssports.com/players/playerpage/2864690" TargetMode="External"/><Relationship Id="rId36" Type="http://schemas.openxmlformats.org/officeDocument/2006/relationships/hyperlink" Target="https://ppl8.football.cbssports.com/players/playerpage/1762120" TargetMode="External"/><Relationship Id="rId339" Type="http://schemas.openxmlformats.org/officeDocument/2006/relationships/hyperlink" Target="https://ppl8.football.cbssports.com/players/playerpage/2182263" TargetMode="External"/><Relationship Id="rId546" Type="http://schemas.openxmlformats.org/officeDocument/2006/relationships/hyperlink" Target="https://ppl8.football.cbssports.com/players/playerpage/2252833" TargetMode="External"/><Relationship Id="rId753" Type="http://schemas.openxmlformats.org/officeDocument/2006/relationships/hyperlink" Target="https://ppl8.football.cbssports.com/players/playerpage/2864903" TargetMode="External"/><Relationship Id="rId101" Type="http://schemas.openxmlformats.org/officeDocument/2006/relationships/hyperlink" Target="https://ppl8.football.cbssports.com/players/playerpage/2243367" TargetMode="External"/><Relationship Id="rId185" Type="http://schemas.openxmlformats.org/officeDocument/2006/relationships/hyperlink" Target="https://ppl8.football.cbssports.com/players/playerpage/1692203" TargetMode="External"/><Relationship Id="rId406" Type="http://schemas.openxmlformats.org/officeDocument/2006/relationships/hyperlink" Target="https://ppl8.football.cbssports.com/players/playerpage/2773024" TargetMode="External"/><Relationship Id="rId392" Type="http://schemas.openxmlformats.org/officeDocument/2006/relationships/hyperlink" Target="https://ppl8.football.cbssports.com/players/playerpage/3116793" TargetMode="External"/><Relationship Id="rId613" Type="http://schemas.openxmlformats.org/officeDocument/2006/relationships/hyperlink" Target="https://ppl8.football.cbssports.com/players/playerpage/2965894" TargetMode="External"/><Relationship Id="rId697" Type="http://schemas.openxmlformats.org/officeDocument/2006/relationships/hyperlink" Target="https://ppl8.football.cbssports.com/players/playerpage/2805498" TargetMode="External"/><Relationship Id="rId252" Type="http://schemas.openxmlformats.org/officeDocument/2006/relationships/hyperlink" Target="https://ppl8.football.cbssports.com/players/playerpage/2248637" TargetMode="External"/><Relationship Id="rId47" Type="http://schemas.openxmlformats.org/officeDocument/2006/relationships/hyperlink" Target="https://ppl8.football.cbssports.com/teams/7" TargetMode="External"/><Relationship Id="rId112" Type="http://schemas.openxmlformats.org/officeDocument/2006/relationships/hyperlink" Target="https://ppl8.football.cbssports.com/players/playerpage/2186316" TargetMode="External"/><Relationship Id="rId557" Type="http://schemas.openxmlformats.org/officeDocument/2006/relationships/hyperlink" Target="https://ppl8.football.cbssports.com/players/playerpage/2080878" TargetMode="External"/><Relationship Id="rId764" Type="http://schemas.openxmlformats.org/officeDocument/2006/relationships/hyperlink" Target="https://ppl8.football.cbssports.com/players/playerpage/3161103" TargetMode="External"/><Relationship Id="rId196" Type="http://schemas.openxmlformats.org/officeDocument/2006/relationships/hyperlink" Target="https://ppl8.football.cbssports.com/players/playerpage/2180625" TargetMode="External"/><Relationship Id="rId417" Type="http://schemas.openxmlformats.org/officeDocument/2006/relationships/hyperlink" Target="https://ppl8.football.cbssports.com/players/playerpage/2239754" TargetMode="External"/><Relationship Id="rId624" Type="http://schemas.openxmlformats.org/officeDocument/2006/relationships/hyperlink" Target="https://ppl8.football.cbssports.com/players/playerpage/2961148" TargetMode="External"/><Relationship Id="rId263" Type="http://schemas.openxmlformats.org/officeDocument/2006/relationships/hyperlink" Target="https://ppl8.football.cbssports.com/players/playerpage/1996158" TargetMode="External"/><Relationship Id="rId470" Type="http://schemas.openxmlformats.org/officeDocument/2006/relationships/hyperlink" Target="https://ppl8.football.cbssports.com/players/playerpage/1892155" TargetMode="External"/><Relationship Id="rId58" Type="http://schemas.openxmlformats.org/officeDocument/2006/relationships/hyperlink" Target="https://ppl8.football.cbssports.com/teams/10" TargetMode="External"/><Relationship Id="rId123" Type="http://schemas.openxmlformats.org/officeDocument/2006/relationships/hyperlink" Target="https://ppl8.football.cbssports.com/teams/2" TargetMode="External"/><Relationship Id="rId330" Type="http://schemas.openxmlformats.org/officeDocument/2006/relationships/hyperlink" Target="https://ppl8.football.cbssports.com/players/playerpage/1984271" TargetMode="External"/><Relationship Id="rId568" Type="http://schemas.openxmlformats.org/officeDocument/2006/relationships/hyperlink" Target="https://ppl8.football.cbssports.com/players/playerpage/2965386" TargetMode="External"/><Relationship Id="rId428" Type="http://schemas.openxmlformats.org/officeDocument/2006/relationships/hyperlink" Target="https://ppl8.football.cbssports.com/players/playerpage/3159116" TargetMode="External"/><Relationship Id="rId635" Type="http://schemas.openxmlformats.org/officeDocument/2006/relationships/hyperlink" Target="https://ppl8.football.cbssports.com/players/playerpage/2139903" TargetMode="External"/><Relationship Id="rId274" Type="http://schemas.openxmlformats.org/officeDocument/2006/relationships/hyperlink" Target="https://ppl8.football.cbssports.com/players/playerpage/2962569" TargetMode="External"/><Relationship Id="rId481" Type="http://schemas.openxmlformats.org/officeDocument/2006/relationships/hyperlink" Target="https://ppl8.football.cbssports.com/players/playerpage/1983526" TargetMode="External"/><Relationship Id="rId702" Type="http://schemas.openxmlformats.org/officeDocument/2006/relationships/hyperlink" Target="https://ppl8.football.cbssports.com/players/playerpage/3129234" TargetMode="External"/><Relationship Id="rId69" Type="http://schemas.openxmlformats.org/officeDocument/2006/relationships/hyperlink" Target="https://ppl8.football.cbssports.com/players/playerpage/2001231" TargetMode="External"/><Relationship Id="rId134" Type="http://schemas.openxmlformats.org/officeDocument/2006/relationships/hyperlink" Target="https://ppl8.football.cbssports.com/players/playerpage/2182692" TargetMode="External"/><Relationship Id="rId579" Type="http://schemas.openxmlformats.org/officeDocument/2006/relationships/hyperlink" Target="https://ppl8.football.cbssports.com/players/playerpage/3121092" TargetMode="External"/><Relationship Id="rId341" Type="http://schemas.openxmlformats.org/officeDocument/2006/relationships/hyperlink" Target="https://ppl8.football.cbssports.com/players/playerpage/2251374" TargetMode="External"/><Relationship Id="rId439" Type="http://schemas.openxmlformats.org/officeDocument/2006/relationships/hyperlink" Target="https://ppl8.football.cbssports.com/players/playerpage/2139590" TargetMode="External"/><Relationship Id="rId646" Type="http://schemas.openxmlformats.org/officeDocument/2006/relationships/hyperlink" Target="https://ppl8.football.cbssports.com/players/playerpage/2180575" TargetMode="External"/><Relationship Id="rId201" Type="http://schemas.openxmlformats.org/officeDocument/2006/relationships/hyperlink" Target="https://ppl8.football.cbssports.com/players/playerpage/1752529" TargetMode="External"/><Relationship Id="rId285" Type="http://schemas.openxmlformats.org/officeDocument/2006/relationships/hyperlink" Target="https://ppl8.football.cbssports.com/players/playerpage/1984302" TargetMode="External"/><Relationship Id="rId506" Type="http://schemas.openxmlformats.org/officeDocument/2006/relationships/hyperlink" Target="https://ppl8.football.cbssports.com/players/playerpage/1759559" TargetMode="External"/><Relationship Id="rId492" Type="http://schemas.openxmlformats.org/officeDocument/2006/relationships/hyperlink" Target="https://ppl8.football.cbssports.com/players/playerpage/2133516" TargetMode="External"/><Relationship Id="rId713" Type="http://schemas.openxmlformats.org/officeDocument/2006/relationships/hyperlink" Target="https://ppl8.football.cbssports.com/players/playerpage/2803320" TargetMode="External"/><Relationship Id="rId145" Type="http://schemas.openxmlformats.org/officeDocument/2006/relationships/hyperlink" Target="https://ppl8.football.cbssports.com/players/playerpage/2078974" TargetMode="External"/><Relationship Id="rId352" Type="http://schemas.openxmlformats.org/officeDocument/2006/relationships/hyperlink" Target="https://ppl8.football.cbssports.com/players/playerpage/2082728" TargetMode="External"/><Relationship Id="rId212" Type="http://schemas.openxmlformats.org/officeDocument/2006/relationships/hyperlink" Target="https://ppl8.football.cbssports.com/players/playerpage/2060535" TargetMode="External"/><Relationship Id="rId657" Type="http://schemas.openxmlformats.org/officeDocument/2006/relationships/hyperlink" Target="https://ppl8.football.cbssports.com/players/playerpage/3159136" TargetMode="External"/><Relationship Id="rId296" Type="http://schemas.openxmlformats.org/officeDocument/2006/relationships/hyperlink" Target="https://ppl8.football.cbssports.com/players/playerpage/563691" TargetMode="External"/><Relationship Id="rId517" Type="http://schemas.openxmlformats.org/officeDocument/2006/relationships/hyperlink" Target="https://ppl8.football.cbssports.com/players/playerpage/2161394" TargetMode="External"/><Relationship Id="rId724" Type="http://schemas.openxmlformats.org/officeDocument/2006/relationships/hyperlink" Target="https://ppl8.football.cbssports.com/players/playerpage/2838553" TargetMode="External"/><Relationship Id="rId60" Type="http://schemas.openxmlformats.org/officeDocument/2006/relationships/hyperlink" Target="https://ppl8.football.cbssports.com/teams/10" TargetMode="External"/><Relationship Id="rId156" Type="http://schemas.openxmlformats.org/officeDocument/2006/relationships/hyperlink" Target="https://ppl8.football.cbssports.com/teams/8" TargetMode="External"/><Relationship Id="rId363" Type="http://schemas.openxmlformats.org/officeDocument/2006/relationships/hyperlink" Target="https://ppl8.football.cbssports.com/players/playerpage/1853150" TargetMode="External"/><Relationship Id="rId570" Type="http://schemas.openxmlformats.org/officeDocument/2006/relationships/hyperlink" Target="https://ppl8.football.cbssports.com/players/playerpage/2246110" TargetMode="External"/><Relationship Id="rId223" Type="http://schemas.openxmlformats.org/officeDocument/2006/relationships/hyperlink" Target="https://ppl8.football.cbssports.com/players/playerpage/2136493" TargetMode="External"/><Relationship Id="rId430" Type="http://schemas.openxmlformats.org/officeDocument/2006/relationships/hyperlink" Target="https://ppl8.football.cbssports.com/players/playerpage/2235404" TargetMode="External"/><Relationship Id="rId668" Type="http://schemas.openxmlformats.org/officeDocument/2006/relationships/hyperlink" Target="https://ppl8.football.cbssports.com/players/playerpage/2251377" TargetMode="External"/><Relationship Id="rId18" Type="http://schemas.openxmlformats.org/officeDocument/2006/relationships/hyperlink" Target="https://ppl8.football.cbssports.com/teams/5" TargetMode="External"/><Relationship Id="rId528" Type="http://schemas.openxmlformats.org/officeDocument/2006/relationships/hyperlink" Target="https://ppl8.football.cbssports.com/players/playerpage/2131206" TargetMode="External"/><Relationship Id="rId735" Type="http://schemas.openxmlformats.org/officeDocument/2006/relationships/hyperlink" Target="https://ppl8.football.cbssports.com/players/playerpage/2804567" TargetMode="External"/><Relationship Id="rId167" Type="http://schemas.openxmlformats.org/officeDocument/2006/relationships/hyperlink" Target="https://ppl8.football.cbssports.com/teams/2" TargetMode="External"/><Relationship Id="rId374" Type="http://schemas.openxmlformats.org/officeDocument/2006/relationships/hyperlink" Target="https://ppl8.football.cbssports.com/players/playerpage/2146582" TargetMode="External"/><Relationship Id="rId581" Type="http://schemas.openxmlformats.org/officeDocument/2006/relationships/hyperlink" Target="https://ppl8.football.cbssports.com/players/playerpage/2180628" TargetMode="External"/><Relationship Id="rId71" Type="http://schemas.openxmlformats.org/officeDocument/2006/relationships/hyperlink" Target="https://ppl8.football.cbssports.com/teams/9" TargetMode="External"/><Relationship Id="rId234" Type="http://schemas.openxmlformats.org/officeDocument/2006/relationships/hyperlink" Target="https://ppl8.football.cbssports.com/players/playerpage/2141036" TargetMode="External"/><Relationship Id="rId679" Type="http://schemas.openxmlformats.org/officeDocument/2006/relationships/hyperlink" Target="https://ppl8.football.cbssports.com/players/playerpage/2867042" TargetMode="External"/><Relationship Id="rId2" Type="http://schemas.openxmlformats.org/officeDocument/2006/relationships/hyperlink" Target="https://ppl8.football.cbssports.com/stats/stats-main/all:DL-LB-DB/season:p/standard/projections?:sort_col=3&amp;:sort_dir=1&amp;print_rows=9999" TargetMode="External"/><Relationship Id="rId29" Type="http://schemas.openxmlformats.org/officeDocument/2006/relationships/hyperlink" Target="https://ppl8.football.cbssports.com/players/playerpage/2060733" TargetMode="External"/><Relationship Id="rId441" Type="http://schemas.openxmlformats.org/officeDocument/2006/relationships/hyperlink" Target="https://ppl8.football.cbssports.com/players/playerpage/2179534" TargetMode="External"/><Relationship Id="rId539" Type="http://schemas.openxmlformats.org/officeDocument/2006/relationships/hyperlink" Target="https://ppl8.football.cbssports.com/players/playerpage/2239584" TargetMode="External"/><Relationship Id="rId746" Type="http://schemas.openxmlformats.org/officeDocument/2006/relationships/hyperlink" Target="https://ppl8.football.cbssports.com/players/playerpage/3123451" TargetMode="External"/><Relationship Id="rId178" Type="http://schemas.openxmlformats.org/officeDocument/2006/relationships/hyperlink" Target="https://ppl8.football.cbssports.com/teams/9" TargetMode="External"/><Relationship Id="rId301" Type="http://schemas.openxmlformats.org/officeDocument/2006/relationships/hyperlink" Target="https://ppl8.football.cbssports.com/players/playerpage/2136439" TargetMode="External"/><Relationship Id="rId82" Type="http://schemas.openxmlformats.org/officeDocument/2006/relationships/hyperlink" Target="https://ppl8.football.cbssports.com/teams/6" TargetMode="External"/><Relationship Id="rId385" Type="http://schemas.openxmlformats.org/officeDocument/2006/relationships/hyperlink" Target="https://ppl8.football.cbssports.com/players/playerpage/2239564" TargetMode="External"/><Relationship Id="rId592" Type="http://schemas.openxmlformats.org/officeDocument/2006/relationships/hyperlink" Target="https://ppl8.football.cbssports.com/players/playerpage/2926952" TargetMode="External"/><Relationship Id="rId606" Type="http://schemas.openxmlformats.org/officeDocument/2006/relationships/hyperlink" Target="https://ppl8.football.cbssports.com/players/playerpage/2131505" TargetMode="External"/><Relationship Id="rId245" Type="http://schemas.openxmlformats.org/officeDocument/2006/relationships/hyperlink" Target="https://ppl8.football.cbssports.com/players/playerpage/1852852" TargetMode="External"/><Relationship Id="rId452" Type="http://schemas.openxmlformats.org/officeDocument/2006/relationships/hyperlink" Target="https://ppl8.football.cbssports.com/players/playerpage/2180090" TargetMode="External"/><Relationship Id="rId105" Type="http://schemas.openxmlformats.org/officeDocument/2006/relationships/hyperlink" Target="https://ppl8.football.cbssports.com/players/playerpage/2139322" TargetMode="External"/><Relationship Id="rId312" Type="http://schemas.openxmlformats.org/officeDocument/2006/relationships/hyperlink" Target="https://ppl8.football.cbssports.com/players/playerpage/2186325" TargetMode="External"/><Relationship Id="rId757" Type="http://schemas.openxmlformats.org/officeDocument/2006/relationships/hyperlink" Target="https://ppl8.football.cbssports.com/players/playerpage/2878163" TargetMode="External"/><Relationship Id="rId93" Type="http://schemas.openxmlformats.org/officeDocument/2006/relationships/hyperlink" Target="https://ppl8.football.cbssports.com/teams/6" TargetMode="External"/><Relationship Id="rId189" Type="http://schemas.openxmlformats.org/officeDocument/2006/relationships/hyperlink" Target="https://ppl8.football.cbssports.com/players/playerpage/2130954" TargetMode="External"/><Relationship Id="rId396" Type="http://schemas.openxmlformats.org/officeDocument/2006/relationships/hyperlink" Target="https://ppl8.football.cbssports.com/players/playerpage/2174829" TargetMode="External"/><Relationship Id="rId617" Type="http://schemas.openxmlformats.org/officeDocument/2006/relationships/hyperlink" Target="https://ppl8.football.cbssports.com/players/playerpage/2967442" TargetMode="External"/><Relationship Id="rId256" Type="http://schemas.openxmlformats.org/officeDocument/2006/relationships/hyperlink" Target="https://ppl8.football.cbssports.com/players/playerpage/1852882" TargetMode="External"/><Relationship Id="rId463" Type="http://schemas.openxmlformats.org/officeDocument/2006/relationships/hyperlink" Target="https://ppl8.football.cbssports.com/players/playerpage/2818350" TargetMode="External"/><Relationship Id="rId670" Type="http://schemas.openxmlformats.org/officeDocument/2006/relationships/hyperlink" Target="https://ppl8.football.cbssports.com/players/playerpage/2964046" TargetMode="External"/><Relationship Id="rId116" Type="http://schemas.openxmlformats.org/officeDocument/2006/relationships/hyperlink" Target="https://ppl8.football.cbssports.com/players/playerpage/3159093" TargetMode="External"/><Relationship Id="rId323" Type="http://schemas.openxmlformats.org/officeDocument/2006/relationships/hyperlink" Target="https://ppl8.football.cbssports.com/players/playerpage/2966326" TargetMode="External"/><Relationship Id="rId530" Type="http://schemas.openxmlformats.org/officeDocument/2006/relationships/hyperlink" Target="https://ppl8.football.cbssports.com/players/playerpage/2174801" TargetMode="External"/><Relationship Id="rId768" Type="http://schemas.openxmlformats.org/officeDocument/2006/relationships/hyperlink" Target="https://ppl8.football.cbssports.com/players/playerpage/2965233" TargetMode="External"/><Relationship Id="rId20" Type="http://schemas.openxmlformats.org/officeDocument/2006/relationships/hyperlink" Target="https://ppl8.football.cbssports.com/players/playerpage/2967590" TargetMode="External"/><Relationship Id="rId628" Type="http://schemas.openxmlformats.org/officeDocument/2006/relationships/hyperlink" Target="https://ppl8.football.cbssports.com/players/playerpage/2804147" TargetMode="External"/><Relationship Id="rId267" Type="http://schemas.openxmlformats.org/officeDocument/2006/relationships/hyperlink" Target="https://ppl8.football.cbssports.com/players/playerpage/2179346" TargetMode="External"/><Relationship Id="rId474" Type="http://schemas.openxmlformats.org/officeDocument/2006/relationships/hyperlink" Target="https://ppl8.football.cbssports.com/players/playerpage/2868927" TargetMode="External"/><Relationship Id="rId127" Type="http://schemas.openxmlformats.org/officeDocument/2006/relationships/hyperlink" Target="https://ppl8.football.cbssports.com/players/playerpage/2079823" TargetMode="External"/><Relationship Id="rId681" Type="http://schemas.openxmlformats.org/officeDocument/2006/relationships/hyperlink" Target="https://ppl8.football.cbssports.com/players/playerpage/2250824" TargetMode="External"/><Relationship Id="rId31" Type="http://schemas.openxmlformats.org/officeDocument/2006/relationships/hyperlink" Target="https://ppl8.football.cbssports.com/teams/4" TargetMode="External"/><Relationship Id="rId334" Type="http://schemas.openxmlformats.org/officeDocument/2006/relationships/hyperlink" Target="https://ppl8.football.cbssports.com/players/playerpage/2966771" TargetMode="External"/><Relationship Id="rId541" Type="http://schemas.openxmlformats.org/officeDocument/2006/relationships/hyperlink" Target="https://ppl8.football.cbssports.com/players/playerpage/2962950" TargetMode="External"/><Relationship Id="rId639" Type="http://schemas.openxmlformats.org/officeDocument/2006/relationships/hyperlink" Target="https://ppl8.football.cbssports.com/players/playerpage/3116532" TargetMode="External"/><Relationship Id="rId180" Type="http://schemas.openxmlformats.org/officeDocument/2006/relationships/hyperlink" Target="https://ppl8.football.cbssports.com/players/playerpage/2079069" TargetMode="External"/><Relationship Id="rId278" Type="http://schemas.openxmlformats.org/officeDocument/2006/relationships/hyperlink" Target="https://ppl8.football.cbssports.com/players/playerpage/2239725" TargetMode="External"/><Relationship Id="rId401" Type="http://schemas.openxmlformats.org/officeDocument/2006/relationships/hyperlink" Target="https://ppl8.football.cbssports.com/players/playerpage/2180286" TargetMode="External"/><Relationship Id="rId485" Type="http://schemas.openxmlformats.org/officeDocument/2006/relationships/hyperlink" Target="https://ppl8.football.cbssports.com/players/playerpage/1983609" TargetMode="External"/><Relationship Id="rId692" Type="http://schemas.openxmlformats.org/officeDocument/2006/relationships/hyperlink" Target="https://ppl8.football.cbssports.com/players/playerpage/2262783" TargetMode="External"/><Relationship Id="rId706" Type="http://schemas.openxmlformats.org/officeDocument/2006/relationships/hyperlink" Target="https://ppl8.football.cbssports.com/players/playerpage/2864815" TargetMode="External"/><Relationship Id="rId42" Type="http://schemas.openxmlformats.org/officeDocument/2006/relationships/hyperlink" Target="https://ppl8.football.cbssports.com/players/playerpage/3126183" TargetMode="External"/><Relationship Id="rId84" Type="http://schemas.openxmlformats.org/officeDocument/2006/relationships/hyperlink" Target="https://ppl8.football.cbssports.com/teams/7" TargetMode="External"/><Relationship Id="rId138" Type="http://schemas.openxmlformats.org/officeDocument/2006/relationships/hyperlink" Target="https://ppl8.football.cbssports.com/teams/6" TargetMode="External"/><Relationship Id="rId345" Type="http://schemas.openxmlformats.org/officeDocument/2006/relationships/hyperlink" Target="https://ppl8.football.cbssports.com/players/playerpage/1877307" TargetMode="External"/><Relationship Id="rId387" Type="http://schemas.openxmlformats.org/officeDocument/2006/relationships/hyperlink" Target="https://ppl8.football.cbssports.com/players/playerpage/2132722" TargetMode="External"/><Relationship Id="rId510" Type="http://schemas.openxmlformats.org/officeDocument/2006/relationships/hyperlink" Target="https://ppl8.football.cbssports.com/players/playerpage/2961867" TargetMode="External"/><Relationship Id="rId552" Type="http://schemas.openxmlformats.org/officeDocument/2006/relationships/hyperlink" Target="https://ppl8.football.cbssports.com/players/playerpage/2179802" TargetMode="External"/><Relationship Id="rId594" Type="http://schemas.openxmlformats.org/officeDocument/2006/relationships/hyperlink" Target="https://ppl8.football.cbssports.com/players/playerpage/3133282" TargetMode="External"/><Relationship Id="rId608" Type="http://schemas.openxmlformats.org/officeDocument/2006/relationships/hyperlink" Target="https://ppl8.football.cbssports.com/players/playerpage/2773007" TargetMode="External"/><Relationship Id="rId191" Type="http://schemas.openxmlformats.org/officeDocument/2006/relationships/hyperlink" Target="https://ppl8.football.cbssports.com/players/playerpage/2136560" TargetMode="External"/><Relationship Id="rId205" Type="http://schemas.openxmlformats.org/officeDocument/2006/relationships/hyperlink" Target="https://ppl8.football.cbssports.com/players/playerpage/1243804" TargetMode="External"/><Relationship Id="rId247" Type="http://schemas.openxmlformats.org/officeDocument/2006/relationships/hyperlink" Target="https://ppl8.football.cbssports.com/players/playerpage/2181277" TargetMode="External"/><Relationship Id="rId412" Type="http://schemas.openxmlformats.org/officeDocument/2006/relationships/hyperlink" Target="https://ppl8.football.cbssports.com/players/playerpage/1886787" TargetMode="External"/><Relationship Id="rId107" Type="http://schemas.openxmlformats.org/officeDocument/2006/relationships/hyperlink" Target="https://ppl8.football.cbssports.com/players/playerpage/2064676" TargetMode="External"/><Relationship Id="rId289" Type="http://schemas.openxmlformats.org/officeDocument/2006/relationships/hyperlink" Target="https://ppl8.football.cbssports.com/players/playerpage/2000929" TargetMode="External"/><Relationship Id="rId454" Type="http://schemas.openxmlformats.org/officeDocument/2006/relationships/hyperlink" Target="https://ppl8.football.cbssports.com/players/playerpage/2818218" TargetMode="External"/><Relationship Id="rId496" Type="http://schemas.openxmlformats.org/officeDocument/2006/relationships/hyperlink" Target="https://ppl8.football.cbssports.com/players/playerpage/3122891" TargetMode="External"/><Relationship Id="rId661" Type="http://schemas.openxmlformats.org/officeDocument/2006/relationships/hyperlink" Target="https://ppl8.football.cbssports.com/players/playerpage/2866526" TargetMode="External"/><Relationship Id="rId717" Type="http://schemas.openxmlformats.org/officeDocument/2006/relationships/hyperlink" Target="https://ppl8.football.cbssports.com/players/playerpage/2962984" TargetMode="External"/><Relationship Id="rId759" Type="http://schemas.openxmlformats.org/officeDocument/2006/relationships/hyperlink" Target="https://ppl8.football.cbssports.com/players/playerpage/2963289" TargetMode="External"/><Relationship Id="rId11" Type="http://schemas.openxmlformats.org/officeDocument/2006/relationships/hyperlink" Target="https://ppl8.football.cbssports.com/stats/stats-main/all:DL-LB-DB/season:p/standard/projections?print_rows=9999&amp;:sort_dir=1&amp;:sort_col=12" TargetMode="External"/><Relationship Id="rId53" Type="http://schemas.openxmlformats.org/officeDocument/2006/relationships/hyperlink" Target="https://ppl8.football.cbssports.com/teams/5" TargetMode="External"/><Relationship Id="rId149" Type="http://schemas.openxmlformats.org/officeDocument/2006/relationships/hyperlink" Target="https://ppl8.football.cbssports.com/teams/1" TargetMode="External"/><Relationship Id="rId314" Type="http://schemas.openxmlformats.org/officeDocument/2006/relationships/hyperlink" Target="https://ppl8.football.cbssports.com/players/playerpage/1664166" TargetMode="External"/><Relationship Id="rId356" Type="http://schemas.openxmlformats.org/officeDocument/2006/relationships/hyperlink" Target="https://ppl8.football.cbssports.com/players/playerpage/2239606" TargetMode="External"/><Relationship Id="rId398" Type="http://schemas.openxmlformats.org/officeDocument/2006/relationships/hyperlink" Target="https://ppl8.football.cbssports.com/players/playerpage/2146581" TargetMode="External"/><Relationship Id="rId521" Type="http://schemas.openxmlformats.org/officeDocument/2006/relationships/hyperlink" Target="https://ppl8.football.cbssports.com/players/playerpage/2251363" TargetMode="External"/><Relationship Id="rId563" Type="http://schemas.openxmlformats.org/officeDocument/2006/relationships/hyperlink" Target="https://ppl8.football.cbssports.com/players/playerpage/2223199" TargetMode="External"/><Relationship Id="rId619" Type="http://schemas.openxmlformats.org/officeDocument/2006/relationships/hyperlink" Target="https://ppl8.football.cbssports.com/players/playerpage/2866110" TargetMode="External"/><Relationship Id="rId770" Type="http://schemas.openxmlformats.org/officeDocument/2006/relationships/hyperlink" Target="https://ppl8.football.cbssports.com/players/playerpage/2250213" TargetMode="External"/><Relationship Id="rId95" Type="http://schemas.openxmlformats.org/officeDocument/2006/relationships/hyperlink" Target="https://ppl8.football.cbssports.com/teams/9" TargetMode="External"/><Relationship Id="rId160" Type="http://schemas.openxmlformats.org/officeDocument/2006/relationships/hyperlink" Target="https://ppl8.football.cbssports.com/players/playerpage/2071630" TargetMode="External"/><Relationship Id="rId216" Type="http://schemas.openxmlformats.org/officeDocument/2006/relationships/hyperlink" Target="https://ppl8.football.cbssports.com/teams/2" TargetMode="External"/><Relationship Id="rId423" Type="http://schemas.openxmlformats.org/officeDocument/2006/relationships/hyperlink" Target="https://ppl8.football.cbssports.com/players/playerpage/2249188" TargetMode="External"/><Relationship Id="rId258" Type="http://schemas.openxmlformats.org/officeDocument/2006/relationships/hyperlink" Target="https://ppl8.football.cbssports.com/teams/10" TargetMode="External"/><Relationship Id="rId465" Type="http://schemas.openxmlformats.org/officeDocument/2006/relationships/hyperlink" Target="https://ppl8.football.cbssports.com/players/playerpage/2006428" TargetMode="External"/><Relationship Id="rId630" Type="http://schemas.openxmlformats.org/officeDocument/2006/relationships/hyperlink" Target="https://ppl8.football.cbssports.com/players/playerpage/2866388" TargetMode="External"/><Relationship Id="rId672" Type="http://schemas.openxmlformats.org/officeDocument/2006/relationships/hyperlink" Target="https://ppl8.football.cbssports.com/players/playerpage/2963152" TargetMode="External"/><Relationship Id="rId728" Type="http://schemas.openxmlformats.org/officeDocument/2006/relationships/hyperlink" Target="https://ppl8.football.cbssports.com/players/playerpage/2247074" TargetMode="External"/><Relationship Id="rId22" Type="http://schemas.openxmlformats.org/officeDocument/2006/relationships/hyperlink" Target="https://ppl8.football.cbssports.com/players/playerpage/1996541" TargetMode="External"/><Relationship Id="rId64" Type="http://schemas.openxmlformats.org/officeDocument/2006/relationships/hyperlink" Target="https://ppl8.football.cbssports.com/teams/7" TargetMode="External"/><Relationship Id="rId118" Type="http://schemas.openxmlformats.org/officeDocument/2006/relationships/hyperlink" Target="https://ppl8.football.cbssports.com/teams/4" TargetMode="External"/><Relationship Id="rId325" Type="http://schemas.openxmlformats.org/officeDocument/2006/relationships/hyperlink" Target="https://ppl8.football.cbssports.com/players/playerpage/2140474" TargetMode="External"/><Relationship Id="rId367" Type="http://schemas.openxmlformats.org/officeDocument/2006/relationships/hyperlink" Target="https://ppl8.football.cbssports.com/players/playerpage/1850730" TargetMode="External"/><Relationship Id="rId532" Type="http://schemas.openxmlformats.org/officeDocument/2006/relationships/hyperlink" Target="https://ppl8.football.cbssports.com/players/playerpage/2000919" TargetMode="External"/><Relationship Id="rId574" Type="http://schemas.openxmlformats.org/officeDocument/2006/relationships/hyperlink" Target="https://ppl8.football.cbssports.com/players/playerpage/2966164" TargetMode="External"/><Relationship Id="rId171" Type="http://schemas.openxmlformats.org/officeDocument/2006/relationships/hyperlink" Target="https://ppl8.football.cbssports.com/players/playerpage/3150388" TargetMode="External"/><Relationship Id="rId227" Type="http://schemas.openxmlformats.org/officeDocument/2006/relationships/hyperlink" Target="https://ppl8.football.cbssports.com/players/playerpage/1877196" TargetMode="External"/><Relationship Id="rId269" Type="http://schemas.openxmlformats.org/officeDocument/2006/relationships/hyperlink" Target="https://ppl8.football.cbssports.com/players/playerpage/2179803" TargetMode="External"/><Relationship Id="rId434" Type="http://schemas.openxmlformats.org/officeDocument/2006/relationships/hyperlink" Target="https://ppl8.football.cbssports.com/players/playerpage/1824792" TargetMode="External"/><Relationship Id="rId476" Type="http://schemas.openxmlformats.org/officeDocument/2006/relationships/hyperlink" Target="https://ppl8.football.cbssports.com/players/playerpage/2130188" TargetMode="External"/><Relationship Id="rId641" Type="http://schemas.openxmlformats.org/officeDocument/2006/relationships/hyperlink" Target="https://ppl8.football.cbssports.com/players/playerpage/2130184" TargetMode="External"/><Relationship Id="rId683" Type="http://schemas.openxmlformats.org/officeDocument/2006/relationships/hyperlink" Target="https://ppl8.football.cbssports.com/players/playerpage/2875333" TargetMode="External"/><Relationship Id="rId739" Type="http://schemas.openxmlformats.org/officeDocument/2006/relationships/hyperlink" Target="https://ppl8.football.cbssports.com/players/playerpage/2180502" TargetMode="External"/><Relationship Id="rId33" Type="http://schemas.openxmlformats.org/officeDocument/2006/relationships/hyperlink" Target="https://ppl8.football.cbssports.com/teams/2" TargetMode="External"/><Relationship Id="rId129" Type="http://schemas.openxmlformats.org/officeDocument/2006/relationships/hyperlink" Target="https://ppl8.football.cbssports.com/players/playerpage/2819225" TargetMode="External"/><Relationship Id="rId280" Type="http://schemas.openxmlformats.org/officeDocument/2006/relationships/hyperlink" Target="https://ppl8.football.cbssports.com/players/playerpage/2146458" TargetMode="External"/><Relationship Id="rId336" Type="http://schemas.openxmlformats.org/officeDocument/2006/relationships/hyperlink" Target="https://ppl8.football.cbssports.com/players/playerpage/2079008" TargetMode="External"/><Relationship Id="rId501" Type="http://schemas.openxmlformats.org/officeDocument/2006/relationships/hyperlink" Target="https://ppl8.football.cbssports.com/players/playerpage/3117082" TargetMode="External"/><Relationship Id="rId543" Type="http://schemas.openxmlformats.org/officeDocument/2006/relationships/hyperlink" Target="https://ppl8.football.cbssports.com/players/playerpage/2179652" TargetMode="External"/><Relationship Id="rId75" Type="http://schemas.openxmlformats.org/officeDocument/2006/relationships/hyperlink" Target="https://ppl8.football.cbssports.com/teams/1" TargetMode="External"/><Relationship Id="rId140" Type="http://schemas.openxmlformats.org/officeDocument/2006/relationships/hyperlink" Target="https://ppl8.football.cbssports.com/teams/10" TargetMode="External"/><Relationship Id="rId182" Type="http://schemas.openxmlformats.org/officeDocument/2006/relationships/hyperlink" Target="https://ppl8.football.cbssports.com/players/playerpage/2246113" TargetMode="External"/><Relationship Id="rId378" Type="http://schemas.openxmlformats.org/officeDocument/2006/relationships/hyperlink" Target="https://ppl8.football.cbssports.com/players/playerpage/2186413" TargetMode="External"/><Relationship Id="rId403" Type="http://schemas.openxmlformats.org/officeDocument/2006/relationships/hyperlink" Target="https://ppl8.football.cbssports.com/players/playerpage/2865637" TargetMode="External"/><Relationship Id="rId585" Type="http://schemas.openxmlformats.org/officeDocument/2006/relationships/hyperlink" Target="https://ppl8.football.cbssports.com/players/playerpage/1998926" TargetMode="External"/><Relationship Id="rId750" Type="http://schemas.openxmlformats.org/officeDocument/2006/relationships/hyperlink" Target="https://ppl8.football.cbssports.com/players/playerpage/2263020" TargetMode="External"/><Relationship Id="rId6" Type="http://schemas.openxmlformats.org/officeDocument/2006/relationships/hyperlink" Target="https://ppl8.football.cbssports.com/stats/stats-main/all:DL-LB-DB/season:p/standard/projections?:sort_dir=1&amp;print_rows=9999&amp;:sort_col=7" TargetMode="External"/><Relationship Id="rId238" Type="http://schemas.openxmlformats.org/officeDocument/2006/relationships/hyperlink" Target="https://ppl8.football.cbssports.com/players/playerpage/1984683" TargetMode="External"/><Relationship Id="rId445" Type="http://schemas.openxmlformats.org/officeDocument/2006/relationships/hyperlink" Target="https://ppl8.football.cbssports.com/players/playerpage/1737134" TargetMode="External"/><Relationship Id="rId487" Type="http://schemas.openxmlformats.org/officeDocument/2006/relationships/hyperlink" Target="https://ppl8.football.cbssports.com/players/playerpage/3116827" TargetMode="External"/><Relationship Id="rId610" Type="http://schemas.openxmlformats.org/officeDocument/2006/relationships/hyperlink" Target="https://ppl8.football.cbssports.com/players/playerpage/2865164" TargetMode="External"/><Relationship Id="rId652" Type="http://schemas.openxmlformats.org/officeDocument/2006/relationships/hyperlink" Target="https://ppl8.football.cbssports.com/players/playerpage/1851134" TargetMode="External"/><Relationship Id="rId694" Type="http://schemas.openxmlformats.org/officeDocument/2006/relationships/hyperlink" Target="https://ppl8.football.cbssports.com/players/playerpage/2251303" TargetMode="External"/><Relationship Id="rId708" Type="http://schemas.openxmlformats.org/officeDocument/2006/relationships/hyperlink" Target="https://ppl8.football.cbssports.com/players/playerpage/2223242" TargetMode="External"/><Relationship Id="rId291" Type="http://schemas.openxmlformats.org/officeDocument/2006/relationships/hyperlink" Target="https://ppl8.football.cbssports.com/players/playerpage/1737362" TargetMode="External"/><Relationship Id="rId305" Type="http://schemas.openxmlformats.org/officeDocument/2006/relationships/hyperlink" Target="https://ppl8.football.cbssports.com/players/playerpage/1116725" TargetMode="External"/><Relationship Id="rId347" Type="http://schemas.openxmlformats.org/officeDocument/2006/relationships/hyperlink" Target="https://ppl8.football.cbssports.com/players/playerpage/2260670" TargetMode="External"/><Relationship Id="rId512" Type="http://schemas.openxmlformats.org/officeDocument/2006/relationships/hyperlink" Target="https://ppl8.football.cbssports.com/players/playerpage/1998998" TargetMode="External"/><Relationship Id="rId44" Type="http://schemas.openxmlformats.org/officeDocument/2006/relationships/hyperlink" Target="https://ppl8.football.cbssports.com/teams/3" TargetMode="External"/><Relationship Id="rId86" Type="http://schemas.openxmlformats.org/officeDocument/2006/relationships/hyperlink" Target="https://ppl8.football.cbssports.com/teams/6" TargetMode="External"/><Relationship Id="rId151" Type="http://schemas.openxmlformats.org/officeDocument/2006/relationships/hyperlink" Target="https://ppl8.football.cbssports.com/players/playerpage/1824891" TargetMode="External"/><Relationship Id="rId389" Type="http://schemas.openxmlformats.org/officeDocument/2006/relationships/hyperlink" Target="https://ppl8.football.cbssports.com/players/playerpage/2131697" TargetMode="External"/><Relationship Id="rId554" Type="http://schemas.openxmlformats.org/officeDocument/2006/relationships/hyperlink" Target="https://ppl8.football.cbssports.com/players/playerpage/3122466" TargetMode="External"/><Relationship Id="rId596" Type="http://schemas.openxmlformats.org/officeDocument/2006/relationships/hyperlink" Target="https://ppl8.football.cbssports.com/players/playerpage/2818377" TargetMode="External"/><Relationship Id="rId761" Type="http://schemas.openxmlformats.org/officeDocument/2006/relationships/hyperlink" Target="https://ppl8.football.cbssports.com/players/playerpage/2865629" TargetMode="External"/><Relationship Id="rId193" Type="http://schemas.openxmlformats.org/officeDocument/2006/relationships/hyperlink" Target="https://ppl8.football.cbssports.com/players/playerpage/2181092" TargetMode="External"/><Relationship Id="rId207" Type="http://schemas.openxmlformats.org/officeDocument/2006/relationships/hyperlink" Target="https://ppl8.football.cbssports.com/players/playerpage/1825152" TargetMode="External"/><Relationship Id="rId249" Type="http://schemas.openxmlformats.org/officeDocument/2006/relationships/hyperlink" Target="https://ppl8.football.cbssports.com/players/playerpage/1998179" TargetMode="External"/><Relationship Id="rId414" Type="http://schemas.openxmlformats.org/officeDocument/2006/relationships/hyperlink" Target="https://ppl8.football.cbssports.com/players/playerpage/1759561" TargetMode="External"/><Relationship Id="rId456" Type="http://schemas.openxmlformats.org/officeDocument/2006/relationships/hyperlink" Target="https://ppl8.football.cbssports.com/players/playerpage/3136877" TargetMode="External"/><Relationship Id="rId498" Type="http://schemas.openxmlformats.org/officeDocument/2006/relationships/hyperlink" Target="https://ppl8.football.cbssports.com/players/playerpage/2138011" TargetMode="External"/><Relationship Id="rId621" Type="http://schemas.openxmlformats.org/officeDocument/2006/relationships/hyperlink" Target="https://ppl8.football.cbssports.com/players/playerpage/2867301" TargetMode="External"/><Relationship Id="rId663" Type="http://schemas.openxmlformats.org/officeDocument/2006/relationships/hyperlink" Target="https://ppl8.football.cbssports.com/players/playerpage/2060685" TargetMode="External"/><Relationship Id="rId13" Type="http://schemas.openxmlformats.org/officeDocument/2006/relationships/hyperlink" Target="https://ppl8.football.cbssports.com/stats/stats-main/all:DL-LB-DB/season:p/standard/projections?:sort_dir=1&amp;print_rows=9999&amp;:sort_col=14" TargetMode="External"/><Relationship Id="rId109" Type="http://schemas.openxmlformats.org/officeDocument/2006/relationships/hyperlink" Target="https://ppl8.football.cbssports.com/players/playerpage/1852914" TargetMode="External"/><Relationship Id="rId260" Type="http://schemas.openxmlformats.org/officeDocument/2006/relationships/hyperlink" Target="https://ppl8.football.cbssports.com/players/playerpage/2078920" TargetMode="External"/><Relationship Id="rId316" Type="http://schemas.openxmlformats.org/officeDocument/2006/relationships/hyperlink" Target="https://ppl8.football.cbssports.com/players/playerpage/1737136" TargetMode="External"/><Relationship Id="rId523" Type="http://schemas.openxmlformats.org/officeDocument/2006/relationships/hyperlink" Target="https://ppl8.football.cbssports.com/players/playerpage/2139630" TargetMode="External"/><Relationship Id="rId719" Type="http://schemas.openxmlformats.org/officeDocument/2006/relationships/hyperlink" Target="https://ppl8.football.cbssports.com/players/playerpage/2876838" TargetMode="External"/><Relationship Id="rId55" Type="http://schemas.openxmlformats.org/officeDocument/2006/relationships/hyperlink" Target="https://ppl8.football.cbssports.com/teams/1" TargetMode="External"/><Relationship Id="rId97" Type="http://schemas.openxmlformats.org/officeDocument/2006/relationships/hyperlink" Target="https://ppl8.football.cbssports.com/players/playerpage/1971327" TargetMode="External"/><Relationship Id="rId120" Type="http://schemas.openxmlformats.org/officeDocument/2006/relationships/hyperlink" Target="https://ppl8.football.cbssports.com/players/playerpage/2130964" TargetMode="External"/><Relationship Id="rId358" Type="http://schemas.openxmlformats.org/officeDocument/2006/relationships/hyperlink" Target="https://ppl8.football.cbssports.com/players/playerpage/2079124" TargetMode="External"/><Relationship Id="rId565" Type="http://schemas.openxmlformats.org/officeDocument/2006/relationships/hyperlink" Target="https://ppl8.football.cbssports.com/players/playerpage/3125782" TargetMode="External"/><Relationship Id="rId730" Type="http://schemas.openxmlformats.org/officeDocument/2006/relationships/hyperlink" Target="https://ppl8.football.cbssports.com/players/playerpage/2770161" TargetMode="External"/><Relationship Id="rId162" Type="http://schemas.openxmlformats.org/officeDocument/2006/relationships/hyperlink" Target="https://ppl8.football.cbssports.com/players/playerpage/1998297" TargetMode="External"/><Relationship Id="rId218" Type="http://schemas.openxmlformats.org/officeDocument/2006/relationships/hyperlink" Target="https://ppl8.football.cbssports.com/players/playerpage/2140999" TargetMode="External"/><Relationship Id="rId425" Type="http://schemas.openxmlformats.org/officeDocument/2006/relationships/hyperlink" Target="https://ppl8.football.cbssports.com/players/playerpage/2130513" TargetMode="External"/><Relationship Id="rId467" Type="http://schemas.openxmlformats.org/officeDocument/2006/relationships/hyperlink" Target="https://ppl8.football.cbssports.com/players/playerpage/2829826" TargetMode="External"/><Relationship Id="rId632" Type="http://schemas.openxmlformats.org/officeDocument/2006/relationships/hyperlink" Target="https://ppl8.football.cbssports.com/players/playerpage/2221863" TargetMode="External"/><Relationship Id="rId271" Type="http://schemas.openxmlformats.org/officeDocument/2006/relationships/hyperlink" Target="https://ppl8.football.cbssports.com/players/playerpage/2818084" TargetMode="External"/><Relationship Id="rId674" Type="http://schemas.openxmlformats.org/officeDocument/2006/relationships/hyperlink" Target="https://ppl8.football.cbssports.com/players/playerpage/3117031" TargetMode="External"/><Relationship Id="rId24" Type="http://schemas.openxmlformats.org/officeDocument/2006/relationships/hyperlink" Target="https://ppl8.football.cbssports.com/teams/1" TargetMode="External"/><Relationship Id="rId66" Type="http://schemas.openxmlformats.org/officeDocument/2006/relationships/hyperlink" Target="https://ppl8.football.cbssports.com/teams/1" TargetMode="External"/><Relationship Id="rId131" Type="http://schemas.openxmlformats.org/officeDocument/2006/relationships/hyperlink" Target="https://ppl8.football.cbssports.com/players/playerpage/2809212" TargetMode="External"/><Relationship Id="rId327" Type="http://schemas.openxmlformats.org/officeDocument/2006/relationships/hyperlink" Target="https://ppl8.football.cbssports.com/players/playerpage/2078992" TargetMode="External"/><Relationship Id="rId369" Type="http://schemas.openxmlformats.org/officeDocument/2006/relationships/hyperlink" Target="https://ppl8.football.cbssports.com/players/playerpage/2223248" TargetMode="External"/><Relationship Id="rId534" Type="http://schemas.openxmlformats.org/officeDocument/2006/relationships/hyperlink" Target="https://ppl8.football.cbssports.com/players/playerpage/2137006" TargetMode="External"/><Relationship Id="rId576" Type="http://schemas.openxmlformats.org/officeDocument/2006/relationships/hyperlink" Target="https://ppl8.football.cbssports.com/players/playerpage/3159140" TargetMode="External"/><Relationship Id="rId741" Type="http://schemas.openxmlformats.org/officeDocument/2006/relationships/hyperlink" Target="https://ppl8.football.cbssports.com/players/playerpage/2806065" TargetMode="External"/><Relationship Id="rId173" Type="http://schemas.openxmlformats.org/officeDocument/2006/relationships/hyperlink" Target="https://ppl8.football.cbssports.com/teams/9" TargetMode="External"/><Relationship Id="rId229" Type="http://schemas.openxmlformats.org/officeDocument/2006/relationships/hyperlink" Target="https://ppl8.football.cbssports.com/players/playerpage/2975752" TargetMode="External"/><Relationship Id="rId380" Type="http://schemas.openxmlformats.org/officeDocument/2006/relationships/hyperlink" Target="https://ppl8.football.cbssports.com/players/playerpage/2260657" TargetMode="External"/><Relationship Id="rId436" Type="http://schemas.openxmlformats.org/officeDocument/2006/relationships/hyperlink" Target="https://ppl8.football.cbssports.com/players/playerpage/2925877" TargetMode="External"/><Relationship Id="rId601" Type="http://schemas.openxmlformats.org/officeDocument/2006/relationships/hyperlink" Target="https://ppl8.football.cbssports.com/players/playerpage/2251096" TargetMode="External"/><Relationship Id="rId643" Type="http://schemas.openxmlformats.org/officeDocument/2006/relationships/hyperlink" Target="https://ppl8.football.cbssports.com/players/playerpage/3159171" TargetMode="External"/><Relationship Id="rId240" Type="http://schemas.openxmlformats.org/officeDocument/2006/relationships/hyperlink" Target="https://ppl8.football.cbssports.com/players/playerpage/2139278" TargetMode="External"/><Relationship Id="rId478" Type="http://schemas.openxmlformats.org/officeDocument/2006/relationships/hyperlink" Target="https://ppl8.football.cbssports.com/players/playerpage/2239597" TargetMode="External"/><Relationship Id="rId685" Type="http://schemas.openxmlformats.org/officeDocument/2006/relationships/hyperlink" Target="https://ppl8.football.cbssports.com/players/playerpage/2961147" TargetMode="External"/><Relationship Id="rId35" Type="http://schemas.openxmlformats.org/officeDocument/2006/relationships/hyperlink" Target="https://ppl8.football.cbssports.com/teams/9" TargetMode="External"/><Relationship Id="rId77" Type="http://schemas.openxmlformats.org/officeDocument/2006/relationships/hyperlink" Target="https://ppl8.football.cbssports.com/players/playerpage/2198663" TargetMode="External"/><Relationship Id="rId100" Type="http://schemas.openxmlformats.org/officeDocument/2006/relationships/hyperlink" Target="https://ppl8.football.cbssports.com/teams/4" TargetMode="External"/><Relationship Id="rId282" Type="http://schemas.openxmlformats.org/officeDocument/2006/relationships/hyperlink" Target="https://ppl8.football.cbssports.com/players/playerpage/2180483" TargetMode="External"/><Relationship Id="rId338" Type="http://schemas.openxmlformats.org/officeDocument/2006/relationships/hyperlink" Target="https://ppl8.football.cbssports.com/players/playerpage/2964370" TargetMode="External"/><Relationship Id="rId503" Type="http://schemas.openxmlformats.org/officeDocument/2006/relationships/hyperlink" Target="https://ppl8.football.cbssports.com/players/playerpage/2829831" TargetMode="External"/><Relationship Id="rId545" Type="http://schemas.openxmlformats.org/officeDocument/2006/relationships/hyperlink" Target="https://ppl8.football.cbssports.com/players/playerpage/2236914" TargetMode="External"/><Relationship Id="rId587" Type="http://schemas.openxmlformats.org/officeDocument/2006/relationships/hyperlink" Target="https://ppl8.football.cbssports.com/players/playerpage/2061015" TargetMode="External"/><Relationship Id="rId710" Type="http://schemas.openxmlformats.org/officeDocument/2006/relationships/hyperlink" Target="https://ppl8.football.cbssports.com/players/playerpage/2760837" TargetMode="External"/><Relationship Id="rId752" Type="http://schemas.openxmlformats.org/officeDocument/2006/relationships/hyperlink" Target="https://ppl8.football.cbssports.com/players/playerpage/2246945" TargetMode="External"/><Relationship Id="rId8" Type="http://schemas.openxmlformats.org/officeDocument/2006/relationships/hyperlink" Target="https://ppl8.football.cbssports.com/stats/stats-main/all:DL-LB-DB/season:p/standard/projections?:sort_dir=1&amp;print_rows=9999&amp;:sort_col=9" TargetMode="External"/><Relationship Id="rId142" Type="http://schemas.openxmlformats.org/officeDocument/2006/relationships/hyperlink" Target="https://ppl8.football.cbssports.com/players/playerpage/2061139" TargetMode="External"/><Relationship Id="rId184" Type="http://schemas.openxmlformats.org/officeDocument/2006/relationships/hyperlink" Target="https://ppl8.football.cbssports.com/teams/7" TargetMode="External"/><Relationship Id="rId391" Type="http://schemas.openxmlformats.org/officeDocument/2006/relationships/hyperlink" Target="https://ppl8.football.cbssports.com/players/playerpage/2061065" TargetMode="External"/><Relationship Id="rId405" Type="http://schemas.openxmlformats.org/officeDocument/2006/relationships/hyperlink" Target="https://ppl8.football.cbssports.com/players/playerpage/1998940" TargetMode="External"/><Relationship Id="rId447" Type="http://schemas.openxmlformats.org/officeDocument/2006/relationships/hyperlink" Target="https://ppl8.football.cbssports.com/players/playerpage/2185568" TargetMode="External"/><Relationship Id="rId612" Type="http://schemas.openxmlformats.org/officeDocument/2006/relationships/hyperlink" Target="https://ppl8.football.cbssports.com/players/playerpage/2961593" TargetMode="External"/><Relationship Id="rId251" Type="http://schemas.openxmlformats.org/officeDocument/2006/relationships/hyperlink" Target="https://ppl8.football.cbssports.com/players/playerpage/2867304" TargetMode="External"/><Relationship Id="rId489" Type="http://schemas.openxmlformats.org/officeDocument/2006/relationships/hyperlink" Target="https://ppl8.football.cbssports.com/players/playerpage/2820419" TargetMode="External"/><Relationship Id="rId654" Type="http://schemas.openxmlformats.org/officeDocument/2006/relationships/hyperlink" Target="https://ppl8.football.cbssports.com/players/playerpage/2183961" TargetMode="External"/><Relationship Id="rId696" Type="http://schemas.openxmlformats.org/officeDocument/2006/relationships/hyperlink" Target="https://ppl8.football.cbssports.com/players/playerpage/2180788" TargetMode="External"/><Relationship Id="rId46" Type="http://schemas.openxmlformats.org/officeDocument/2006/relationships/hyperlink" Target="https://ppl8.football.cbssports.com/players/playerpage/2239881" TargetMode="External"/><Relationship Id="rId293" Type="http://schemas.openxmlformats.org/officeDocument/2006/relationships/hyperlink" Target="https://ppl8.football.cbssports.com/players/playerpage/2925872" TargetMode="External"/><Relationship Id="rId307" Type="http://schemas.openxmlformats.org/officeDocument/2006/relationships/hyperlink" Target="https://ppl8.football.cbssports.com/players/playerpage/2007872" TargetMode="External"/><Relationship Id="rId349" Type="http://schemas.openxmlformats.org/officeDocument/2006/relationships/hyperlink" Target="https://ppl8.football.cbssports.com/players/playerpage/3159149" TargetMode="External"/><Relationship Id="rId514" Type="http://schemas.openxmlformats.org/officeDocument/2006/relationships/hyperlink" Target="https://ppl8.football.cbssports.com/players/playerpage/1998928" TargetMode="External"/><Relationship Id="rId556" Type="http://schemas.openxmlformats.org/officeDocument/2006/relationships/hyperlink" Target="https://ppl8.football.cbssports.com/players/playerpage/2179221" TargetMode="External"/><Relationship Id="rId721" Type="http://schemas.openxmlformats.org/officeDocument/2006/relationships/hyperlink" Target="https://ppl8.football.cbssports.com/players/playerpage/3117130" TargetMode="External"/><Relationship Id="rId763" Type="http://schemas.openxmlformats.org/officeDocument/2006/relationships/hyperlink" Target="https://ppl8.football.cbssports.com/players/playerpage/2865553" TargetMode="External"/><Relationship Id="rId88" Type="http://schemas.openxmlformats.org/officeDocument/2006/relationships/hyperlink" Target="https://ppl8.football.cbssports.com/players/playerpage/2741205" TargetMode="External"/><Relationship Id="rId111" Type="http://schemas.openxmlformats.org/officeDocument/2006/relationships/hyperlink" Target="https://ppl8.football.cbssports.com/players/playerpage/1996605" TargetMode="External"/><Relationship Id="rId153" Type="http://schemas.openxmlformats.org/officeDocument/2006/relationships/hyperlink" Target="https://ppl8.football.cbssports.com/players/playerpage/1737333" TargetMode="External"/><Relationship Id="rId195" Type="http://schemas.openxmlformats.org/officeDocument/2006/relationships/hyperlink" Target="https://ppl8.football.cbssports.com/players/playerpage/1833003" TargetMode="External"/><Relationship Id="rId209" Type="http://schemas.openxmlformats.org/officeDocument/2006/relationships/hyperlink" Target="https://ppl8.football.cbssports.com/players/playerpage/2082526" TargetMode="External"/><Relationship Id="rId360" Type="http://schemas.openxmlformats.org/officeDocument/2006/relationships/hyperlink" Target="https://ppl8.football.cbssports.com/players/playerpage/2868715" TargetMode="External"/><Relationship Id="rId416" Type="http://schemas.openxmlformats.org/officeDocument/2006/relationships/hyperlink" Target="https://ppl8.football.cbssports.com/players/playerpage/2140954" TargetMode="External"/><Relationship Id="rId598" Type="http://schemas.openxmlformats.org/officeDocument/2006/relationships/hyperlink" Target="https://ppl8.football.cbssports.com/players/playerpage/2926814" TargetMode="External"/><Relationship Id="rId220" Type="http://schemas.openxmlformats.org/officeDocument/2006/relationships/hyperlink" Target="https://ppl8.football.cbssports.com/players/playerpage/2071628" TargetMode="External"/><Relationship Id="rId458" Type="http://schemas.openxmlformats.org/officeDocument/2006/relationships/hyperlink" Target="https://ppl8.football.cbssports.com/players/playerpage/2252448" TargetMode="External"/><Relationship Id="rId623" Type="http://schemas.openxmlformats.org/officeDocument/2006/relationships/hyperlink" Target="https://ppl8.football.cbssports.com/players/playerpage/2866844" TargetMode="External"/><Relationship Id="rId665" Type="http://schemas.openxmlformats.org/officeDocument/2006/relationships/hyperlink" Target="https://ppl8.football.cbssports.com/players/playerpage/2926535" TargetMode="External"/><Relationship Id="rId15" Type="http://schemas.openxmlformats.org/officeDocument/2006/relationships/hyperlink" Target="https://ppl8.football.cbssports.com/stats/stats-main/all:DL-LB-DB/season:p/standard/projections?:sort_col=16&amp;:sort_dir=1&amp;print_rows=9999" TargetMode="External"/><Relationship Id="rId57" Type="http://schemas.openxmlformats.org/officeDocument/2006/relationships/hyperlink" Target="https://ppl8.football.cbssports.com/teams/8" TargetMode="External"/><Relationship Id="rId262" Type="http://schemas.openxmlformats.org/officeDocument/2006/relationships/hyperlink" Target="https://ppl8.football.cbssports.com/players/playerpage/2185537" TargetMode="External"/><Relationship Id="rId318" Type="http://schemas.openxmlformats.org/officeDocument/2006/relationships/hyperlink" Target="https://ppl8.football.cbssports.com/players/playerpage/1767514" TargetMode="External"/><Relationship Id="rId525" Type="http://schemas.openxmlformats.org/officeDocument/2006/relationships/hyperlink" Target="https://ppl8.football.cbssports.com/players/playerpage/2240504" TargetMode="External"/><Relationship Id="rId567" Type="http://schemas.openxmlformats.org/officeDocument/2006/relationships/hyperlink" Target="https://ppl8.football.cbssports.com/players/playerpage/2179396" TargetMode="External"/><Relationship Id="rId732" Type="http://schemas.openxmlformats.org/officeDocument/2006/relationships/hyperlink" Target="https://ppl8.football.cbssports.com/players/playerpage/2890635" TargetMode="External"/><Relationship Id="rId99" Type="http://schemas.openxmlformats.org/officeDocument/2006/relationships/hyperlink" Target="https://ppl8.football.cbssports.com/players/playerpage/2186270" TargetMode="External"/><Relationship Id="rId122" Type="http://schemas.openxmlformats.org/officeDocument/2006/relationships/hyperlink" Target="https://ppl8.football.cbssports.com/players/playerpage/2253091" TargetMode="External"/><Relationship Id="rId164" Type="http://schemas.openxmlformats.org/officeDocument/2006/relationships/hyperlink" Target="https://ppl8.football.cbssports.com/teams/4" TargetMode="External"/><Relationship Id="rId371" Type="http://schemas.openxmlformats.org/officeDocument/2006/relationships/hyperlink" Target="https://ppl8.football.cbssports.com/players/playerpage/1996808" TargetMode="External"/><Relationship Id="rId427" Type="http://schemas.openxmlformats.org/officeDocument/2006/relationships/hyperlink" Target="https://ppl8.football.cbssports.com/players/playerpage/2141715" TargetMode="External"/><Relationship Id="rId469" Type="http://schemas.openxmlformats.org/officeDocument/2006/relationships/hyperlink" Target="https://ppl8.football.cbssports.com/players/playerpage/2186481" TargetMode="External"/><Relationship Id="rId634" Type="http://schemas.openxmlformats.org/officeDocument/2006/relationships/hyperlink" Target="https://ppl8.football.cbssports.com/players/playerpage/2807092" TargetMode="External"/><Relationship Id="rId676" Type="http://schemas.openxmlformats.org/officeDocument/2006/relationships/hyperlink" Target="https://ppl8.football.cbssports.com/players/playerpage/2144819" TargetMode="External"/><Relationship Id="rId26" Type="http://schemas.openxmlformats.org/officeDocument/2006/relationships/hyperlink" Target="https://ppl8.football.cbssports.com/teams/3" TargetMode="External"/><Relationship Id="rId231" Type="http://schemas.openxmlformats.org/officeDocument/2006/relationships/hyperlink" Target="https://ppl8.football.cbssports.com/players/playerpage/2803777" TargetMode="External"/><Relationship Id="rId273" Type="http://schemas.openxmlformats.org/officeDocument/2006/relationships/hyperlink" Target="https://ppl8.football.cbssports.com/players/playerpage/2188984" TargetMode="External"/><Relationship Id="rId329" Type="http://schemas.openxmlformats.org/officeDocument/2006/relationships/hyperlink" Target="https://ppl8.football.cbssports.com/players/playerpage/3116651" TargetMode="External"/><Relationship Id="rId480" Type="http://schemas.openxmlformats.org/officeDocument/2006/relationships/hyperlink" Target="https://ppl8.football.cbssports.com/players/playerpage/2868531" TargetMode="External"/><Relationship Id="rId536" Type="http://schemas.openxmlformats.org/officeDocument/2006/relationships/hyperlink" Target="https://ppl8.football.cbssports.com/players/playerpage/2000846" TargetMode="External"/><Relationship Id="rId701" Type="http://schemas.openxmlformats.org/officeDocument/2006/relationships/hyperlink" Target="https://ppl8.football.cbssports.com/players/playerpage/2257071" TargetMode="External"/><Relationship Id="rId68" Type="http://schemas.openxmlformats.org/officeDocument/2006/relationships/hyperlink" Target="https://ppl8.football.cbssports.com/teams/5" TargetMode="External"/><Relationship Id="rId133" Type="http://schemas.openxmlformats.org/officeDocument/2006/relationships/hyperlink" Target="https://ppl8.football.cbssports.com/players/playerpage/1272992" TargetMode="External"/><Relationship Id="rId175" Type="http://schemas.openxmlformats.org/officeDocument/2006/relationships/hyperlink" Target="https://ppl8.football.cbssports.com/players/playerpage/2139308" TargetMode="External"/><Relationship Id="rId340" Type="http://schemas.openxmlformats.org/officeDocument/2006/relationships/hyperlink" Target="https://ppl8.football.cbssports.com/players/playerpage/2131250" TargetMode="External"/><Relationship Id="rId578" Type="http://schemas.openxmlformats.org/officeDocument/2006/relationships/hyperlink" Target="https://ppl8.football.cbssports.com/players/playerpage/2966411" TargetMode="External"/><Relationship Id="rId743" Type="http://schemas.openxmlformats.org/officeDocument/2006/relationships/hyperlink" Target="https://ppl8.football.cbssports.com/players/playerpage/2869389" TargetMode="External"/><Relationship Id="rId200" Type="http://schemas.openxmlformats.org/officeDocument/2006/relationships/hyperlink" Target="https://ppl8.football.cbssports.com/players/playerpage/2240202" TargetMode="External"/><Relationship Id="rId382" Type="http://schemas.openxmlformats.org/officeDocument/2006/relationships/hyperlink" Target="https://ppl8.football.cbssports.com/players/playerpage/2804564" TargetMode="External"/><Relationship Id="rId438" Type="http://schemas.openxmlformats.org/officeDocument/2006/relationships/hyperlink" Target="https://ppl8.football.cbssports.com/players/playerpage/2139273" TargetMode="External"/><Relationship Id="rId603" Type="http://schemas.openxmlformats.org/officeDocument/2006/relationships/hyperlink" Target="https://ppl8.football.cbssports.com/players/playerpage/2805109" TargetMode="External"/><Relationship Id="rId645" Type="http://schemas.openxmlformats.org/officeDocument/2006/relationships/hyperlink" Target="https://ppl8.football.cbssports.com/players/playerpage/2009342" TargetMode="External"/><Relationship Id="rId687" Type="http://schemas.openxmlformats.org/officeDocument/2006/relationships/hyperlink" Target="https://ppl8.football.cbssports.com/players/playerpage/2250387" TargetMode="External"/><Relationship Id="rId242" Type="http://schemas.openxmlformats.org/officeDocument/2006/relationships/hyperlink" Target="https://ppl8.football.cbssports.com/players/playerpage/2082709" TargetMode="External"/><Relationship Id="rId284" Type="http://schemas.openxmlformats.org/officeDocument/2006/relationships/hyperlink" Target="https://ppl8.football.cbssports.com/players/playerpage/2130197" TargetMode="External"/><Relationship Id="rId491" Type="http://schemas.openxmlformats.org/officeDocument/2006/relationships/hyperlink" Target="https://ppl8.football.cbssports.com/players/playerpage/2186841" TargetMode="External"/><Relationship Id="rId505" Type="http://schemas.openxmlformats.org/officeDocument/2006/relationships/hyperlink" Target="https://ppl8.football.cbssports.com/players/playerpage/2186423" TargetMode="External"/><Relationship Id="rId712" Type="http://schemas.openxmlformats.org/officeDocument/2006/relationships/hyperlink" Target="https://ppl8.football.cbssports.com/players/playerpage/28860156" TargetMode="External"/><Relationship Id="rId37" Type="http://schemas.openxmlformats.org/officeDocument/2006/relationships/hyperlink" Target="https://ppl8.football.cbssports.com/teams/3" TargetMode="External"/><Relationship Id="rId79" Type="http://schemas.openxmlformats.org/officeDocument/2006/relationships/hyperlink" Target="https://ppl8.football.cbssports.com/players/playerpage/1737460" TargetMode="External"/><Relationship Id="rId102" Type="http://schemas.openxmlformats.org/officeDocument/2006/relationships/hyperlink" Target="https://ppl8.football.cbssports.com/teams/9" TargetMode="External"/><Relationship Id="rId144" Type="http://schemas.openxmlformats.org/officeDocument/2006/relationships/hyperlink" Target="https://ppl8.football.cbssports.com/players/playerpage/2060755" TargetMode="External"/><Relationship Id="rId547" Type="http://schemas.openxmlformats.org/officeDocument/2006/relationships/hyperlink" Target="https://ppl8.football.cbssports.com/players/playerpage/2136453" TargetMode="External"/><Relationship Id="rId589" Type="http://schemas.openxmlformats.org/officeDocument/2006/relationships/hyperlink" Target="https://ppl8.football.cbssports.com/players/playerpage/2962062" TargetMode="External"/><Relationship Id="rId754" Type="http://schemas.openxmlformats.org/officeDocument/2006/relationships/hyperlink" Target="https://ppl8.football.cbssports.com/players/playerpage/2773010" TargetMode="External"/><Relationship Id="rId90" Type="http://schemas.openxmlformats.org/officeDocument/2006/relationships/hyperlink" Target="https://ppl8.football.cbssports.com/players/playerpage/2179794" TargetMode="External"/><Relationship Id="rId186" Type="http://schemas.openxmlformats.org/officeDocument/2006/relationships/hyperlink" Target="https://ppl8.football.cbssports.com/players/playerpage/1620879" TargetMode="External"/><Relationship Id="rId351" Type="http://schemas.openxmlformats.org/officeDocument/2006/relationships/hyperlink" Target="https://ppl8.football.cbssports.com/players/playerpage/1825507" TargetMode="External"/><Relationship Id="rId393" Type="http://schemas.openxmlformats.org/officeDocument/2006/relationships/hyperlink" Target="https://ppl8.football.cbssports.com/players/playerpage/2179811" TargetMode="External"/><Relationship Id="rId407" Type="http://schemas.openxmlformats.org/officeDocument/2006/relationships/hyperlink" Target="https://ppl8.football.cbssports.com/players/playerpage/2926501" TargetMode="External"/><Relationship Id="rId449" Type="http://schemas.openxmlformats.org/officeDocument/2006/relationships/hyperlink" Target="https://ppl8.football.cbssports.com/players/playerpage/2180323" TargetMode="External"/><Relationship Id="rId614" Type="http://schemas.openxmlformats.org/officeDocument/2006/relationships/hyperlink" Target="https://ppl8.football.cbssports.com/players/playerpage/2253374" TargetMode="External"/><Relationship Id="rId656" Type="http://schemas.openxmlformats.org/officeDocument/2006/relationships/hyperlink" Target="https://ppl8.football.cbssports.com/players/playerpage/2926800" TargetMode="External"/><Relationship Id="rId211" Type="http://schemas.openxmlformats.org/officeDocument/2006/relationships/hyperlink" Target="https://ppl8.football.cbssports.com/players/playerpage/2141772" TargetMode="External"/><Relationship Id="rId253" Type="http://schemas.openxmlformats.org/officeDocument/2006/relationships/hyperlink" Target="https://ppl8.football.cbssports.com/players/playerpage/2061162" TargetMode="External"/><Relationship Id="rId295" Type="http://schemas.openxmlformats.org/officeDocument/2006/relationships/hyperlink" Target="https://ppl8.football.cbssports.com/players/playerpage/3123606" TargetMode="External"/><Relationship Id="rId309" Type="http://schemas.openxmlformats.org/officeDocument/2006/relationships/hyperlink" Target="https://ppl8.football.cbssports.com/players/playerpage/2257890" TargetMode="External"/><Relationship Id="rId460" Type="http://schemas.openxmlformats.org/officeDocument/2006/relationships/hyperlink" Target="https://ppl8.football.cbssports.com/players/playerpage/559518" TargetMode="External"/><Relationship Id="rId516" Type="http://schemas.openxmlformats.org/officeDocument/2006/relationships/hyperlink" Target="https://ppl8.football.cbssports.com/players/playerpage/2223249" TargetMode="External"/><Relationship Id="rId698" Type="http://schemas.openxmlformats.org/officeDocument/2006/relationships/hyperlink" Target="https://ppl8.football.cbssports.com/players/playerpage/2968541" TargetMode="External"/><Relationship Id="rId48" Type="http://schemas.openxmlformats.org/officeDocument/2006/relationships/hyperlink" Target="https://ppl8.football.cbssports.com/players/playerpage/2139625" TargetMode="External"/><Relationship Id="rId113" Type="http://schemas.openxmlformats.org/officeDocument/2006/relationships/hyperlink" Target="https://ppl8.football.cbssports.com/players/playerpage/2251384" TargetMode="External"/><Relationship Id="rId320" Type="http://schemas.openxmlformats.org/officeDocument/2006/relationships/hyperlink" Target="https://ppl8.football.cbssports.com/players/playerpage/2081723" TargetMode="External"/><Relationship Id="rId558" Type="http://schemas.openxmlformats.org/officeDocument/2006/relationships/hyperlink" Target="https://ppl8.football.cbssports.com/players/playerpage/2071857" TargetMode="External"/><Relationship Id="rId723" Type="http://schemas.openxmlformats.org/officeDocument/2006/relationships/hyperlink" Target="https://ppl8.football.cbssports.com/players/playerpage/2240814" TargetMode="External"/><Relationship Id="rId765" Type="http://schemas.openxmlformats.org/officeDocument/2006/relationships/hyperlink" Target="https://ppl8.football.cbssports.com/players/playerpage/2242763" TargetMode="External"/><Relationship Id="rId155" Type="http://schemas.openxmlformats.org/officeDocument/2006/relationships/hyperlink" Target="https://ppl8.football.cbssports.com/players/playerpage/3123075" TargetMode="External"/><Relationship Id="rId197" Type="http://schemas.openxmlformats.org/officeDocument/2006/relationships/hyperlink" Target="https://ppl8.football.cbssports.com/players/playerpage/2179426" TargetMode="External"/><Relationship Id="rId362" Type="http://schemas.openxmlformats.org/officeDocument/2006/relationships/hyperlink" Target="https://ppl8.football.cbssports.com/players/playerpage/2241807" TargetMode="External"/><Relationship Id="rId418" Type="http://schemas.openxmlformats.org/officeDocument/2006/relationships/hyperlink" Target="https://ppl8.football.cbssports.com/players/playerpage/1983523" TargetMode="External"/><Relationship Id="rId625" Type="http://schemas.openxmlformats.org/officeDocument/2006/relationships/hyperlink" Target="https://ppl8.football.cbssports.com/players/playerpage/2868713" TargetMode="External"/><Relationship Id="rId222" Type="http://schemas.openxmlformats.org/officeDocument/2006/relationships/hyperlink" Target="https://ppl8.football.cbssports.com/players/playerpage/2975557" TargetMode="External"/><Relationship Id="rId264" Type="http://schemas.openxmlformats.org/officeDocument/2006/relationships/hyperlink" Target="https://ppl8.football.cbssports.com/players/playerpage/2179829" TargetMode="External"/><Relationship Id="rId471" Type="http://schemas.openxmlformats.org/officeDocument/2006/relationships/hyperlink" Target="https://ppl8.football.cbssports.com/players/playerpage/2139311" TargetMode="External"/><Relationship Id="rId667" Type="http://schemas.openxmlformats.org/officeDocument/2006/relationships/hyperlink" Target="https://ppl8.football.cbssports.com/players/playerpage/2804123" TargetMode="External"/><Relationship Id="rId17" Type="http://schemas.openxmlformats.org/officeDocument/2006/relationships/hyperlink" Target="https://ppl8.football.cbssports.com/stats/stats-main/all:DL-LB-DB/season:p/standard/projections?print_rows=9999&amp;:sort_dir=1&amp;:sort_col=18" TargetMode="External"/><Relationship Id="rId59" Type="http://schemas.openxmlformats.org/officeDocument/2006/relationships/hyperlink" Target="https://ppl8.football.cbssports.com/players/playerpage/2818965" TargetMode="External"/><Relationship Id="rId124" Type="http://schemas.openxmlformats.org/officeDocument/2006/relationships/hyperlink" Target="https://ppl8.football.cbssports.com/players/playerpage/2804566" TargetMode="External"/><Relationship Id="rId527" Type="http://schemas.openxmlformats.org/officeDocument/2006/relationships/hyperlink" Target="https://ppl8.football.cbssports.com/players/playerpage/2186497" TargetMode="External"/><Relationship Id="rId569" Type="http://schemas.openxmlformats.org/officeDocument/2006/relationships/hyperlink" Target="https://ppl8.football.cbssports.com/players/playerpage/2964368" TargetMode="External"/><Relationship Id="rId734" Type="http://schemas.openxmlformats.org/officeDocument/2006/relationships/hyperlink" Target="https://ppl8.football.cbssports.com/players/playerpage/3159118" TargetMode="External"/><Relationship Id="rId70" Type="http://schemas.openxmlformats.org/officeDocument/2006/relationships/hyperlink" Target="https://ppl8.football.cbssports.com/players/playerpage/2239774" TargetMode="External"/><Relationship Id="rId166" Type="http://schemas.openxmlformats.org/officeDocument/2006/relationships/hyperlink" Target="https://ppl8.football.cbssports.com/players/playerpage/1273346" TargetMode="External"/><Relationship Id="rId331" Type="http://schemas.openxmlformats.org/officeDocument/2006/relationships/hyperlink" Target="https://ppl8.football.cbssports.com/players/playerpage/2966977" TargetMode="External"/><Relationship Id="rId373" Type="http://schemas.openxmlformats.org/officeDocument/2006/relationships/hyperlink" Target="https://ppl8.football.cbssports.com/players/playerpage/1632180" TargetMode="External"/><Relationship Id="rId429" Type="http://schemas.openxmlformats.org/officeDocument/2006/relationships/hyperlink" Target="https://ppl8.football.cbssports.com/players/playerpage/2183896" TargetMode="External"/><Relationship Id="rId580" Type="http://schemas.openxmlformats.org/officeDocument/2006/relationships/hyperlink" Target="https://ppl8.football.cbssports.com/players/playerpage/2804540" TargetMode="External"/><Relationship Id="rId636" Type="http://schemas.openxmlformats.org/officeDocument/2006/relationships/hyperlink" Target="https://ppl8.football.cbssports.com/players/playerpage/2804100" TargetMode="External"/><Relationship Id="rId1" Type="http://schemas.openxmlformats.org/officeDocument/2006/relationships/hyperlink" Target="https://ppl8.football.cbssports.com/stats/stats-main/all:DL-LB-DB/season:p/standard/projections?:sort_dir=1&amp;print_rows=9999&amp;:sort_col=2" TargetMode="External"/><Relationship Id="rId233" Type="http://schemas.openxmlformats.org/officeDocument/2006/relationships/hyperlink" Target="https://ppl8.football.cbssports.com/players/playerpage/2260683" TargetMode="External"/><Relationship Id="rId440" Type="http://schemas.openxmlformats.org/officeDocument/2006/relationships/hyperlink" Target="https://ppl8.football.cbssports.com/players/playerpage/3159108" TargetMode="External"/><Relationship Id="rId678" Type="http://schemas.openxmlformats.org/officeDocument/2006/relationships/hyperlink" Target="https://ppl8.football.cbssports.com/players/playerpage/2964686" TargetMode="External"/><Relationship Id="rId28" Type="http://schemas.openxmlformats.org/officeDocument/2006/relationships/hyperlink" Target="https://ppl8.football.cbssports.com/teams/8" TargetMode="External"/><Relationship Id="rId275" Type="http://schemas.openxmlformats.org/officeDocument/2006/relationships/hyperlink" Target="https://ppl8.football.cbssports.com/players/playerpage/2252822" TargetMode="External"/><Relationship Id="rId300" Type="http://schemas.openxmlformats.org/officeDocument/2006/relationships/hyperlink" Target="https://ppl8.football.cbssports.com/players/playerpage/2139696" TargetMode="External"/><Relationship Id="rId482" Type="http://schemas.openxmlformats.org/officeDocument/2006/relationships/hyperlink" Target="https://ppl8.football.cbssports.com/players/playerpage/2926509" TargetMode="External"/><Relationship Id="rId538" Type="http://schemas.openxmlformats.org/officeDocument/2006/relationships/hyperlink" Target="https://ppl8.football.cbssports.com/players/playerpage/2816298" TargetMode="External"/><Relationship Id="rId703" Type="http://schemas.openxmlformats.org/officeDocument/2006/relationships/hyperlink" Target="https://ppl8.football.cbssports.com/players/playerpage/2183963" TargetMode="External"/><Relationship Id="rId745" Type="http://schemas.openxmlformats.org/officeDocument/2006/relationships/hyperlink" Target="https://ppl8.football.cbssports.com/players/playerpage/2221809" TargetMode="External"/><Relationship Id="rId81" Type="http://schemas.openxmlformats.org/officeDocument/2006/relationships/hyperlink" Target="https://ppl8.football.cbssports.com/players/playerpage/1984262" TargetMode="External"/><Relationship Id="rId135" Type="http://schemas.openxmlformats.org/officeDocument/2006/relationships/hyperlink" Target="https://ppl8.football.cbssports.com/teams/6" TargetMode="External"/><Relationship Id="rId177" Type="http://schemas.openxmlformats.org/officeDocument/2006/relationships/hyperlink" Target="https://ppl8.football.cbssports.com/players/playerpage/2139775" TargetMode="External"/><Relationship Id="rId342" Type="http://schemas.openxmlformats.org/officeDocument/2006/relationships/hyperlink" Target="https://ppl8.football.cbssports.com/players/playerpage/2139750" TargetMode="External"/><Relationship Id="rId384" Type="http://schemas.openxmlformats.org/officeDocument/2006/relationships/hyperlink" Target="https://ppl8.football.cbssports.com/players/playerpage/2142097" TargetMode="External"/><Relationship Id="rId591" Type="http://schemas.openxmlformats.org/officeDocument/2006/relationships/hyperlink" Target="https://ppl8.football.cbssports.com/players/playerpage/2260687" TargetMode="External"/><Relationship Id="rId605" Type="http://schemas.openxmlformats.org/officeDocument/2006/relationships/hyperlink" Target="https://ppl8.football.cbssports.com/players/playerpage/2961724" TargetMode="External"/><Relationship Id="rId202" Type="http://schemas.openxmlformats.org/officeDocument/2006/relationships/hyperlink" Target="https://ppl8.football.cbssports.com/players/playerpage/2186486" TargetMode="External"/><Relationship Id="rId244" Type="http://schemas.openxmlformats.org/officeDocument/2006/relationships/hyperlink" Target="https://ppl8.football.cbssports.com/players/playerpage/2185917" TargetMode="External"/><Relationship Id="rId647" Type="http://schemas.openxmlformats.org/officeDocument/2006/relationships/hyperlink" Target="https://ppl8.football.cbssports.com/players/playerpage/2867170" TargetMode="External"/><Relationship Id="rId689" Type="http://schemas.openxmlformats.org/officeDocument/2006/relationships/hyperlink" Target="https://ppl8.football.cbssports.com/players/playerpage/2773019" TargetMode="External"/><Relationship Id="rId39" Type="http://schemas.openxmlformats.org/officeDocument/2006/relationships/hyperlink" Target="https://ppl8.football.cbssports.com/teams/3" TargetMode="External"/><Relationship Id="rId286" Type="http://schemas.openxmlformats.org/officeDocument/2006/relationships/hyperlink" Target="https://ppl8.football.cbssports.com/players/playerpage/2251098" TargetMode="External"/><Relationship Id="rId451" Type="http://schemas.openxmlformats.org/officeDocument/2006/relationships/hyperlink" Target="https://ppl8.football.cbssports.com/players/playerpage/2141907" TargetMode="External"/><Relationship Id="rId493" Type="http://schemas.openxmlformats.org/officeDocument/2006/relationships/hyperlink" Target="https://ppl8.football.cbssports.com/players/playerpage/2239538" TargetMode="External"/><Relationship Id="rId507" Type="http://schemas.openxmlformats.org/officeDocument/2006/relationships/hyperlink" Target="https://ppl8.football.cbssports.com/players/playerpage/2875231" TargetMode="External"/><Relationship Id="rId549" Type="http://schemas.openxmlformats.org/officeDocument/2006/relationships/hyperlink" Target="https://ppl8.football.cbssports.com/players/playerpage/2965893" TargetMode="External"/><Relationship Id="rId714" Type="http://schemas.openxmlformats.org/officeDocument/2006/relationships/hyperlink" Target="https://ppl8.football.cbssports.com/players/playerpage/2864961" TargetMode="External"/><Relationship Id="rId756" Type="http://schemas.openxmlformats.org/officeDocument/2006/relationships/hyperlink" Target="https://ppl8.football.cbssports.com/players/playerpage/2962858" TargetMode="External"/><Relationship Id="rId50" Type="http://schemas.openxmlformats.org/officeDocument/2006/relationships/hyperlink" Target="https://ppl8.football.cbssports.com/players/playerpage/2060764" TargetMode="External"/><Relationship Id="rId104" Type="http://schemas.openxmlformats.org/officeDocument/2006/relationships/hyperlink" Target="https://ppl8.football.cbssports.com/teams/2" TargetMode="External"/><Relationship Id="rId146" Type="http://schemas.openxmlformats.org/officeDocument/2006/relationships/hyperlink" Target="https://ppl8.football.cbssports.com/teams/9" TargetMode="External"/><Relationship Id="rId188" Type="http://schemas.openxmlformats.org/officeDocument/2006/relationships/hyperlink" Target="https://ppl8.football.cbssports.com/players/playerpage/2181152" TargetMode="External"/><Relationship Id="rId311" Type="http://schemas.openxmlformats.org/officeDocument/2006/relationships/hyperlink" Target="https://ppl8.football.cbssports.com/players/playerpage/2871751" TargetMode="External"/><Relationship Id="rId353" Type="http://schemas.openxmlformats.org/officeDocument/2006/relationships/hyperlink" Target="https://ppl8.football.cbssports.com/players/playerpage/2239523" TargetMode="External"/><Relationship Id="rId395" Type="http://schemas.openxmlformats.org/officeDocument/2006/relationships/hyperlink" Target="https://ppl8.football.cbssports.com/players/playerpage/2252836" TargetMode="External"/><Relationship Id="rId409" Type="http://schemas.openxmlformats.org/officeDocument/2006/relationships/hyperlink" Target="https://ppl8.football.cbssports.com/players/playerpage/2247345" TargetMode="External"/><Relationship Id="rId560" Type="http://schemas.openxmlformats.org/officeDocument/2006/relationships/hyperlink" Target="https://ppl8.football.cbssports.com/players/playerpage/2250814" TargetMode="External"/><Relationship Id="rId92" Type="http://schemas.openxmlformats.org/officeDocument/2006/relationships/hyperlink" Target="https://ppl8.football.cbssports.com/players/playerpage/1265468" TargetMode="External"/><Relationship Id="rId213" Type="http://schemas.openxmlformats.org/officeDocument/2006/relationships/hyperlink" Target="https://ppl8.football.cbssports.com/players/playerpage/1975886" TargetMode="External"/><Relationship Id="rId420" Type="http://schemas.openxmlformats.org/officeDocument/2006/relationships/hyperlink" Target="https://ppl8.football.cbssports.com/players/playerpage/2171885" TargetMode="External"/><Relationship Id="rId616" Type="http://schemas.openxmlformats.org/officeDocument/2006/relationships/hyperlink" Target="https://ppl8.football.cbssports.com/players/playerpage/2245262" TargetMode="External"/><Relationship Id="rId658" Type="http://schemas.openxmlformats.org/officeDocument/2006/relationships/hyperlink" Target="https://ppl8.football.cbssports.com/players/playerpage/2082842" TargetMode="External"/><Relationship Id="rId255" Type="http://schemas.openxmlformats.org/officeDocument/2006/relationships/hyperlink" Target="https://ppl8.football.cbssports.com/players/playerpage/3121725" TargetMode="External"/><Relationship Id="rId297" Type="http://schemas.openxmlformats.org/officeDocument/2006/relationships/hyperlink" Target="https://ppl8.football.cbssports.com/players/playerpage/2173899" TargetMode="External"/><Relationship Id="rId462" Type="http://schemas.openxmlformats.org/officeDocument/2006/relationships/hyperlink" Target="https://ppl8.football.cbssports.com/players/playerpage/520548" TargetMode="External"/><Relationship Id="rId518" Type="http://schemas.openxmlformats.org/officeDocument/2006/relationships/hyperlink" Target="https://ppl8.football.cbssports.com/players/playerpage/2804551" TargetMode="External"/><Relationship Id="rId725" Type="http://schemas.openxmlformats.org/officeDocument/2006/relationships/hyperlink" Target="https://ppl8.football.cbssports.com/players/playerpage/2221919" TargetMode="External"/><Relationship Id="rId115" Type="http://schemas.openxmlformats.org/officeDocument/2006/relationships/hyperlink" Target="https://ppl8.football.cbssports.com/players/playerpage/3116461" TargetMode="External"/><Relationship Id="rId157" Type="http://schemas.openxmlformats.org/officeDocument/2006/relationships/hyperlink" Target="https://ppl8.football.cbssports.com/players/playerpage/2001223" TargetMode="External"/><Relationship Id="rId322" Type="http://schemas.openxmlformats.org/officeDocument/2006/relationships/hyperlink" Target="https://ppl8.football.cbssports.com/players/playerpage/2806235" TargetMode="External"/><Relationship Id="rId364" Type="http://schemas.openxmlformats.org/officeDocument/2006/relationships/hyperlink" Target="https://ppl8.football.cbssports.com/players/playerpage/2179816" TargetMode="External"/><Relationship Id="rId767" Type="http://schemas.openxmlformats.org/officeDocument/2006/relationships/hyperlink" Target="https://ppl8.football.cbssports.com/players/playerpage/2804428" TargetMode="External"/><Relationship Id="rId61" Type="http://schemas.openxmlformats.org/officeDocument/2006/relationships/hyperlink" Target="https://ppl8.football.cbssports.com/players/playerpage/1769263" TargetMode="External"/><Relationship Id="rId199" Type="http://schemas.openxmlformats.org/officeDocument/2006/relationships/hyperlink" Target="https://ppl8.football.cbssports.com/players/playerpage/2071690" TargetMode="External"/><Relationship Id="rId571" Type="http://schemas.openxmlformats.org/officeDocument/2006/relationships/hyperlink" Target="https://ppl8.football.cbssports.com/players/playerpage/2869274" TargetMode="External"/><Relationship Id="rId627" Type="http://schemas.openxmlformats.org/officeDocument/2006/relationships/hyperlink" Target="https://ppl8.football.cbssports.com/players/playerpage/2250224" TargetMode="External"/><Relationship Id="rId669" Type="http://schemas.openxmlformats.org/officeDocument/2006/relationships/hyperlink" Target="https://ppl8.football.cbssports.com/players/playerpage/2805859" TargetMode="External"/><Relationship Id="rId19" Type="http://schemas.openxmlformats.org/officeDocument/2006/relationships/hyperlink" Target="https://ppl8.football.cbssports.com/teams/8" TargetMode="External"/><Relationship Id="rId224" Type="http://schemas.openxmlformats.org/officeDocument/2006/relationships/hyperlink" Target="https://ppl8.football.cbssports.com/players/playerpage/1984250" TargetMode="External"/><Relationship Id="rId266" Type="http://schemas.openxmlformats.org/officeDocument/2006/relationships/hyperlink" Target="https://ppl8.football.cbssports.com/players/playerpage/2804425" TargetMode="External"/><Relationship Id="rId431" Type="http://schemas.openxmlformats.org/officeDocument/2006/relationships/hyperlink" Target="https://ppl8.football.cbssports.com/players/playerpage/2138996" TargetMode="External"/><Relationship Id="rId473" Type="http://schemas.openxmlformats.org/officeDocument/2006/relationships/hyperlink" Target="https://ppl8.football.cbssports.com/players/playerpage/2142583" TargetMode="External"/><Relationship Id="rId529" Type="http://schemas.openxmlformats.org/officeDocument/2006/relationships/hyperlink" Target="https://ppl8.football.cbssports.com/players/playerpage/1125969" TargetMode="External"/><Relationship Id="rId680" Type="http://schemas.openxmlformats.org/officeDocument/2006/relationships/hyperlink" Target="https://ppl8.football.cbssports.com/players/playerpage/3159177" TargetMode="External"/><Relationship Id="rId736" Type="http://schemas.openxmlformats.org/officeDocument/2006/relationships/hyperlink" Target="https://ppl8.football.cbssports.com/players/playerpage/2866124" TargetMode="External"/><Relationship Id="rId30" Type="http://schemas.openxmlformats.org/officeDocument/2006/relationships/hyperlink" Target="https://ppl8.football.cbssports.com/teams/4" TargetMode="External"/><Relationship Id="rId126" Type="http://schemas.openxmlformats.org/officeDocument/2006/relationships/hyperlink" Target="https://ppl8.football.cbssports.com/players/playerpage/2179486" TargetMode="External"/><Relationship Id="rId168" Type="http://schemas.openxmlformats.org/officeDocument/2006/relationships/hyperlink" Target="https://ppl8.football.cbssports.com/players/playerpage/2184628" TargetMode="External"/><Relationship Id="rId333" Type="http://schemas.openxmlformats.org/officeDocument/2006/relationships/hyperlink" Target="https://ppl8.football.cbssports.com/players/playerpage/2865270" TargetMode="External"/><Relationship Id="rId540" Type="http://schemas.openxmlformats.org/officeDocument/2006/relationships/hyperlink" Target="https://ppl8.football.cbssports.com/players/playerpage/2864785" TargetMode="External"/><Relationship Id="rId72" Type="http://schemas.openxmlformats.org/officeDocument/2006/relationships/hyperlink" Target="https://ppl8.football.cbssports.com/players/playerpage/2179267" TargetMode="External"/><Relationship Id="rId375" Type="http://schemas.openxmlformats.org/officeDocument/2006/relationships/hyperlink" Target="https://ppl8.football.cbssports.com/players/playerpage/2180538" TargetMode="External"/><Relationship Id="rId582" Type="http://schemas.openxmlformats.org/officeDocument/2006/relationships/hyperlink" Target="https://ppl8.football.cbssports.com/players/playerpage/2240620" TargetMode="External"/><Relationship Id="rId638" Type="http://schemas.openxmlformats.org/officeDocument/2006/relationships/hyperlink" Target="https://ppl8.football.cbssports.com/players/playerpage/1975895" TargetMode="External"/><Relationship Id="rId3" Type="http://schemas.openxmlformats.org/officeDocument/2006/relationships/hyperlink" Target="https://ppl8.football.cbssports.com/stats/stats-main/all:DL-LB-DB/season:p/standard/projections?:sort_col=4&amp;print_rows=9999&amp;:sort_dir=1" TargetMode="External"/><Relationship Id="rId235" Type="http://schemas.openxmlformats.org/officeDocument/2006/relationships/hyperlink" Target="https://ppl8.football.cbssports.com/players/playerpage/2082710" TargetMode="External"/><Relationship Id="rId277" Type="http://schemas.openxmlformats.org/officeDocument/2006/relationships/hyperlink" Target="https://ppl8.football.cbssports.com/teams/10" TargetMode="External"/><Relationship Id="rId400" Type="http://schemas.openxmlformats.org/officeDocument/2006/relationships/hyperlink" Target="https://ppl8.football.cbssports.com/players/playerpage/2181242" TargetMode="External"/><Relationship Id="rId442" Type="http://schemas.openxmlformats.org/officeDocument/2006/relationships/hyperlink" Target="https://ppl8.football.cbssports.com/players/playerpage/1631775" TargetMode="External"/><Relationship Id="rId484" Type="http://schemas.openxmlformats.org/officeDocument/2006/relationships/hyperlink" Target="https://ppl8.football.cbssports.com/players/playerpage/2132125" TargetMode="External"/><Relationship Id="rId705" Type="http://schemas.openxmlformats.org/officeDocument/2006/relationships/hyperlink" Target="https://ppl8.football.cbssports.com/players/playerpage/2804402" TargetMode="External"/><Relationship Id="rId137" Type="http://schemas.openxmlformats.org/officeDocument/2006/relationships/hyperlink" Target="https://ppl8.football.cbssports.com/players/playerpage/2219916" TargetMode="External"/><Relationship Id="rId302" Type="http://schemas.openxmlformats.org/officeDocument/2006/relationships/hyperlink" Target="https://ppl8.football.cbssports.com/players/playerpage/2139883" TargetMode="External"/><Relationship Id="rId344" Type="http://schemas.openxmlformats.org/officeDocument/2006/relationships/hyperlink" Target="https://ppl8.football.cbssports.com/players/playerpage/2962030" TargetMode="External"/><Relationship Id="rId691" Type="http://schemas.openxmlformats.org/officeDocument/2006/relationships/hyperlink" Target="https://ppl8.football.cbssports.com/players/playerpage/2820033" TargetMode="External"/><Relationship Id="rId747" Type="http://schemas.openxmlformats.org/officeDocument/2006/relationships/hyperlink" Target="https://ppl8.football.cbssports.com/players/playerpage/2963477" TargetMode="External"/><Relationship Id="rId41" Type="http://schemas.openxmlformats.org/officeDocument/2006/relationships/hyperlink" Target="https://ppl8.football.cbssports.com/teams/5" TargetMode="External"/><Relationship Id="rId83" Type="http://schemas.openxmlformats.org/officeDocument/2006/relationships/hyperlink" Target="https://ppl8.football.cbssports.com/players/playerpage/2866171" TargetMode="External"/><Relationship Id="rId179" Type="http://schemas.openxmlformats.org/officeDocument/2006/relationships/hyperlink" Target="https://ppl8.football.cbssports.com/players/playerpage/2217545" TargetMode="External"/><Relationship Id="rId386" Type="http://schemas.openxmlformats.org/officeDocument/2006/relationships/hyperlink" Target="https://ppl8.football.cbssports.com/players/playerpage/2183381" TargetMode="External"/><Relationship Id="rId551" Type="http://schemas.openxmlformats.org/officeDocument/2006/relationships/hyperlink" Target="https://ppl8.football.cbssports.com/players/playerpage/2131575" TargetMode="External"/><Relationship Id="rId593" Type="http://schemas.openxmlformats.org/officeDocument/2006/relationships/hyperlink" Target="https://ppl8.football.cbssports.com/players/playerpage/2240617" TargetMode="External"/><Relationship Id="rId607" Type="http://schemas.openxmlformats.org/officeDocument/2006/relationships/hyperlink" Target="https://ppl8.football.cbssports.com/players/playerpage/3121506" TargetMode="External"/><Relationship Id="rId649" Type="http://schemas.openxmlformats.org/officeDocument/2006/relationships/hyperlink" Target="https://ppl8.football.cbssports.com/players/playerpage/2260662" TargetMode="External"/><Relationship Id="rId190" Type="http://schemas.openxmlformats.org/officeDocument/2006/relationships/hyperlink" Target="https://ppl8.football.cbssports.com/players/playerpage/2965625" TargetMode="External"/><Relationship Id="rId204" Type="http://schemas.openxmlformats.org/officeDocument/2006/relationships/hyperlink" Target="https://ppl8.football.cbssports.com/players/playerpage/1998315" TargetMode="External"/><Relationship Id="rId246" Type="http://schemas.openxmlformats.org/officeDocument/2006/relationships/hyperlink" Target="https://ppl8.football.cbssports.com/players/playerpage/2174826" TargetMode="External"/><Relationship Id="rId288" Type="http://schemas.openxmlformats.org/officeDocument/2006/relationships/hyperlink" Target="https://ppl8.football.cbssports.com/players/playerpage/1998305" TargetMode="External"/><Relationship Id="rId411" Type="http://schemas.openxmlformats.org/officeDocument/2006/relationships/hyperlink" Target="https://ppl8.football.cbssports.com/players/playerpage/2061746" TargetMode="External"/><Relationship Id="rId453" Type="http://schemas.openxmlformats.org/officeDocument/2006/relationships/hyperlink" Target="https://ppl8.football.cbssports.com/players/playerpage/2129497" TargetMode="External"/><Relationship Id="rId509" Type="http://schemas.openxmlformats.org/officeDocument/2006/relationships/hyperlink" Target="https://ppl8.football.cbssports.com/players/playerpage/2071999" TargetMode="External"/><Relationship Id="rId660" Type="http://schemas.openxmlformats.org/officeDocument/2006/relationships/hyperlink" Target="https://ppl8.football.cbssports.com/players/playerpage/2251103" TargetMode="External"/><Relationship Id="rId106" Type="http://schemas.openxmlformats.org/officeDocument/2006/relationships/hyperlink" Target="https://ppl8.football.cbssports.com/teams/5" TargetMode="External"/><Relationship Id="rId313" Type="http://schemas.openxmlformats.org/officeDocument/2006/relationships/hyperlink" Target="https://ppl8.football.cbssports.com/players/playerpage/2257891" TargetMode="External"/><Relationship Id="rId495" Type="http://schemas.openxmlformats.org/officeDocument/2006/relationships/hyperlink" Target="https://ppl8.football.cbssports.com/players/playerpage/2186321" TargetMode="External"/><Relationship Id="rId716" Type="http://schemas.openxmlformats.org/officeDocument/2006/relationships/hyperlink" Target="https://ppl8.football.cbssports.com/players/playerpage/2962768" TargetMode="External"/><Relationship Id="rId758" Type="http://schemas.openxmlformats.org/officeDocument/2006/relationships/hyperlink" Target="https://ppl8.football.cbssports.com/players/playerpage/2864940" TargetMode="External"/><Relationship Id="rId10" Type="http://schemas.openxmlformats.org/officeDocument/2006/relationships/hyperlink" Target="https://ppl8.football.cbssports.com/stats/stats-main/all:DL-LB-DB/season:p/standard/projections?:sort_dir=1&amp;print_rows=9999&amp;:sort_col=11" TargetMode="External"/><Relationship Id="rId52" Type="http://schemas.openxmlformats.org/officeDocument/2006/relationships/hyperlink" Target="https://ppl8.football.cbssports.com/players/playerpage/2071763" TargetMode="External"/><Relationship Id="rId94" Type="http://schemas.openxmlformats.org/officeDocument/2006/relationships/hyperlink" Target="https://ppl8.football.cbssports.com/players/playerpage/2180453" TargetMode="External"/><Relationship Id="rId148" Type="http://schemas.openxmlformats.org/officeDocument/2006/relationships/hyperlink" Target="https://ppl8.football.cbssports.com/players/playerpage/2139614" TargetMode="External"/><Relationship Id="rId355" Type="http://schemas.openxmlformats.org/officeDocument/2006/relationships/hyperlink" Target="https://ppl8.football.cbssports.com/players/playerpage/2257302" TargetMode="External"/><Relationship Id="rId397" Type="http://schemas.openxmlformats.org/officeDocument/2006/relationships/hyperlink" Target="https://ppl8.football.cbssports.com/players/playerpage/2804418" TargetMode="External"/><Relationship Id="rId520" Type="http://schemas.openxmlformats.org/officeDocument/2006/relationships/hyperlink" Target="https://ppl8.football.cbssports.com/players/playerpage/2060621" TargetMode="External"/><Relationship Id="rId562" Type="http://schemas.openxmlformats.org/officeDocument/2006/relationships/hyperlink" Target="https://ppl8.football.cbssports.com/players/playerpage/2131567" TargetMode="External"/><Relationship Id="rId618" Type="http://schemas.openxmlformats.org/officeDocument/2006/relationships/hyperlink" Target="https://ppl8.football.cbssports.com/players/playerpage/3126390" TargetMode="External"/><Relationship Id="rId215" Type="http://schemas.openxmlformats.org/officeDocument/2006/relationships/hyperlink" Target="https://ppl8.football.cbssports.com/players/playerpage/1998943" TargetMode="External"/><Relationship Id="rId257" Type="http://schemas.openxmlformats.org/officeDocument/2006/relationships/hyperlink" Target="https://ppl8.football.cbssports.com/players/playerpage/2139310" TargetMode="External"/><Relationship Id="rId422" Type="http://schemas.openxmlformats.org/officeDocument/2006/relationships/hyperlink" Target="https://ppl8.football.cbssports.com/players/playerpage/1998499" TargetMode="External"/><Relationship Id="rId464" Type="http://schemas.openxmlformats.org/officeDocument/2006/relationships/hyperlink" Target="https://ppl8.football.cbssports.com/players/playerpage/2061228" TargetMode="External"/><Relationship Id="rId299" Type="http://schemas.openxmlformats.org/officeDocument/2006/relationships/hyperlink" Target="https://ppl8.football.cbssports.com/players/playerpage/2071675" TargetMode="External"/><Relationship Id="rId727" Type="http://schemas.openxmlformats.org/officeDocument/2006/relationships/hyperlink" Target="https://ppl8.football.cbssports.com/players/playerpage/2240547" TargetMode="External"/><Relationship Id="rId63" Type="http://schemas.openxmlformats.org/officeDocument/2006/relationships/hyperlink" Target="https://ppl8.football.cbssports.com/players/playerpage/2222025" TargetMode="External"/><Relationship Id="rId159" Type="http://schemas.openxmlformats.org/officeDocument/2006/relationships/hyperlink" Target="https://ppl8.football.cbssports.com/players/playerpage/2868613" TargetMode="External"/><Relationship Id="rId366" Type="http://schemas.openxmlformats.org/officeDocument/2006/relationships/hyperlink" Target="https://ppl8.football.cbssports.com/players/playerpage/2057478" TargetMode="External"/><Relationship Id="rId573" Type="http://schemas.openxmlformats.org/officeDocument/2006/relationships/hyperlink" Target="https://ppl8.football.cbssports.com/players/playerpage/2079903" TargetMode="External"/><Relationship Id="rId226" Type="http://schemas.openxmlformats.org/officeDocument/2006/relationships/hyperlink" Target="https://ppl8.football.cbssports.com/players/playerpage/2967873" TargetMode="External"/><Relationship Id="rId433" Type="http://schemas.openxmlformats.org/officeDocument/2006/relationships/hyperlink" Target="https://ppl8.football.cbssports.com/players/playerpage/2180646" TargetMode="External"/><Relationship Id="rId640" Type="http://schemas.openxmlformats.org/officeDocument/2006/relationships/hyperlink" Target="https://ppl8.football.cbssports.com/players/playerpage/3116591" TargetMode="External"/><Relationship Id="rId738" Type="http://schemas.openxmlformats.org/officeDocument/2006/relationships/hyperlink" Target="https://ppl8.football.cbssports.com/players/playerpage/2804051" TargetMode="External"/><Relationship Id="rId74" Type="http://schemas.openxmlformats.org/officeDocument/2006/relationships/hyperlink" Target="https://ppl8.football.cbssports.com/players/playerpage/2247190" TargetMode="External"/><Relationship Id="rId377" Type="http://schemas.openxmlformats.org/officeDocument/2006/relationships/hyperlink" Target="https://ppl8.football.cbssports.com/players/playerpage/2141626" TargetMode="External"/><Relationship Id="rId500" Type="http://schemas.openxmlformats.org/officeDocument/2006/relationships/hyperlink" Target="https://ppl8.football.cbssports.com/players/playerpage/2820029" TargetMode="External"/><Relationship Id="rId584" Type="http://schemas.openxmlformats.org/officeDocument/2006/relationships/hyperlink" Target="https://ppl8.football.cbssports.com/players/playerpage/2807111" TargetMode="External"/><Relationship Id="rId5" Type="http://schemas.openxmlformats.org/officeDocument/2006/relationships/hyperlink" Target="https://ppl8.football.cbssports.com/stats/stats-main/all:DL-LB-DB/season:p/standard/projections?print_rows=9999&amp;:sort_dir=1&amp;:sort_col=6" TargetMode="External"/><Relationship Id="rId237" Type="http://schemas.openxmlformats.org/officeDocument/2006/relationships/hyperlink" Target="https://ppl8.football.cbssports.com/players/playerpage/2001257" TargetMode="External"/><Relationship Id="rId444" Type="http://schemas.openxmlformats.org/officeDocument/2006/relationships/hyperlink" Target="https://ppl8.football.cbssports.com/players/playerpage/1999951" TargetMode="External"/><Relationship Id="rId651" Type="http://schemas.openxmlformats.org/officeDocument/2006/relationships/hyperlink" Target="https://ppl8.football.cbssports.com/players/playerpage/2264714" TargetMode="External"/><Relationship Id="rId749" Type="http://schemas.openxmlformats.org/officeDocument/2006/relationships/hyperlink" Target="https://ppl8.football.cbssports.com/players/playerpage/2804447" TargetMode="External"/><Relationship Id="rId290" Type="http://schemas.openxmlformats.org/officeDocument/2006/relationships/hyperlink" Target="https://ppl8.football.cbssports.com/players/playerpage/2836345" TargetMode="External"/><Relationship Id="rId304" Type="http://schemas.openxmlformats.org/officeDocument/2006/relationships/hyperlink" Target="https://ppl8.football.cbssports.com/players/playerpage/3123073" TargetMode="External"/><Relationship Id="rId388" Type="http://schemas.openxmlformats.org/officeDocument/2006/relationships/hyperlink" Target="https://ppl8.football.cbssports.com/players/playerpage/2065941" TargetMode="External"/><Relationship Id="rId511" Type="http://schemas.openxmlformats.org/officeDocument/2006/relationships/hyperlink" Target="https://ppl8.football.cbssports.com/players/playerpage/2141616" TargetMode="External"/><Relationship Id="rId609" Type="http://schemas.openxmlformats.org/officeDocument/2006/relationships/hyperlink" Target="https://ppl8.football.cbssports.com/players/playerpage/1906454" TargetMode="External"/><Relationship Id="rId85" Type="http://schemas.openxmlformats.org/officeDocument/2006/relationships/hyperlink" Target="https://ppl8.football.cbssports.com/players/playerpage/1759912" TargetMode="External"/><Relationship Id="rId150" Type="http://schemas.openxmlformats.org/officeDocument/2006/relationships/hyperlink" Target="https://ppl8.football.cbssports.com/players/playerpage/1999597" TargetMode="External"/><Relationship Id="rId595" Type="http://schemas.openxmlformats.org/officeDocument/2006/relationships/hyperlink" Target="https://ppl8.football.cbssports.com/players/playerpage/3161108" TargetMode="External"/><Relationship Id="rId248" Type="http://schemas.openxmlformats.org/officeDocument/2006/relationships/hyperlink" Target="https://ppl8.football.cbssports.com/players/playerpage/2142424" TargetMode="External"/><Relationship Id="rId455" Type="http://schemas.openxmlformats.org/officeDocument/2006/relationships/hyperlink" Target="https://ppl8.football.cbssports.com/players/playerpage/1851317" TargetMode="External"/><Relationship Id="rId662" Type="http://schemas.openxmlformats.org/officeDocument/2006/relationships/hyperlink" Target="https://ppl8.football.cbssports.com/players/playerpage/2836467" TargetMode="External"/><Relationship Id="rId12" Type="http://schemas.openxmlformats.org/officeDocument/2006/relationships/hyperlink" Target="https://ppl8.football.cbssports.com/stats/stats-main/all:DL-LB-DB/season:p/standard/projections?print_rows=9999&amp;:sort_dir=1&amp;:sort_col=13" TargetMode="External"/><Relationship Id="rId108" Type="http://schemas.openxmlformats.org/officeDocument/2006/relationships/hyperlink" Target="https://ppl8.football.cbssports.com/players/playerpage/1630332" TargetMode="External"/><Relationship Id="rId315" Type="http://schemas.openxmlformats.org/officeDocument/2006/relationships/hyperlink" Target="https://ppl8.football.cbssports.com/players/playerpage/2079872" TargetMode="External"/><Relationship Id="rId522" Type="http://schemas.openxmlformats.org/officeDocument/2006/relationships/hyperlink" Target="https://ppl8.football.cbssports.com/players/playerpage/2835006" TargetMode="External"/><Relationship Id="rId96" Type="http://schemas.openxmlformats.org/officeDocument/2006/relationships/hyperlink" Target="https://ppl8.football.cbssports.com/teams/10" TargetMode="External"/><Relationship Id="rId161" Type="http://schemas.openxmlformats.org/officeDocument/2006/relationships/hyperlink" Target="https://ppl8.football.cbssports.com/players/playerpage/2185496" TargetMode="External"/><Relationship Id="rId399" Type="http://schemas.openxmlformats.org/officeDocument/2006/relationships/hyperlink" Target="https://ppl8.football.cbssports.com/players/playerpage/2139618" TargetMode="External"/><Relationship Id="rId259" Type="http://schemas.openxmlformats.org/officeDocument/2006/relationships/hyperlink" Target="https://ppl8.football.cbssports.com/players/playerpage/1852913" TargetMode="External"/><Relationship Id="rId466" Type="http://schemas.openxmlformats.org/officeDocument/2006/relationships/hyperlink" Target="https://ppl8.football.cbssports.com/players/playerpage/26540135" TargetMode="External"/><Relationship Id="rId673" Type="http://schemas.openxmlformats.org/officeDocument/2006/relationships/hyperlink" Target="https://ppl8.football.cbssports.com/players/playerpage/2962236" TargetMode="External"/><Relationship Id="rId23" Type="http://schemas.openxmlformats.org/officeDocument/2006/relationships/hyperlink" Target="https://ppl8.football.cbssports.com/teams/2" TargetMode="External"/><Relationship Id="rId119" Type="http://schemas.openxmlformats.org/officeDocument/2006/relationships/hyperlink" Target="https://ppl8.football.cbssports.com/players/playerpage/2965817" TargetMode="External"/><Relationship Id="rId326" Type="http://schemas.openxmlformats.org/officeDocument/2006/relationships/hyperlink" Target="https://ppl8.football.cbssports.com/players/playerpage/1995671" TargetMode="External"/><Relationship Id="rId533" Type="http://schemas.openxmlformats.org/officeDocument/2006/relationships/hyperlink" Target="https://ppl8.football.cbssports.com/players/playerpage/2963562" TargetMode="External"/><Relationship Id="rId740" Type="http://schemas.openxmlformats.org/officeDocument/2006/relationships/hyperlink" Target="https://ppl8.football.cbssports.com/players/playerpage/2963655" TargetMode="External"/><Relationship Id="rId172" Type="http://schemas.openxmlformats.org/officeDocument/2006/relationships/hyperlink" Target="https://ppl8.football.cbssports.com/players/playerpage/2082718" TargetMode="External"/><Relationship Id="rId477" Type="http://schemas.openxmlformats.org/officeDocument/2006/relationships/hyperlink" Target="https://ppl8.football.cbssports.com/players/playerpage/2257887" TargetMode="External"/><Relationship Id="rId600" Type="http://schemas.openxmlformats.org/officeDocument/2006/relationships/hyperlink" Target="https://ppl8.football.cbssports.com/players/playerpage/2179389" TargetMode="External"/><Relationship Id="rId684" Type="http://schemas.openxmlformats.org/officeDocument/2006/relationships/hyperlink" Target="https://ppl8.football.cbssports.com/players/playerpage/2747818" TargetMode="External"/><Relationship Id="rId337" Type="http://schemas.openxmlformats.org/officeDocument/2006/relationships/hyperlink" Target="https://ppl8.football.cbssports.com/players/playerpage/1620558" TargetMode="External"/><Relationship Id="rId34" Type="http://schemas.openxmlformats.org/officeDocument/2006/relationships/hyperlink" Target="https://ppl8.football.cbssports.com/players/playerpage/2139869" TargetMode="External"/><Relationship Id="rId544" Type="http://schemas.openxmlformats.org/officeDocument/2006/relationships/hyperlink" Target="https://ppl8.football.cbssports.com/players/playerpage/2253372" TargetMode="External"/><Relationship Id="rId751" Type="http://schemas.openxmlformats.org/officeDocument/2006/relationships/hyperlink" Target="https://ppl8.football.cbssports.com/players/playerpage/3176898" TargetMode="External"/><Relationship Id="rId183" Type="http://schemas.openxmlformats.org/officeDocument/2006/relationships/hyperlink" Target="https://ppl8.football.cbssports.com/players/playerpage/2961253" TargetMode="External"/><Relationship Id="rId390" Type="http://schemas.openxmlformats.org/officeDocument/2006/relationships/hyperlink" Target="https://ppl8.football.cbssports.com/players/playerpage/2865259" TargetMode="External"/><Relationship Id="rId404" Type="http://schemas.openxmlformats.org/officeDocument/2006/relationships/hyperlink" Target="https://ppl8.football.cbssports.com/players/playerpage/2139141" TargetMode="External"/><Relationship Id="rId611" Type="http://schemas.openxmlformats.org/officeDocument/2006/relationships/hyperlink" Target="https://ppl8.football.cbssports.com/players/playerpage/2962842" TargetMode="External"/><Relationship Id="rId250" Type="http://schemas.openxmlformats.org/officeDocument/2006/relationships/hyperlink" Target="https://ppl8.football.cbssports.com/players/playerpage/2251254" TargetMode="External"/><Relationship Id="rId488" Type="http://schemas.openxmlformats.org/officeDocument/2006/relationships/hyperlink" Target="https://ppl8.football.cbssports.com/players/playerpage/2131040" TargetMode="External"/><Relationship Id="rId695" Type="http://schemas.openxmlformats.org/officeDocument/2006/relationships/hyperlink" Target="https://ppl8.football.cbssports.com/players/playerpage/2926782" TargetMode="External"/><Relationship Id="rId709" Type="http://schemas.openxmlformats.org/officeDocument/2006/relationships/hyperlink" Target="https://ppl8.football.cbssports.com/players/playerpage/2804555" TargetMode="External"/><Relationship Id="rId45" Type="http://schemas.openxmlformats.org/officeDocument/2006/relationships/hyperlink" Target="https://ppl8.football.cbssports.com/players/playerpage/1737773" TargetMode="External"/><Relationship Id="rId110" Type="http://schemas.openxmlformats.org/officeDocument/2006/relationships/hyperlink" Target="https://ppl8.football.cbssports.com/players/playerpage/1996128" TargetMode="External"/><Relationship Id="rId348" Type="http://schemas.openxmlformats.org/officeDocument/2006/relationships/hyperlink" Target="https://ppl8.football.cbssports.com/players/playerpage/2179277" TargetMode="External"/><Relationship Id="rId555" Type="http://schemas.openxmlformats.org/officeDocument/2006/relationships/hyperlink" Target="https://ppl8.football.cbssports.com/players/playerpage/2257304" TargetMode="External"/><Relationship Id="rId762" Type="http://schemas.openxmlformats.org/officeDocument/2006/relationships/hyperlink" Target="https://ppl8.football.cbssports.com/players/playerpage/2966583" TargetMode="External"/><Relationship Id="rId194" Type="http://schemas.openxmlformats.org/officeDocument/2006/relationships/hyperlink" Target="https://ppl8.football.cbssports.com/players/playerpage/1691258" TargetMode="External"/><Relationship Id="rId208" Type="http://schemas.openxmlformats.org/officeDocument/2006/relationships/hyperlink" Target="https://ppl8.football.cbssports.com/players/playerpage/2925522" TargetMode="External"/><Relationship Id="rId415" Type="http://schemas.openxmlformats.org/officeDocument/2006/relationships/hyperlink" Target="https://ppl8.football.cbssports.com/players/playerpage/2179724" TargetMode="External"/><Relationship Id="rId622" Type="http://schemas.openxmlformats.org/officeDocument/2006/relationships/hyperlink" Target="https://ppl8.football.cbssports.com/players/playerpage/2864886" TargetMode="External"/><Relationship Id="rId261" Type="http://schemas.openxmlformats.org/officeDocument/2006/relationships/hyperlink" Target="https://ppl8.football.cbssports.com/players/playerpage/2189001" TargetMode="External"/><Relationship Id="rId499" Type="http://schemas.openxmlformats.org/officeDocument/2006/relationships/hyperlink" Target="https://ppl8.football.cbssports.com/players/playerpage/1765939" TargetMode="External"/><Relationship Id="rId56" Type="http://schemas.openxmlformats.org/officeDocument/2006/relationships/hyperlink" Target="https://ppl8.football.cbssports.com/players/playerpage/2142098" TargetMode="External"/><Relationship Id="rId359" Type="http://schemas.openxmlformats.org/officeDocument/2006/relationships/hyperlink" Target="https://ppl8.football.cbssports.com/players/playerpage/2136747" TargetMode="External"/><Relationship Id="rId566" Type="http://schemas.openxmlformats.org/officeDocument/2006/relationships/hyperlink" Target="https://ppl8.football.cbssports.com/players/playerpage/1697064" TargetMode="External"/><Relationship Id="rId121" Type="http://schemas.openxmlformats.org/officeDocument/2006/relationships/hyperlink" Target="https://ppl8.football.cbssports.com/players/playerpage/2136536" TargetMode="External"/><Relationship Id="rId219" Type="http://schemas.openxmlformats.org/officeDocument/2006/relationships/hyperlink" Target="https://ppl8.football.cbssports.com/players/playerpage/2131637" TargetMode="External"/><Relationship Id="rId426" Type="http://schemas.openxmlformats.org/officeDocument/2006/relationships/hyperlink" Target="https://ppl8.football.cbssports.com/players/playerpage/2260979" TargetMode="External"/><Relationship Id="rId633" Type="http://schemas.openxmlformats.org/officeDocument/2006/relationships/hyperlink" Target="https://ppl8.football.cbssports.com/players/playerpage/2968984" TargetMode="External"/><Relationship Id="rId67" Type="http://schemas.openxmlformats.org/officeDocument/2006/relationships/hyperlink" Target="https://ppl8.football.cbssports.com/players/playerpage/2239532" TargetMode="External"/><Relationship Id="rId272" Type="http://schemas.openxmlformats.org/officeDocument/2006/relationships/hyperlink" Target="https://ppl8.football.cbssports.com/players/playerpage/1679965" TargetMode="External"/><Relationship Id="rId577" Type="http://schemas.openxmlformats.org/officeDocument/2006/relationships/hyperlink" Target="https://ppl8.football.cbssports.com/players/playerpage/2139824" TargetMode="External"/><Relationship Id="rId700" Type="http://schemas.openxmlformats.org/officeDocument/2006/relationships/hyperlink" Target="https://ppl8.football.cbssports.com/players/playerpage/2251113" TargetMode="External"/><Relationship Id="rId132" Type="http://schemas.openxmlformats.org/officeDocument/2006/relationships/hyperlink" Target="https://ppl8.football.cbssports.com/players/playerpage/1759547" TargetMode="External"/><Relationship Id="rId437" Type="http://schemas.openxmlformats.org/officeDocument/2006/relationships/hyperlink" Target="https://ppl8.football.cbssports.com/players/playerpage/2060979" TargetMode="External"/><Relationship Id="rId644" Type="http://schemas.openxmlformats.org/officeDocument/2006/relationships/hyperlink" Target="https://ppl8.football.cbssports.com/players/playerpage/2131994" TargetMode="External"/><Relationship Id="rId283" Type="http://schemas.openxmlformats.org/officeDocument/2006/relationships/hyperlink" Target="https://ppl8.football.cbssports.com/players/playerpage/2183962" TargetMode="External"/><Relationship Id="rId490" Type="http://schemas.openxmlformats.org/officeDocument/2006/relationships/hyperlink" Target="https://ppl8.football.cbssports.com/players/playerpage/2139737" TargetMode="External"/><Relationship Id="rId504" Type="http://schemas.openxmlformats.org/officeDocument/2006/relationships/hyperlink" Target="https://ppl8.football.cbssports.com/players/playerpage/2815180" TargetMode="External"/><Relationship Id="rId711" Type="http://schemas.openxmlformats.org/officeDocument/2006/relationships/hyperlink" Target="https://ppl8.football.cbssports.com/players/playerpage/2866162" TargetMode="External"/><Relationship Id="rId78" Type="http://schemas.openxmlformats.org/officeDocument/2006/relationships/hyperlink" Target="https://ppl8.football.cbssports.com/teams/1" TargetMode="External"/><Relationship Id="rId143" Type="http://schemas.openxmlformats.org/officeDocument/2006/relationships/hyperlink" Target="https://ppl8.football.cbssports.com/players/playerpage/2183512" TargetMode="External"/><Relationship Id="rId350" Type="http://schemas.openxmlformats.org/officeDocument/2006/relationships/hyperlink" Target="https://ppl8.football.cbssports.com/players/playerpage/2132716" TargetMode="External"/><Relationship Id="rId588" Type="http://schemas.openxmlformats.org/officeDocument/2006/relationships/hyperlink" Target="https://ppl8.football.cbssports.com/players/playerpage/2865969" TargetMode="External"/><Relationship Id="rId9" Type="http://schemas.openxmlformats.org/officeDocument/2006/relationships/hyperlink" Target="https://ppl8.football.cbssports.com/stats/stats-main/all:DL-LB-DB/season:p/standard/projections?:sort_col=10&amp;print_rows=9999&amp;:sort_dir=1" TargetMode="External"/><Relationship Id="rId210" Type="http://schemas.openxmlformats.org/officeDocument/2006/relationships/hyperlink" Target="https://ppl8.football.cbssports.com/players/playerpage/2186262" TargetMode="External"/><Relationship Id="rId448" Type="http://schemas.openxmlformats.org/officeDocument/2006/relationships/hyperlink" Target="https://ppl8.football.cbssports.com/players/playerpage/1983812" TargetMode="External"/><Relationship Id="rId655" Type="http://schemas.openxmlformats.org/officeDocument/2006/relationships/hyperlink" Target="https://ppl8.football.cbssports.com/players/playerpage/2240499" TargetMode="External"/><Relationship Id="rId294" Type="http://schemas.openxmlformats.org/officeDocument/2006/relationships/hyperlink" Target="https://ppl8.football.cbssports.com/players/playerpage/2926962" TargetMode="External"/><Relationship Id="rId308" Type="http://schemas.openxmlformats.org/officeDocument/2006/relationships/hyperlink" Target="https://ppl8.football.cbssports.com/players/playerpage/2968514" TargetMode="External"/><Relationship Id="rId515" Type="http://schemas.openxmlformats.org/officeDocument/2006/relationships/hyperlink" Target="https://ppl8.football.cbssports.com/players/playerpage/2174847" TargetMode="External"/><Relationship Id="rId722" Type="http://schemas.openxmlformats.org/officeDocument/2006/relationships/hyperlink" Target="https://ppl8.football.cbssports.com/players/playerpage/2870538" TargetMode="External"/><Relationship Id="rId89" Type="http://schemas.openxmlformats.org/officeDocument/2006/relationships/hyperlink" Target="https://ppl8.football.cbssports.com/teams/9" TargetMode="External"/><Relationship Id="rId154" Type="http://schemas.openxmlformats.org/officeDocument/2006/relationships/hyperlink" Target="https://ppl8.football.cbssports.com/players/playerpage/2186838" TargetMode="External"/><Relationship Id="rId361" Type="http://schemas.openxmlformats.org/officeDocument/2006/relationships/hyperlink" Target="https://ppl8.football.cbssports.com/players/playerpage/1868369" TargetMode="External"/><Relationship Id="rId599" Type="http://schemas.openxmlformats.org/officeDocument/2006/relationships/hyperlink" Target="https://ppl8.football.cbssports.com/players/playerpage/2868193" TargetMode="External"/><Relationship Id="rId459" Type="http://schemas.openxmlformats.org/officeDocument/2006/relationships/hyperlink" Target="https://ppl8.football.cbssports.com/players/playerpage/2081315" TargetMode="External"/><Relationship Id="rId666" Type="http://schemas.openxmlformats.org/officeDocument/2006/relationships/hyperlink" Target="https://ppl8.football.cbssports.com/players/playerpage/2868561" TargetMode="External"/><Relationship Id="rId16" Type="http://schemas.openxmlformats.org/officeDocument/2006/relationships/hyperlink" Target="https://ppl8.football.cbssports.com/stats/stats-main/all:DL-LB-DB/season:p/standard/projections?print_rows=9999&amp;:sort_dir=1&amp;:sort_col=17" TargetMode="External"/><Relationship Id="rId221" Type="http://schemas.openxmlformats.org/officeDocument/2006/relationships/hyperlink" Target="https://ppl8.football.cbssports.com/players/playerpage/2133817" TargetMode="External"/><Relationship Id="rId319" Type="http://schemas.openxmlformats.org/officeDocument/2006/relationships/hyperlink" Target="https://ppl8.football.cbssports.com/players/playerpage/2179235" TargetMode="External"/><Relationship Id="rId526" Type="http://schemas.openxmlformats.org/officeDocument/2006/relationships/hyperlink" Target="https://ppl8.football.cbssports.com/players/playerpage/2180876" TargetMode="External"/><Relationship Id="rId733" Type="http://schemas.openxmlformats.org/officeDocument/2006/relationships/hyperlink" Target="https://ppl8.football.cbssports.com/players/playerpage/2866795" TargetMode="External"/><Relationship Id="rId165" Type="http://schemas.openxmlformats.org/officeDocument/2006/relationships/hyperlink" Target="https://ppl8.football.cbssports.com/players/playerpage/2001828" TargetMode="External"/><Relationship Id="rId372" Type="http://schemas.openxmlformats.org/officeDocument/2006/relationships/hyperlink" Target="https://ppl8.football.cbssports.com/players/playerpage/2250395" TargetMode="External"/><Relationship Id="rId677" Type="http://schemas.openxmlformats.org/officeDocument/2006/relationships/hyperlink" Target="https://ppl8.football.cbssports.com/players/playerpage/2058187" TargetMode="External"/><Relationship Id="rId232" Type="http://schemas.openxmlformats.org/officeDocument/2006/relationships/hyperlink" Target="https://ppl8.football.cbssports.com/players/playerpage/1264599" TargetMode="External"/><Relationship Id="rId27" Type="http://schemas.openxmlformats.org/officeDocument/2006/relationships/hyperlink" Target="https://ppl8.football.cbssports.com/players/playerpage/2260972" TargetMode="External"/><Relationship Id="rId537" Type="http://schemas.openxmlformats.org/officeDocument/2006/relationships/hyperlink" Target="https://ppl8.football.cbssports.com/players/playerpage/2160958" TargetMode="External"/><Relationship Id="rId744" Type="http://schemas.openxmlformats.org/officeDocument/2006/relationships/hyperlink" Target="https://ppl8.football.cbssports.com/players/playerpage/2830003" TargetMode="External"/><Relationship Id="rId80" Type="http://schemas.openxmlformats.org/officeDocument/2006/relationships/hyperlink" Target="https://ppl8.football.cbssports.com/players/playerpage/2180461" TargetMode="External"/><Relationship Id="rId176" Type="http://schemas.openxmlformats.org/officeDocument/2006/relationships/hyperlink" Target="https://ppl8.football.cbssports.com/players/playerpage/2133716" TargetMode="External"/><Relationship Id="rId383" Type="http://schemas.openxmlformats.org/officeDocument/2006/relationships/hyperlink" Target="https://ppl8.football.cbssports.com/players/playerpage/2773013" TargetMode="External"/><Relationship Id="rId590" Type="http://schemas.openxmlformats.org/officeDocument/2006/relationships/hyperlink" Target="https://ppl8.football.cbssports.com/players/playerpage/2253081" TargetMode="External"/><Relationship Id="rId604" Type="http://schemas.openxmlformats.org/officeDocument/2006/relationships/hyperlink" Target="https://ppl8.football.cbssports.com/players/playerpage/2185746" TargetMode="External"/><Relationship Id="rId243" Type="http://schemas.openxmlformats.org/officeDocument/2006/relationships/hyperlink" Target="https://ppl8.football.cbssports.com/players/playerpage/2876552" TargetMode="External"/><Relationship Id="rId450" Type="http://schemas.openxmlformats.org/officeDocument/2006/relationships/hyperlink" Target="https://ppl8.football.cbssports.com/players/playerpage/2924468" TargetMode="External"/><Relationship Id="rId688" Type="http://schemas.openxmlformats.org/officeDocument/2006/relationships/hyperlink" Target="https://ppl8.football.cbssports.com/players/playerpage/2741198" TargetMode="External"/><Relationship Id="rId38" Type="http://schemas.openxmlformats.org/officeDocument/2006/relationships/hyperlink" Target="https://ppl8.football.cbssports.com/players/playerpage/1860814" TargetMode="External"/><Relationship Id="rId103" Type="http://schemas.openxmlformats.org/officeDocument/2006/relationships/hyperlink" Target="https://ppl8.football.cbssports.com/players/playerpage/1263584" TargetMode="External"/><Relationship Id="rId310" Type="http://schemas.openxmlformats.org/officeDocument/2006/relationships/hyperlink" Target="https://ppl8.football.cbssports.com/players/playerpage/1886795" TargetMode="External"/><Relationship Id="rId548" Type="http://schemas.openxmlformats.org/officeDocument/2006/relationships/hyperlink" Target="https://ppl8.football.cbssports.com/players/playerpage/2964423" TargetMode="External"/><Relationship Id="rId755" Type="http://schemas.openxmlformats.org/officeDocument/2006/relationships/hyperlink" Target="https://ppl8.football.cbssports.com/players/playerpage/28860193" TargetMode="External"/><Relationship Id="rId91" Type="http://schemas.openxmlformats.org/officeDocument/2006/relationships/hyperlink" Target="https://ppl8.football.cbssports.com/teams/6" TargetMode="External"/><Relationship Id="rId187" Type="http://schemas.openxmlformats.org/officeDocument/2006/relationships/hyperlink" Target="https://ppl8.football.cbssports.com/players/playerpage/2818584" TargetMode="External"/><Relationship Id="rId394" Type="http://schemas.openxmlformats.org/officeDocument/2006/relationships/hyperlink" Target="https://ppl8.football.cbssports.com/players/playerpage/2165541" TargetMode="External"/><Relationship Id="rId408" Type="http://schemas.openxmlformats.org/officeDocument/2006/relationships/hyperlink" Target="https://ppl8.football.cbssports.com/players/playerpage/2240631" TargetMode="External"/><Relationship Id="rId615" Type="http://schemas.openxmlformats.org/officeDocument/2006/relationships/hyperlink" Target="https://ppl8.football.cbssports.com/players/playerpage/2816306" TargetMode="External"/><Relationship Id="rId254" Type="http://schemas.openxmlformats.org/officeDocument/2006/relationships/hyperlink" Target="https://ppl8.football.cbssports.com/players/playerpage/2820088" TargetMode="External"/><Relationship Id="rId699" Type="http://schemas.openxmlformats.org/officeDocument/2006/relationships/hyperlink" Target="https://ppl8.football.cbssports.com/players/playerpage/2251309" TargetMode="External"/><Relationship Id="rId49" Type="http://schemas.openxmlformats.org/officeDocument/2006/relationships/hyperlink" Target="https://ppl8.football.cbssports.com/teams/10" TargetMode="External"/><Relationship Id="rId114" Type="http://schemas.openxmlformats.org/officeDocument/2006/relationships/hyperlink" Target="https://ppl8.football.cbssports.com/teams/6" TargetMode="External"/><Relationship Id="rId461" Type="http://schemas.openxmlformats.org/officeDocument/2006/relationships/hyperlink" Target="https://ppl8.football.cbssports.com/players/playerpage/2058552" TargetMode="External"/><Relationship Id="rId559" Type="http://schemas.openxmlformats.org/officeDocument/2006/relationships/hyperlink" Target="https://ppl8.football.cbssports.com/players/playerpage/2181068" TargetMode="External"/><Relationship Id="rId766" Type="http://schemas.openxmlformats.org/officeDocument/2006/relationships/hyperlink" Target="https://ppl8.football.cbssports.com/players/playerpage/2804039" TargetMode="External"/><Relationship Id="rId198" Type="http://schemas.openxmlformats.org/officeDocument/2006/relationships/hyperlink" Target="https://ppl8.football.cbssports.com/players/playerpage/2818165" TargetMode="External"/><Relationship Id="rId321" Type="http://schemas.openxmlformats.org/officeDocument/2006/relationships/hyperlink" Target="https://ppl8.football.cbssports.com/players/playerpage/3120988" TargetMode="External"/><Relationship Id="rId419" Type="http://schemas.openxmlformats.org/officeDocument/2006/relationships/hyperlink" Target="https://ppl8.football.cbssports.com/players/playerpage/1700843" TargetMode="External"/><Relationship Id="rId626" Type="http://schemas.openxmlformats.org/officeDocument/2006/relationships/hyperlink" Target="https://ppl8.football.cbssports.com/players/playerpage/2251883" TargetMode="External"/><Relationship Id="rId265" Type="http://schemas.openxmlformats.org/officeDocument/2006/relationships/hyperlink" Target="https://ppl8.football.cbssports.com/players/playerpage/2139300" TargetMode="External"/><Relationship Id="rId472" Type="http://schemas.openxmlformats.org/officeDocument/2006/relationships/hyperlink" Target="https://ppl8.football.cbssports.com/players/playerpage/2083380" TargetMode="External"/><Relationship Id="rId125" Type="http://schemas.openxmlformats.org/officeDocument/2006/relationships/hyperlink" Target="https://ppl8.football.cbssports.com/players/playerpage/2186390" TargetMode="External"/><Relationship Id="rId332" Type="http://schemas.openxmlformats.org/officeDocument/2006/relationships/hyperlink" Target="https://ppl8.football.cbssports.com/players/playerpage/2868616" TargetMode="External"/><Relationship Id="rId637" Type="http://schemas.openxmlformats.org/officeDocument/2006/relationships/hyperlink" Target="https://ppl8.football.cbssports.com/players/playerpage/2057662" TargetMode="External"/><Relationship Id="rId276" Type="http://schemas.openxmlformats.org/officeDocument/2006/relationships/hyperlink" Target="https://ppl8.football.cbssports.com/players/playerpage/1825060" TargetMode="External"/><Relationship Id="rId483" Type="http://schemas.openxmlformats.org/officeDocument/2006/relationships/hyperlink" Target="https://ppl8.football.cbssports.com/players/playerpage/2221934" TargetMode="External"/><Relationship Id="rId690" Type="http://schemas.openxmlformats.org/officeDocument/2006/relationships/hyperlink" Target="https://ppl8.football.cbssports.com/players/playerpage/2926514" TargetMode="External"/><Relationship Id="rId704" Type="http://schemas.openxmlformats.org/officeDocument/2006/relationships/hyperlink" Target="https://ppl8.football.cbssports.com/players/playerpage/2875379" TargetMode="External"/><Relationship Id="rId40" Type="http://schemas.openxmlformats.org/officeDocument/2006/relationships/hyperlink" Target="https://ppl8.football.cbssports.com/players/playerpage/1631476" TargetMode="External"/><Relationship Id="rId136" Type="http://schemas.openxmlformats.org/officeDocument/2006/relationships/hyperlink" Target="https://ppl8.football.cbssports.com/players/playerpage/2079667" TargetMode="External"/><Relationship Id="rId343" Type="http://schemas.openxmlformats.org/officeDocument/2006/relationships/hyperlink" Target="https://ppl8.football.cbssports.com/players/playerpage/3120997" TargetMode="External"/><Relationship Id="rId550" Type="http://schemas.openxmlformats.org/officeDocument/2006/relationships/hyperlink" Target="https://ppl8.football.cbssports.com/players/playerpage/2880293" TargetMode="External"/><Relationship Id="rId203" Type="http://schemas.openxmlformats.org/officeDocument/2006/relationships/hyperlink" Target="https://ppl8.football.cbssports.com/players/playerpage/2240268" TargetMode="External"/><Relationship Id="rId648" Type="http://schemas.openxmlformats.org/officeDocument/2006/relationships/hyperlink" Target="https://ppl8.football.cbssports.com/players/playerpage/1998504" TargetMode="External"/><Relationship Id="rId287" Type="http://schemas.openxmlformats.org/officeDocument/2006/relationships/hyperlink" Target="https://ppl8.football.cbssports.com/players/playerpage/2139162" TargetMode="External"/><Relationship Id="rId410" Type="http://schemas.openxmlformats.org/officeDocument/2006/relationships/hyperlink" Target="https://ppl8.football.cbssports.com/players/playerpage/2963829" TargetMode="External"/><Relationship Id="rId494" Type="http://schemas.openxmlformats.org/officeDocument/2006/relationships/hyperlink" Target="https://ppl8.football.cbssports.com/players/playerpage/2829987" TargetMode="External"/><Relationship Id="rId508" Type="http://schemas.openxmlformats.org/officeDocument/2006/relationships/hyperlink" Target="https://ppl8.football.cbssports.com/players/playerpage/2925442" TargetMode="External"/><Relationship Id="rId715" Type="http://schemas.openxmlformats.org/officeDocument/2006/relationships/hyperlink" Target="https://ppl8.football.cbssports.com/players/playerpage/2248635" TargetMode="External"/><Relationship Id="rId147" Type="http://schemas.openxmlformats.org/officeDocument/2006/relationships/hyperlink" Target="https://ppl8.football.cbssports.com/players/playerpage/2181166" TargetMode="External"/><Relationship Id="rId354" Type="http://schemas.openxmlformats.org/officeDocument/2006/relationships/hyperlink" Target="https://ppl8.football.cbssports.com/players/playerpage/2141614" TargetMode="External"/><Relationship Id="rId51" Type="http://schemas.openxmlformats.org/officeDocument/2006/relationships/hyperlink" Target="https://ppl8.football.cbssports.com/teams/4" TargetMode="External"/><Relationship Id="rId561" Type="http://schemas.openxmlformats.org/officeDocument/2006/relationships/hyperlink" Target="https://ppl8.football.cbssports.com/players/playerpage/1851299" TargetMode="External"/><Relationship Id="rId659" Type="http://schemas.openxmlformats.org/officeDocument/2006/relationships/hyperlink" Target="https://ppl8.football.cbssports.com/players/playerpage/2186283" TargetMode="External"/><Relationship Id="rId214" Type="http://schemas.openxmlformats.org/officeDocument/2006/relationships/hyperlink" Target="https://ppl8.football.cbssports.com/players/playerpage/2253012" TargetMode="External"/><Relationship Id="rId298" Type="http://schemas.openxmlformats.org/officeDocument/2006/relationships/hyperlink" Target="https://ppl8.football.cbssports.com/players/playerpage/2967549" TargetMode="External"/><Relationship Id="rId421" Type="http://schemas.openxmlformats.org/officeDocument/2006/relationships/hyperlink" Target="https://ppl8.football.cbssports.com/players/playerpage/2818583" TargetMode="External"/><Relationship Id="rId519" Type="http://schemas.openxmlformats.org/officeDocument/2006/relationships/hyperlink" Target="https://ppl8.football.cbssports.com/players/playerpage/2179368" TargetMode="External"/><Relationship Id="rId158" Type="http://schemas.openxmlformats.org/officeDocument/2006/relationships/hyperlink" Target="https://ppl8.football.cbssports.com/teams/4" TargetMode="External"/><Relationship Id="rId726" Type="http://schemas.openxmlformats.org/officeDocument/2006/relationships/hyperlink" Target="https://ppl8.football.cbssports.com/players/playerpage/2262566" TargetMode="External"/><Relationship Id="rId62" Type="http://schemas.openxmlformats.org/officeDocument/2006/relationships/hyperlink" Target="https://ppl8.football.cbssports.com/teams/8" TargetMode="External"/><Relationship Id="rId365" Type="http://schemas.openxmlformats.org/officeDocument/2006/relationships/hyperlink" Target="https://ppl8.football.cbssports.com/players/playerpage/2131655" TargetMode="External"/><Relationship Id="rId572" Type="http://schemas.openxmlformats.org/officeDocument/2006/relationships/hyperlink" Target="https://ppl8.football.cbssports.com/players/playerpage/3122870" TargetMode="External"/><Relationship Id="rId225" Type="http://schemas.openxmlformats.org/officeDocument/2006/relationships/hyperlink" Target="https://ppl8.football.cbssports.com/players/playerpage/2185052" TargetMode="External"/><Relationship Id="rId432" Type="http://schemas.openxmlformats.org/officeDocument/2006/relationships/hyperlink" Target="https://ppl8.football.cbssports.com/players/playerpage/2239779" TargetMode="External"/><Relationship Id="rId737" Type="http://schemas.openxmlformats.org/officeDocument/2006/relationships/hyperlink" Target="https://ppl8.football.cbssports.com/players/playerpage/2961816" TargetMode="External"/><Relationship Id="rId73" Type="http://schemas.openxmlformats.org/officeDocument/2006/relationships/hyperlink" Target="https://ppl8.football.cbssports.com/teams/7" TargetMode="External"/><Relationship Id="rId169" Type="http://schemas.openxmlformats.org/officeDocument/2006/relationships/hyperlink" Target="https://ppl8.football.cbssports.com/players/playerpage/1759765" TargetMode="External"/><Relationship Id="rId376" Type="http://schemas.openxmlformats.org/officeDocument/2006/relationships/hyperlink" Target="https://ppl8.football.cbssports.com/players/playerpage/2179762" TargetMode="External"/><Relationship Id="rId583" Type="http://schemas.openxmlformats.org/officeDocument/2006/relationships/hyperlink" Target="https://ppl8.football.cbssports.com/players/playerpage/2913945" TargetMode="External"/><Relationship Id="rId4" Type="http://schemas.openxmlformats.org/officeDocument/2006/relationships/hyperlink" Target="https://ppl8.football.cbssports.com/stats/stats-main/all:DL-LB-DB/season:p/standard/projections?:sort_col=5&amp;print_rows=9999&amp;:sort_dir=1" TargetMode="External"/><Relationship Id="rId236" Type="http://schemas.openxmlformats.org/officeDocument/2006/relationships/hyperlink" Target="https://ppl8.football.cbssports.com/players/playerpage/2248633" TargetMode="External"/><Relationship Id="rId443" Type="http://schemas.openxmlformats.org/officeDocument/2006/relationships/hyperlink" Target="https://ppl8.football.cbssports.com/players/playerpage/1664406" TargetMode="External"/><Relationship Id="rId650" Type="http://schemas.openxmlformats.org/officeDocument/2006/relationships/hyperlink" Target="https://ppl8.football.cbssports.com/players/playerpage/2190767" TargetMode="External"/><Relationship Id="rId303" Type="http://schemas.openxmlformats.org/officeDocument/2006/relationships/hyperlink" Target="https://ppl8.football.cbssports.com/players/playerpage/1632296" TargetMode="External"/><Relationship Id="rId748" Type="http://schemas.openxmlformats.org/officeDocument/2006/relationships/hyperlink" Target="https://ppl8.football.cbssports.com/players/playerpage/27016979"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BA6C2-BF7A-9647-AEC6-0B65D675ADEE}">
  <sheetPr>
    <tabColor rgb="FF00B050"/>
    <pageSetUpPr fitToPage="1"/>
  </sheetPr>
  <dimension ref="A1:BM610"/>
  <sheetViews>
    <sheetView showGridLines="0" tabSelected="1" view="pageBreakPreview" zoomScale="125" zoomScaleNormal="100" zoomScaleSheetLayoutView="125" workbookViewId="0">
      <selection activeCell="F1" sqref="F1"/>
    </sheetView>
  </sheetViews>
  <sheetFormatPr baseColWidth="10" defaultColWidth="8.83203125" defaultRowHeight="15" outlineLevelCol="1"/>
  <cols>
    <col min="2" max="2" width="1.6640625" customWidth="1"/>
    <col min="3" max="3" width="4.1640625" customWidth="1"/>
    <col min="4" max="5" width="7.6640625" hidden="1" customWidth="1"/>
    <col min="6" max="6" width="6.83203125" bestFit="1" customWidth="1" outlineLevel="1"/>
    <col min="7" max="7" width="7.6640625" hidden="1" customWidth="1" outlineLevel="1"/>
    <col min="8" max="8" width="5" customWidth="1" outlineLevel="1"/>
    <col min="9" max="9" width="6.1640625" bestFit="1" customWidth="1" outlineLevel="1"/>
    <col min="10" max="10" width="6" customWidth="1" outlineLevel="1"/>
    <col min="11" max="11" width="21.83203125" bestFit="1" customWidth="1"/>
    <col min="12" max="12" width="14" customWidth="1"/>
    <col min="13" max="13" width="6.83203125" customWidth="1"/>
    <col min="14" max="14" width="4" bestFit="1" customWidth="1"/>
    <col min="15" max="15" width="5.33203125" bestFit="1" customWidth="1"/>
    <col min="16" max="16" width="3.83203125" bestFit="1" customWidth="1"/>
    <col min="17" max="17" width="161.33203125" hidden="1" customWidth="1"/>
    <col min="18" max="18" width="7.33203125" customWidth="1"/>
    <col min="19" max="19" width="7.33203125" bestFit="1" customWidth="1"/>
    <col min="20" max="25" width="6.1640625" customWidth="1"/>
    <col min="26" max="26" width="8.6640625" hidden="1" customWidth="1" outlineLevel="1"/>
    <col min="27" max="27" width="8.6640625" hidden="1" customWidth="1" collapsed="1"/>
    <col min="28" max="29" width="8.6640625" hidden="1" customWidth="1"/>
    <col min="30" max="30" width="8.6640625" hidden="1" customWidth="1" outlineLevel="1"/>
    <col min="31" max="31" width="8.6640625" hidden="1" customWidth="1" collapsed="1"/>
    <col min="32" max="33" width="1.6640625" customWidth="1"/>
    <col min="34" max="34" width="8.6640625" hidden="1" customWidth="1" outlineLevel="1"/>
    <col min="35" max="35" width="8.6640625" hidden="1" customWidth="1" collapsed="1"/>
    <col min="36" max="37" width="8.6640625" hidden="1" customWidth="1"/>
    <col min="38" max="38" width="8.6640625" hidden="1" customWidth="1" outlineLevel="1"/>
    <col min="39" max="39" width="8.6640625" hidden="1" customWidth="1" collapsed="1"/>
    <col min="40" max="40" width="1.6640625" customWidth="1"/>
    <col min="42" max="42" width="14.5" customWidth="1"/>
    <col min="49" max="49" width="1.83203125" customWidth="1"/>
    <col min="57" max="65" width="8.83203125" style="8"/>
  </cols>
  <sheetData>
    <row r="1" spans="1:65" ht="15" customHeight="1" thickBot="1">
      <c r="A1" s="27" t="s">
        <v>907</v>
      </c>
      <c r="AF1" t="s">
        <v>69</v>
      </c>
      <c r="AN1" t="s">
        <v>69</v>
      </c>
      <c r="BE1" s="8" t="s">
        <v>69</v>
      </c>
    </row>
    <row r="2" spans="1:65" ht="18" customHeight="1">
      <c r="C2" s="12" t="s">
        <v>279</v>
      </c>
      <c r="K2" s="370" t="s">
        <v>1440</v>
      </c>
      <c r="L2" s="371" t="s">
        <v>2361</v>
      </c>
    </row>
    <row r="3" spans="1:65" ht="18" customHeight="1" thickBot="1">
      <c r="C3" s="13" t="s">
        <v>898</v>
      </c>
      <c r="D3" s="13"/>
      <c r="E3" s="13"/>
      <c r="F3" s="13"/>
      <c r="G3" s="13"/>
      <c r="H3" s="13"/>
      <c r="I3" s="13"/>
      <c r="J3" s="13"/>
      <c r="K3" s="372" t="s">
        <v>1442</v>
      </c>
      <c r="L3" s="373" t="s">
        <v>1443</v>
      </c>
      <c r="M3" s="369"/>
      <c r="N3" s="369"/>
      <c r="O3" s="13"/>
      <c r="P3" s="13"/>
      <c r="Q3" s="13"/>
      <c r="R3" s="13"/>
      <c r="S3" s="13"/>
      <c r="T3" s="13"/>
      <c r="U3" s="13"/>
      <c r="V3" s="13"/>
      <c r="W3" s="13"/>
      <c r="X3" s="13"/>
      <c r="Y3" s="13"/>
      <c r="Z3" s="13"/>
      <c r="AA3" s="13"/>
      <c r="AB3" s="13"/>
      <c r="AC3" s="13"/>
      <c r="AD3" s="13"/>
      <c r="AE3" s="13"/>
      <c r="AF3" s="22"/>
      <c r="AG3" s="22"/>
      <c r="AH3" s="13"/>
      <c r="AI3" s="13"/>
      <c r="AJ3" s="13"/>
      <c r="AK3" s="13"/>
      <c r="AL3" s="13"/>
      <c r="AM3" s="13"/>
      <c r="AN3" s="22"/>
      <c r="AO3" s="22"/>
    </row>
    <row r="4" spans="1:65" ht="15" customHeight="1" thickTop="1" thickBot="1"/>
    <row r="5" spans="1:65" ht="16" customHeight="1">
      <c r="C5" s="2" t="s">
        <v>898</v>
      </c>
      <c r="D5" s="6"/>
      <c r="E5" s="6"/>
      <c r="F5" s="6"/>
      <c r="G5" s="6"/>
      <c r="H5" s="6"/>
      <c r="I5" s="6"/>
      <c r="J5" s="6"/>
      <c r="K5" s="6"/>
      <c r="L5" s="6"/>
      <c r="M5" s="6"/>
      <c r="N5" s="6"/>
      <c r="O5" s="6"/>
      <c r="P5" s="6"/>
      <c r="Q5" s="6"/>
      <c r="R5" s="6" t="s">
        <v>2447</v>
      </c>
      <c r="S5" s="6"/>
      <c r="T5" s="6" t="s">
        <v>279</v>
      </c>
      <c r="U5" s="6"/>
      <c r="V5" s="6"/>
      <c r="W5" s="6" t="s">
        <v>2337</v>
      </c>
      <c r="X5" s="6"/>
      <c r="Y5" s="6"/>
      <c r="Z5" s="6"/>
      <c r="AA5" s="6" t="s">
        <v>897</v>
      </c>
      <c r="AB5" s="6"/>
      <c r="AC5" s="6"/>
      <c r="AD5" s="6"/>
      <c r="AE5" s="7"/>
      <c r="AF5" s="241"/>
      <c r="AG5" s="11"/>
      <c r="AH5" s="6"/>
      <c r="AI5" s="6" t="s">
        <v>897</v>
      </c>
      <c r="AJ5" s="6"/>
      <c r="AK5" s="6"/>
      <c r="AL5" s="6"/>
      <c r="AM5" s="7"/>
      <c r="AN5" s="241"/>
      <c r="AQ5" s="52" t="s">
        <v>1438</v>
      </c>
      <c r="AR5" s="52"/>
      <c r="AS5" s="52"/>
      <c r="AT5" s="52"/>
      <c r="AU5" s="52"/>
      <c r="AV5" s="52"/>
      <c r="BE5" s="209" t="s">
        <v>2362</v>
      </c>
    </row>
    <row r="6" spans="1:65" ht="16" customHeight="1" thickBot="1">
      <c r="C6" s="3" t="s">
        <v>2363</v>
      </c>
      <c r="D6" s="4" t="s">
        <v>61</v>
      </c>
      <c r="E6" s="4" t="s">
        <v>520</v>
      </c>
      <c r="F6" s="4" t="s">
        <v>280</v>
      </c>
      <c r="G6" s="4" t="s">
        <v>554</v>
      </c>
      <c r="H6" s="4" t="s">
        <v>554</v>
      </c>
      <c r="I6" s="4" t="s">
        <v>1444</v>
      </c>
      <c r="J6" s="4" t="s">
        <v>61</v>
      </c>
      <c r="K6" s="4" t="s">
        <v>265</v>
      </c>
      <c r="L6" s="4" t="s">
        <v>1439</v>
      </c>
      <c r="M6" s="4" t="s">
        <v>521</v>
      </c>
      <c r="N6" s="4" t="s">
        <v>536</v>
      </c>
      <c r="O6" s="4" t="s">
        <v>63</v>
      </c>
      <c r="P6" s="4" t="s">
        <v>64</v>
      </c>
      <c r="Q6" s="4" t="s">
        <v>533</v>
      </c>
      <c r="R6" s="449" t="s">
        <v>2446</v>
      </c>
      <c r="S6" s="449" t="s">
        <v>2445</v>
      </c>
      <c r="T6" s="4" t="s">
        <v>65</v>
      </c>
      <c r="U6" s="4" t="s">
        <v>66</v>
      </c>
      <c r="V6" s="4" t="s">
        <v>67</v>
      </c>
      <c r="W6" s="4" t="s">
        <v>65</v>
      </c>
      <c r="X6" s="4" t="s">
        <v>66</v>
      </c>
      <c r="Y6" s="4" t="s">
        <v>67</v>
      </c>
      <c r="Z6" s="4" t="s">
        <v>68</v>
      </c>
      <c r="AA6" s="4" t="s">
        <v>65</v>
      </c>
      <c r="AB6" s="4" t="s">
        <v>66</v>
      </c>
      <c r="AC6" s="4" t="s">
        <v>67</v>
      </c>
      <c r="AD6" s="4" t="s">
        <v>68</v>
      </c>
      <c r="AE6" s="5" t="s">
        <v>0</v>
      </c>
      <c r="AF6" s="241"/>
      <c r="AG6" s="11"/>
      <c r="AH6" s="4" t="s">
        <v>68</v>
      </c>
      <c r="AI6" s="4" t="s">
        <v>65</v>
      </c>
      <c r="AJ6" s="4" t="s">
        <v>66</v>
      </c>
      <c r="AK6" s="4" t="s">
        <v>67</v>
      </c>
      <c r="AL6" s="4" t="s">
        <v>68</v>
      </c>
      <c r="AM6" s="5" t="s">
        <v>0</v>
      </c>
      <c r="AN6" s="241"/>
      <c r="AP6" s="52" t="s">
        <v>63</v>
      </c>
      <c r="AQ6" s="52" t="s">
        <v>266</v>
      </c>
      <c r="AR6" s="52" t="s">
        <v>267</v>
      </c>
      <c r="AS6" s="52" t="s">
        <v>268</v>
      </c>
      <c r="AT6" s="52" t="s">
        <v>269</v>
      </c>
      <c r="AU6" s="52" t="s">
        <v>273</v>
      </c>
      <c r="AV6" s="52" t="s">
        <v>274</v>
      </c>
      <c r="BE6" s="8" t="s">
        <v>2363</v>
      </c>
      <c r="BF6" s="8" t="s">
        <v>2364</v>
      </c>
      <c r="BG6" s="8" t="s">
        <v>2365</v>
      </c>
      <c r="BH6" s="8" t="s">
        <v>63</v>
      </c>
      <c r="BI6" s="8" t="s">
        <v>65</v>
      </c>
      <c r="BJ6" s="8" t="s">
        <v>66</v>
      </c>
      <c r="BK6" s="8" t="s">
        <v>2366</v>
      </c>
      <c r="BL6" s="8" t="s">
        <v>2367</v>
      </c>
      <c r="BM6" s="8" t="s">
        <v>2368</v>
      </c>
    </row>
    <row r="7" spans="1:65" ht="16" customHeight="1">
      <c r="C7" s="280">
        <v>1</v>
      </c>
      <c r="D7" s="281"/>
      <c r="E7" s="281" t="str">
        <f>IF(L7="HOMIES", MAX(E$6:E6)+1, "")</f>
        <v/>
      </c>
      <c r="F7" s="281" t="str">
        <f>CONCATENATE($G7&amp;$I7)</f>
        <v>RB1</v>
      </c>
      <c r="G7" s="281" t="s">
        <v>267</v>
      </c>
      <c r="H7" s="281" t="s">
        <v>267</v>
      </c>
      <c r="I7" s="281">
        <v>1</v>
      </c>
      <c r="J7" s="281">
        <v>1</v>
      </c>
      <c r="K7" s="281" t="s">
        <v>439</v>
      </c>
      <c r="L7" s="281" t="str">
        <f>UPPER(_xlfn.XLOOKUP($K7,PPL_EMAIL!$I$2:$I$400,PPL_EMAIL!$J$2:$J$400,"",0))</f>
        <v>DYNASTY</v>
      </c>
      <c r="M7" s="282">
        <f>IFERROR(IF(OR(L7="ROOKIE",L7="FREE AGENT"),"NA",_xlfn.XLOOKUP($K7,PPL_EMAIL!$I$2:$I$400,PPL_EMAIL!$K$2:$K$400,"",0)),"NA")</f>
        <v>6</v>
      </c>
      <c r="N7" s="282" t="s">
        <v>675</v>
      </c>
      <c r="O7" s="281" t="s">
        <v>2</v>
      </c>
      <c r="P7" s="283">
        <f>_xlfn.XLOOKUP($O7,NFL!$F$7:$F$39,NFL!$G$7:$G$39,"",0)</f>
        <v>14</v>
      </c>
      <c r="Q7" s="284" t="s">
        <v>1072</v>
      </c>
      <c r="R7" s="285">
        <f>_xlfn.XLOOKUP($K7,CBS_RAW!$C$4:$C$1015,CBS_RAW!$AA$4:$AA$1015,"",0)</f>
        <v>305.97000000000003</v>
      </c>
      <c r="S7" s="314">
        <v>333.1</v>
      </c>
      <c r="T7" s="286">
        <f>_xlfn.XLOOKUP($K7,$BG$6:$BG$1000,BI$6:BI$1000,"",0)</f>
        <v>1</v>
      </c>
      <c r="U7" s="287">
        <f t="shared" ref="U7:V7" si="0">_xlfn.XLOOKUP($K7,$BG$6:$BG$1000,BJ$6:BJ$1000,"",0)</f>
        <v>1</v>
      </c>
      <c r="V7" s="287">
        <f t="shared" si="0"/>
        <v>1</v>
      </c>
      <c r="W7" s="286">
        <v>1</v>
      </c>
      <c r="X7" s="287">
        <v>2</v>
      </c>
      <c r="Y7" s="287">
        <v>1.1000000000000001</v>
      </c>
      <c r="Z7" s="228">
        <v>0</v>
      </c>
      <c r="AA7" s="227">
        <v>1</v>
      </c>
      <c r="AB7" s="228">
        <v>1</v>
      </c>
      <c r="AC7" s="228">
        <v>1</v>
      </c>
      <c r="AD7" s="228">
        <v>0</v>
      </c>
      <c r="AE7" s="24"/>
      <c r="AF7" s="241"/>
      <c r="AG7" s="11"/>
      <c r="AH7" s="228">
        <v>0</v>
      </c>
      <c r="AI7" s="227">
        <v>1</v>
      </c>
      <c r="AJ7" s="228">
        <v>1</v>
      </c>
      <c r="AK7" s="228">
        <v>1</v>
      </c>
      <c r="AL7" s="228">
        <v>0</v>
      </c>
      <c r="AM7" s="24"/>
      <c r="AN7" s="241"/>
      <c r="AP7" s="207" t="s">
        <v>520</v>
      </c>
      <c r="AQ7" s="207">
        <f>COUNTIFS($H$6:$H$460,AQ$6,$L$6:$L$460,$AP7)</f>
        <v>2</v>
      </c>
      <c r="AR7" s="207">
        <v>1</v>
      </c>
      <c r="AS7" s="207">
        <v>1</v>
      </c>
      <c r="AT7" s="207">
        <v>1</v>
      </c>
      <c r="AU7" s="207">
        <v>1</v>
      </c>
      <c r="AV7" s="207">
        <v>1</v>
      </c>
      <c r="AZ7">
        <v>1</v>
      </c>
      <c r="BA7" t="s">
        <v>267</v>
      </c>
      <c r="BE7" s="8">
        <v>1</v>
      </c>
      <c r="BF7" s="8">
        <v>1</v>
      </c>
      <c r="BG7" s="8" t="s">
        <v>33</v>
      </c>
      <c r="BH7" s="8" t="s">
        <v>34</v>
      </c>
      <c r="BI7" s="8">
        <v>1</v>
      </c>
      <c r="BJ7" s="8">
        <v>2</v>
      </c>
      <c r="BK7" s="8">
        <v>1.1000000000000001</v>
      </c>
      <c r="BL7" s="8">
        <v>0.2</v>
      </c>
      <c r="BM7" s="8">
        <v>0</v>
      </c>
    </row>
    <row r="8" spans="1:65" ht="16" customHeight="1">
      <c r="C8" s="288">
        <v>2</v>
      </c>
      <c r="D8" s="289"/>
      <c r="E8" s="289" t="str">
        <f>IF(L8="HOMIES", MAX(E$6:E7)+1, "")</f>
        <v/>
      </c>
      <c r="F8" s="289" t="str">
        <f t="shared" ref="F8:F71" si="1">CONCATENATE($G8&amp;$I8)</f>
        <v>RB2</v>
      </c>
      <c r="G8" s="289" t="s">
        <v>267</v>
      </c>
      <c r="H8" s="289" t="s">
        <v>267</v>
      </c>
      <c r="I8" s="289">
        <v>2</v>
      </c>
      <c r="J8" s="289">
        <v>1</v>
      </c>
      <c r="K8" s="289" t="s">
        <v>72</v>
      </c>
      <c r="L8" s="289" t="str">
        <f>UPPER(_xlfn.XLOOKUP($K8,PPL_EMAIL!$I$2:$I$400,PPL_EMAIL!$J$2:$J$400,"",0))</f>
        <v>MACHINE</v>
      </c>
      <c r="M8" s="290">
        <f>IFERROR(IF(OR(L8="ROOKIE",L8="FREE AGENT"),"NA",_xlfn.XLOOKUP($K8,PPL_EMAIL!$I$2:$I$400,PPL_EMAIL!$K$2:$K$400,"",0)),"NA")</f>
        <v>21</v>
      </c>
      <c r="N8" s="290" t="s">
        <v>675</v>
      </c>
      <c r="O8" s="289" t="s">
        <v>14</v>
      </c>
      <c r="P8" s="291">
        <f>_xlfn.XLOOKUP($O8,NFL!$F$7:$F$39,NFL!$G$7:$G$39,"",0)</f>
        <v>13</v>
      </c>
      <c r="Q8" s="292" t="s">
        <v>1073</v>
      </c>
      <c r="R8" s="293">
        <f>_xlfn.XLOOKUP($K8,CBS_RAW!$C$4:$C$1015,CBS_RAW!$AA$4:$AA$1015,"",0)</f>
        <v>205.7</v>
      </c>
      <c r="S8" s="315">
        <v>90.5</v>
      </c>
      <c r="T8" s="294">
        <f t="shared" ref="T8:T71" si="2">_xlfn.XLOOKUP($K8,$BG$6:$BG$1000,BI$6:BI$1000,"",0)</f>
        <v>2</v>
      </c>
      <c r="U8" s="295">
        <f t="shared" ref="U8:U71" si="3">_xlfn.XLOOKUP($K8,$BG$6:$BG$1000,BJ$6:BJ$1000,"",0)</f>
        <v>4</v>
      </c>
      <c r="V8" s="295">
        <f t="shared" ref="V8:V71" si="4">_xlfn.XLOOKUP($K8,$BG$6:$BG$1000,BK$6:BK$1000,"",0)</f>
        <v>2.9</v>
      </c>
      <c r="W8" s="294">
        <v>2</v>
      </c>
      <c r="X8" s="295">
        <v>6</v>
      </c>
      <c r="Y8" s="295">
        <v>3</v>
      </c>
      <c r="Z8" s="230">
        <v>0.5</v>
      </c>
      <c r="AA8" s="229">
        <v>2</v>
      </c>
      <c r="AB8" s="230">
        <v>4</v>
      </c>
      <c r="AC8" s="230">
        <v>2.1</v>
      </c>
      <c r="AD8" s="230">
        <v>0.4</v>
      </c>
      <c r="AE8" s="25"/>
      <c r="AF8" s="241"/>
      <c r="AG8" s="11"/>
      <c r="AH8" s="230">
        <v>0.5</v>
      </c>
      <c r="AI8" s="229">
        <v>2</v>
      </c>
      <c r="AJ8" s="230">
        <v>4</v>
      </c>
      <c r="AK8" s="230">
        <v>2.1</v>
      </c>
      <c r="AL8" s="230">
        <v>0.4</v>
      </c>
      <c r="AM8" s="25"/>
      <c r="AN8" s="241"/>
      <c r="AP8" s="207" t="s">
        <v>529</v>
      </c>
      <c r="AQ8" s="207">
        <v>1</v>
      </c>
      <c r="AR8" s="207">
        <v>1</v>
      </c>
      <c r="AS8" s="207">
        <v>1</v>
      </c>
      <c r="AT8" s="207">
        <v>1</v>
      </c>
      <c r="AU8" s="207">
        <v>1</v>
      </c>
      <c r="AV8" s="207">
        <v>1</v>
      </c>
      <c r="AZ8">
        <v>2</v>
      </c>
      <c r="BA8" t="s">
        <v>267</v>
      </c>
      <c r="BE8" s="8">
        <v>2</v>
      </c>
      <c r="BF8" s="8">
        <v>1</v>
      </c>
      <c r="BG8" s="8" t="s">
        <v>435</v>
      </c>
      <c r="BH8" s="8" t="s">
        <v>27</v>
      </c>
      <c r="BI8" s="8">
        <v>2</v>
      </c>
      <c r="BJ8" s="8">
        <v>6</v>
      </c>
      <c r="BK8" s="8">
        <v>3</v>
      </c>
      <c r="BL8" s="8">
        <v>1.1000000000000001</v>
      </c>
      <c r="BM8" s="8">
        <v>1</v>
      </c>
    </row>
    <row r="9" spans="1:65" ht="16" customHeight="1">
      <c r="C9" s="288">
        <v>3</v>
      </c>
      <c r="D9" s="289"/>
      <c r="E9" s="289" t="str">
        <f>IF(L9="HOMIES", MAX(E$6:E8)+1, "")</f>
        <v/>
      </c>
      <c r="F9" s="289" t="str">
        <f t="shared" si="1"/>
        <v>RB3</v>
      </c>
      <c r="G9" s="289" t="s">
        <v>267</v>
      </c>
      <c r="H9" s="289" t="s">
        <v>267</v>
      </c>
      <c r="I9" s="289">
        <v>3</v>
      </c>
      <c r="J9" s="289">
        <v>1</v>
      </c>
      <c r="K9" s="289" t="s">
        <v>82</v>
      </c>
      <c r="L9" s="289" t="str">
        <f>UPPER(_xlfn.XLOOKUP($K9,PPL_EMAIL!$I$2:$I$400,PPL_EMAIL!$J$2:$J$400,"",0))</f>
        <v>INVINCIBLES</v>
      </c>
      <c r="M9" s="290">
        <f>IFERROR(IF(OR(L9="ROOKIE",L9="FREE AGENT"),"NA",_xlfn.XLOOKUP($K9,PPL_EMAIL!$I$2:$I$400,PPL_EMAIL!$K$2:$K$400,"",0)),"NA")</f>
        <v>14</v>
      </c>
      <c r="N9" s="290" t="s">
        <v>675</v>
      </c>
      <c r="O9" s="289" t="s">
        <v>48</v>
      </c>
      <c r="P9" s="291">
        <f>_xlfn.XLOOKUP($O9,NFL!$F$7:$F$39,NFL!$G$7:$G$39,"",0)</f>
        <v>6</v>
      </c>
      <c r="Q9" s="292" t="s">
        <v>1074</v>
      </c>
      <c r="R9" s="293">
        <f>_xlfn.XLOOKUP($K9,CBS_RAW!$C$4:$C$1015,CBS_RAW!$AA$4:$AA$1015,"",0)</f>
        <v>259.81</v>
      </c>
      <c r="S9" s="315">
        <v>175.3</v>
      </c>
      <c r="T9" s="294">
        <f t="shared" si="2"/>
        <v>2</v>
      </c>
      <c r="U9" s="295">
        <f t="shared" si="3"/>
        <v>5</v>
      </c>
      <c r="V9" s="295">
        <f t="shared" si="4"/>
        <v>4.0999999999999996</v>
      </c>
      <c r="W9" s="294">
        <v>2</v>
      </c>
      <c r="X9" s="295">
        <v>8</v>
      </c>
      <c r="Y9" s="295">
        <v>3.9</v>
      </c>
      <c r="Z9" s="230">
        <v>0.8</v>
      </c>
      <c r="AA9" s="229">
        <v>2</v>
      </c>
      <c r="AB9" s="230">
        <v>6</v>
      </c>
      <c r="AC9" s="230">
        <v>3.4</v>
      </c>
      <c r="AD9" s="230">
        <v>0.9</v>
      </c>
      <c r="AE9" s="25"/>
      <c r="AF9" s="241"/>
      <c r="AG9" s="11"/>
      <c r="AH9" s="230">
        <v>0.8</v>
      </c>
      <c r="AI9" s="229">
        <v>2</v>
      </c>
      <c r="AJ9" s="230">
        <v>6</v>
      </c>
      <c r="AK9" s="230">
        <v>3.4</v>
      </c>
      <c r="AL9" s="230">
        <v>0.9</v>
      </c>
      <c r="AM9" s="25"/>
      <c r="AN9" s="241"/>
      <c r="AP9" s="207" t="s">
        <v>525</v>
      </c>
      <c r="AQ9" s="207">
        <v>1</v>
      </c>
      <c r="AR9" s="207">
        <v>1</v>
      </c>
      <c r="AS9" s="207">
        <v>1</v>
      </c>
      <c r="AT9" s="207">
        <v>1</v>
      </c>
      <c r="AU9" s="207">
        <v>1</v>
      </c>
      <c r="AV9" s="207">
        <v>1</v>
      </c>
      <c r="AZ9">
        <v>3</v>
      </c>
      <c r="BA9" t="s">
        <v>267</v>
      </c>
      <c r="BE9" s="8">
        <v>3</v>
      </c>
      <c r="BF9" s="8">
        <v>1</v>
      </c>
      <c r="BG9" s="8" t="s">
        <v>562</v>
      </c>
      <c r="BH9" s="8" t="s">
        <v>1</v>
      </c>
      <c r="BI9" s="8">
        <v>2</v>
      </c>
      <c r="BJ9" s="8">
        <v>5</v>
      </c>
      <c r="BK9" s="8">
        <v>3</v>
      </c>
      <c r="BL9" s="8">
        <v>0.9</v>
      </c>
      <c r="BM9" s="8">
        <v>-1</v>
      </c>
    </row>
    <row r="10" spans="1:65" ht="16" customHeight="1">
      <c r="C10" s="288">
        <v>4</v>
      </c>
      <c r="D10" s="289"/>
      <c r="E10" s="289" t="str">
        <f>IF(L10="HOMIES", MAX(E$6:E9)+1, "")</f>
        <v/>
      </c>
      <c r="F10" s="289" t="str">
        <f t="shared" si="1"/>
        <v>RB4</v>
      </c>
      <c r="G10" s="289" t="s">
        <v>267</v>
      </c>
      <c r="H10" s="289" t="s">
        <v>267</v>
      </c>
      <c r="I10" s="289">
        <v>4</v>
      </c>
      <c r="J10" s="289">
        <v>1</v>
      </c>
      <c r="K10" s="289" t="s">
        <v>97</v>
      </c>
      <c r="L10" s="289" t="str">
        <f>UPPER(_xlfn.XLOOKUP($K10,PPL_EMAIL!$I$2:$I$400,PPL_EMAIL!$J$2:$J$400,"",0))</f>
        <v>ROID RAGERS</v>
      </c>
      <c r="M10" s="290">
        <f>IFERROR(IF(OR(L10="ROOKIE",L10="FREE AGENT"),"NA",_xlfn.XLOOKUP($K10,PPL_EMAIL!$I$2:$I$400,PPL_EMAIL!$K$2:$K$400,"",0)),"NA")</f>
        <v>6</v>
      </c>
      <c r="N10" s="290" t="s">
        <v>675</v>
      </c>
      <c r="O10" s="289" t="s">
        <v>27</v>
      </c>
      <c r="P10" s="291">
        <f>_xlfn.XLOOKUP($O10,NFL!$F$7:$F$39,NFL!$G$7:$G$39,"",0)</f>
        <v>8</v>
      </c>
      <c r="Q10" s="292" t="s">
        <v>1075</v>
      </c>
      <c r="R10" s="293">
        <f>_xlfn.XLOOKUP($K10,CBS_RAW!$C$4:$C$1015,CBS_RAW!$AA$4:$AA$1015,"",0)</f>
        <v>265.83</v>
      </c>
      <c r="S10" s="315">
        <v>273.8</v>
      </c>
      <c r="T10" s="294">
        <f t="shared" si="2"/>
        <v>3</v>
      </c>
      <c r="U10" s="295">
        <f t="shared" si="3"/>
        <v>7</v>
      </c>
      <c r="V10" s="295">
        <f t="shared" si="4"/>
        <v>4</v>
      </c>
      <c r="W10" s="294">
        <v>3</v>
      </c>
      <c r="X10" s="295">
        <v>7</v>
      </c>
      <c r="Y10" s="295">
        <v>4.4000000000000004</v>
      </c>
      <c r="Z10" s="230">
        <v>1.7</v>
      </c>
      <c r="AA10" s="229">
        <v>3</v>
      </c>
      <c r="AB10" s="230">
        <v>10</v>
      </c>
      <c r="AC10" s="230">
        <v>5.2</v>
      </c>
      <c r="AD10" s="230">
        <v>2.2000000000000002</v>
      </c>
      <c r="AE10" s="25"/>
      <c r="AF10" s="241"/>
      <c r="AG10" s="11"/>
      <c r="AH10" s="230">
        <v>1.7</v>
      </c>
      <c r="AI10" s="229">
        <v>3</v>
      </c>
      <c r="AJ10" s="230">
        <v>10</v>
      </c>
      <c r="AK10" s="230">
        <v>5.2</v>
      </c>
      <c r="AL10" s="230">
        <v>2.2000000000000002</v>
      </c>
      <c r="AM10" s="25"/>
      <c r="AN10" s="241"/>
      <c r="AP10" s="207" t="s">
        <v>524</v>
      </c>
      <c r="AQ10" s="207">
        <v>1</v>
      </c>
      <c r="AR10" s="207">
        <v>1</v>
      </c>
      <c r="AS10" s="207">
        <v>1</v>
      </c>
      <c r="AT10" s="207">
        <v>1</v>
      </c>
      <c r="AU10" s="207">
        <v>1</v>
      </c>
      <c r="AV10" s="207">
        <v>1</v>
      </c>
      <c r="AZ10">
        <v>4</v>
      </c>
      <c r="BA10" t="s">
        <v>267</v>
      </c>
      <c r="BE10" s="8">
        <v>4</v>
      </c>
      <c r="BF10" s="8">
        <v>1</v>
      </c>
      <c r="BG10" s="8" t="s">
        <v>28</v>
      </c>
      <c r="BH10" s="8" t="s">
        <v>29</v>
      </c>
      <c r="BI10" s="8">
        <v>2</v>
      </c>
      <c r="BJ10" s="8">
        <v>6</v>
      </c>
      <c r="BK10" s="8">
        <v>3.8</v>
      </c>
      <c r="BL10" s="8">
        <v>1</v>
      </c>
      <c r="BM10" s="8">
        <v>0</v>
      </c>
    </row>
    <row r="11" spans="1:65" ht="16" customHeight="1">
      <c r="C11" s="288">
        <v>5</v>
      </c>
      <c r="D11" s="289"/>
      <c r="E11" s="289" t="str">
        <f>IF(L11="HOMIES", MAX(E$6:E10)+1, "")</f>
        <v/>
      </c>
      <c r="F11" s="289" t="str">
        <f t="shared" si="1"/>
        <v>RB5</v>
      </c>
      <c r="G11" s="289" t="s">
        <v>267</v>
      </c>
      <c r="H11" s="289" t="s">
        <v>267</v>
      </c>
      <c r="I11" s="289">
        <v>5</v>
      </c>
      <c r="J11" s="289">
        <v>1</v>
      </c>
      <c r="K11" s="289" t="s">
        <v>78</v>
      </c>
      <c r="L11" s="289" t="str">
        <f>UPPER(_xlfn.XLOOKUP($K11,PPL_EMAIL!$I$2:$I$400,PPL_EMAIL!$J$2:$J$400,"",0))</f>
        <v>WAILERS</v>
      </c>
      <c r="M11" s="290">
        <f>IFERROR(IF(OR(L11="ROOKIE",L11="FREE AGENT"),"NA",_xlfn.XLOOKUP($K11,PPL_EMAIL!$I$2:$I$400,PPL_EMAIL!$K$2:$K$400,"",0)),"NA")</f>
        <v>21</v>
      </c>
      <c r="N11" s="290" t="s">
        <v>675</v>
      </c>
      <c r="O11" s="289" t="s">
        <v>31</v>
      </c>
      <c r="P11" s="291">
        <f>_xlfn.XLOOKUP($O11,NFL!$F$7:$F$39,NFL!$G$7:$G$39,"",0)</f>
        <v>7</v>
      </c>
      <c r="Q11" s="292" t="s">
        <v>1076</v>
      </c>
      <c r="R11" s="293">
        <f>_xlfn.XLOOKUP($K11,CBS_RAW!$C$4:$C$1015,CBS_RAW!$AA$4:$AA$1015,"",0)</f>
        <v>219.31</v>
      </c>
      <c r="S11" s="315">
        <v>172.3</v>
      </c>
      <c r="T11" s="294">
        <f t="shared" si="2"/>
        <v>2</v>
      </c>
      <c r="U11" s="295">
        <f t="shared" si="3"/>
        <v>6</v>
      </c>
      <c r="V11" s="295">
        <f t="shared" si="4"/>
        <v>3.6</v>
      </c>
      <c r="W11" s="294">
        <v>2</v>
      </c>
      <c r="X11" s="295">
        <v>8</v>
      </c>
      <c r="Y11" s="295">
        <v>4.5999999999999996</v>
      </c>
      <c r="Z11" s="230">
        <v>1.5</v>
      </c>
      <c r="AA11" s="229">
        <v>3</v>
      </c>
      <c r="AB11" s="230">
        <v>8</v>
      </c>
      <c r="AC11" s="230">
        <v>5.6</v>
      </c>
      <c r="AD11" s="230">
        <v>1.6</v>
      </c>
      <c r="AE11" s="25"/>
      <c r="AF11" s="241"/>
      <c r="AG11" s="11"/>
      <c r="AH11" s="230">
        <v>1.5</v>
      </c>
      <c r="AI11" s="229">
        <v>3</v>
      </c>
      <c r="AJ11" s="230">
        <v>8</v>
      </c>
      <c r="AK11" s="230">
        <v>5.6</v>
      </c>
      <c r="AL11" s="230">
        <v>1.6</v>
      </c>
      <c r="AM11" s="25"/>
      <c r="AN11" s="241"/>
      <c r="AP11" s="207" t="s">
        <v>527</v>
      </c>
      <c r="AQ11" s="207">
        <v>1</v>
      </c>
      <c r="AR11" s="207">
        <v>1</v>
      </c>
      <c r="AS11" s="207">
        <v>1</v>
      </c>
      <c r="AT11" s="207">
        <v>1</v>
      </c>
      <c r="AU11" s="207">
        <v>1</v>
      </c>
      <c r="AV11" s="207">
        <v>1</v>
      </c>
      <c r="AZ11">
        <v>5</v>
      </c>
      <c r="BA11" t="s">
        <v>267</v>
      </c>
      <c r="BE11" s="8">
        <v>5</v>
      </c>
      <c r="BF11" s="8">
        <v>2</v>
      </c>
      <c r="BG11" s="8" t="s">
        <v>436</v>
      </c>
      <c r="BH11" s="8" t="s">
        <v>16</v>
      </c>
      <c r="BI11" s="8">
        <v>4</v>
      </c>
      <c r="BJ11" s="8">
        <v>8</v>
      </c>
      <c r="BK11" s="8">
        <v>5.7</v>
      </c>
      <c r="BL11" s="8">
        <v>1</v>
      </c>
      <c r="BM11" s="8">
        <v>1</v>
      </c>
    </row>
    <row r="12" spans="1:65" ht="16" customHeight="1">
      <c r="C12" s="288">
        <v>6</v>
      </c>
      <c r="D12" s="289"/>
      <c r="E12" s="289" t="str">
        <f>IF(L12="HOMIES", MAX(E$6:E11)+1, "")</f>
        <v/>
      </c>
      <c r="F12" s="289" t="str">
        <f t="shared" si="1"/>
        <v>RB6</v>
      </c>
      <c r="G12" s="289" t="s">
        <v>267</v>
      </c>
      <c r="H12" s="289" t="s">
        <v>267</v>
      </c>
      <c r="I12" s="289">
        <v>6</v>
      </c>
      <c r="J12" s="289">
        <v>2</v>
      </c>
      <c r="K12" s="289" t="s">
        <v>75</v>
      </c>
      <c r="L12" s="289" t="str">
        <f>UPPER(_xlfn.XLOOKUP($K12,PPL_EMAIL!$I$2:$I$400,PPL_EMAIL!$J$2:$J$400,"",0))</f>
        <v>SHAFT</v>
      </c>
      <c r="M12" s="290">
        <f>IFERROR(IF(OR(L12="ROOKIE",L12="FREE AGENT"),"NA",_xlfn.XLOOKUP($K12,PPL_EMAIL!$I$2:$I$400,PPL_EMAIL!$K$2:$K$400,"",0)),"NA")</f>
        <v>21</v>
      </c>
      <c r="N12" s="290" t="s">
        <v>675</v>
      </c>
      <c r="O12" s="289" t="s">
        <v>46</v>
      </c>
      <c r="P12" s="291">
        <f>_xlfn.XLOOKUP($O12,NFL!$F$7:$F$39,NFL!$G$7:$G$39,"",0)</f>
        <v>10</v>
      </c>
      <c r="Q12" s="292" t="s">
        <v>1077</v>
      </c>
      <c r="R12" s="293">
        <f>_xlfn.XLOOKUP($K12,CBS_RAW!$C$4:$C$1015,CBS_RAW!$AA$4:$AA$1015,"",0)</f>
        <v>222.98</v>
      </c>
      <c r="S12" s="315">
        <v>245.9</v>
      </c>
      <c r="T12" s="294">
        <f t="shared" si="2"/>
        <v>5</v>
      </c>
      <c r="U12" s="295">
        <f t="shared" si="3"/>
        <v>9</v>
      </c>
      <c r="V12" s="295">
        <f t="shared" si="4"/>
        <v>6.5</v>
      </c>
      <c r="W12" s="294">
        <v>2</v>
      </c>
      <c r="X12" s="295">
        <v>12</v>
      </c>
      <c r="Y12" s="295">
        <v>6.9</v>
      </c>
      <c r="Z12" s="230">
        <v>1.5</v>
      </c>
      <c r="AA12" s="229">
        <v>4</v>
      </c>
      <c r="AB12" s="230">
        <v>11</v>
      </c>
      <c r="AC12" s="230">
        <v>5.8</v>
      </c>
      <c r="AD12" s="230">
        <v>1.4</v>
      </c>
      <c r="AE12" s="25"/>
      <c r="AF12" s="241"/>
      <c r="AG12" s="11"/>
      <c r="AH12" s="230">
        <v>1.5</v>
      </c>
      <c r="AI12" s="229">
        <v>4</v>
      </c>
      <c r="AJ12" s="230">
        <v>11</v>
      </c>
      <c r="AK12" s="230">
        <v>5.8</v>
      </c>
      <c r="AL12" s="230">
        <v>1.4</v>
      </c>
      <c r="AM12" s="25"/>
      <c r="AN12" s="241"/>
      <c r="AP12" s="207" t="s">
        <v>523</v>
      </c>
      <c r="AQ12" s="207">
        <v>1</v>
      </c>
      <c r="AR12" s="207">
        <v>1</v>
      </c>
      <c r="AS12" s="207">
        <v>1</v>
      </c>
      <c r="AT12" s="207">
        <v>1</v>
      </c>
      <c r="AU12" s="207">
        <v>1</v>
      </c>
      <c r="AV12" s="207">
        <v>1</v>
      </c>
      <c r="AZ12">
        <v>6</v>
      </c>
      <c r="BA12" t="s">
        <v>267</v>
      </c>
      <c r="BE12" s="8">
        <v>6</v>
      </c>
      <c r="BF12" s="8">
        <v>2</v>
      </c>
      <c r="BG12" s="8" t="s">
        <v>21</v>
      </c>
      <c r="BH12" s="8" t="s">
        <v>22</v>
      </c>
      <c r="BI12" s="8">
        <v>3</v>
      </c>
      <c r="BJ12" s="8">
        <v>9</v>
      </c>
      <c r="BK12" s="8">
        <v>6.1</v>
      </c>
      <c r="BL12" s="8">
        <v>1.7</v>
      </c>
      <c r="BM12" s="8">
        <v>-1</v>
      </c>
    </row>
    <row r="13" spans="1:65" ht="16" customHeight="1">
      <c r="C13" s="288">
        <v>7</v>
      </c>
      <c r="D13" s="289"/>
      <c r="E13" s="289" t="str">
        <f>IF(L13="HOMIES", MAX(E$6:E12)+1, "")</f>
        <v/>
      </c>
      <c r="F13" s="289" t="str">
        <f t="shared" si="1"/>
        <v>RB7</v>
      </c>
      <c r="G13" s="289" t="s">
        <v>267</v>
      </c>
      <c r="H13" s="289" t="s">
        <v>267</v>
      </c>
      <c r="I13" s="289">
        <v>7</v>
      </c>
      <c r="J13" s="289">
        <v>2</v>
      </c>
      <c r="K13" s="289" t="s">
        <v>564</v>
      </c>
      <c r="L13" s="289" t="str">
        <f>UPPER(_xlfn.XLOOKUP($K13,PPL_EMAIL!$I$2:$I$400,PPL_EMAIL!$J$2:$J$400,"",0))</f>
        <v>HABANEROS</v>
      </c>
      <c r="M13" s="290">
        <f>IFERROR(IF(OR(L13="ROOKIE",L13="FREE AGENT"),"NA",_xlfn.XLOOKUP($K13,PPL_EMAIL!$I$2:$I$400,PPL_EMAIL!$K$2:$K$400,"",0)),"NA")</f>
        <v>6</v>
      </c>
      <c r="N13" s="290" t="s">
        <v>675</v>
      </c>
      <c r="O13" s="289" t="s">
        <v>25</v>
      </c>
      <c r="P13" s="291">
        <f>_xlfn.XLOOKUP($O13,NFL!$F$7:$F$39,NFL!$G$7:$G$39,"",0)</f>
        <v>9</v>
      </c>
      <c r="Q13" s="292" t="s">
        <v>1078</v>
      </c>
      <c r="R13" s="293">
        <f>_xlfn.XLOOKUP($K13,CBS_RAW!$C$4:$C$1015,CBS_RAW!$AA$4:$AA$1015,"",0)</f>
        <v>228.39</v>
      </c>
      <c r="S13" s="315">
        <v>226.7</v>
      </c>
      <c r="T13" s="294">
        <f t="shared" si="2"/>
        <v>6</v>
      </c>
      <c r="U13" s="295">
        <f t="shared" si="3"/>
        <v>12</v>
      </c>
      <c r="V13" s="295">
        <f t="shared" si="4"/>
        <v>7.9</v>
      </c>
      <c r="W13" s="294">
        <v>4</v>
      </c>
      <c r="X13" s="295">
        <v>19</v>
      </c>
      <c r="Y13" s="295">
        <v>8.1999999999999993</v>
      </c>
      <c r="Z13" s="230">
        <v>2.2999999999999998</v>
      </c>
      <c r="AA13" s="229">
        <v>3</v>
      </c>
      <c r="AB13" s="230">
        <v>13</v>
      </c>
      <c r="AC13" s="230">
        <v>8.3000000000000007</v>
      </c>
      <c r="AD13" s="230">
        <v>2.2999999999999998</v>
      </c>
      <c r="AE13" s="25"/>
      <c r="AF13" s="241"/>
      <c r="AG13" s="11"/>
      <c r="AH13" s="230">
        <v>2.2999999999999998</v>
      </c>
      <c r="AI13" s="229">
        <v>3</v>
      </c>
      <c r="AJ13" s="230">
        <v>13</v>
      </c>
      <c r="AK13" s="230">
        <v>8.3000000000000007</v>
      </c>
      <c r="AL13" s="230">
        <v>2.2999999999999998</v>
      </c>
      <c r="AM13" s="25"/>
      <c r="AN13" s="241"/>
      <c r="AP13" s="207" t="s">
        <v>528</v>
      </c>
      <c r="AQ13" s="207">
        <v>1</v>
      </c>
      <c r="AR13" s="207">
        <v>1</v>
      </c>
      <c r="AS13" s="207">
        <v>1</v>
      </c>
      <c r="AT13" s="207">
        <v>1</v>
      </c>
      <c r="AU13" s="207">
        <v>1</v>
      </c>
      <c r="AV13" s="207">
        <v>1</v>
      </c>
      <c r="AZ13">
        <v>7</v>
      </c>
      <c r="BA13" t="s">
        <v>267</v>
      </c>
      <c r="BE13" s="8">
        <v>7</v>
      </c>
      <c r="BF13" s="8">
        <v>2</v>
      </c>
      <c r="BG13" s="8" t="s">
        <v>431</v>
      </c>
      <c r="BH13" s="8" t="s">
        <v>46</v>
      </c>
      <c r="BI13" s="8">
        <v>4</v>
      </c>
      <c r="BJ13" s="8">
        <v>10</v>
      </c>
      <c r="BK13" s="8">
        <v>7.2</v>
      </c>
      <c r="BL13" s="8">
        <v>1.7</v>
      </c>
      <c r="BM13" s="8">
        <v>0</v>
      </c>
    </row>
    <row r="14" spans="1:65" ht="16" customHeight="1">
      <c r="C14" s="288">
        <v>8</v>
      </c>
      <c r="D14" s="289"/>
      <c r="E14" s="289" t="str">
        <f>IF(L14="HOMIES", MAX(E$6:E13)+1, "")</f>
        <v/>
      </c>
      <c r="F14" s="289" t="str">
        <f t="shared" si="1"/>
        <v>WR1</v>
      </c>
      <c r="G14" s="289" t="s">
        <v>268</v>
      </c>
      <c r="H14" s="289" t="s">
        <v>268</v>
      </c>
      <c r="I14" s="289">
        <v>1</v>
      </c>
      <c r="J14" s="289">
        <v>2</v>
      </c>
      <c r="K14" s="289" t="s">
        <v>466</v>
      </c>
      <c r="L14" s="289" t="str">
        <f>UPPER(_xlfn.XLOOKUP($K14,PPL_EMAIL!$I$2:$I$400,PPL_EMAIL!$J$2:$J$400,"",0))</f>
        <v>PROGRAM</v>
      </c>
      <c r="M14" s="290">
        <f>IFERROR(IF(OR(L14="ROOKIE",L14="FREE AGENT"),"NA",_xlfn.XLOOKUP($K14,PPL_EMAIL!$I$2:$I$400,PPL_EMAIL!$K$2:$K$400,"",0)),"NA")</f>
        <v>6</v>
      </c>
      <c r="N14" s="290" t="s">
        <v>675</v>
      </c>
      <c r="O14" s="289" t="s">
        <v>31</v>
      </c>
      <c r="P14" s="291">
        <f>_xlfn.XLOOKUP($O14,NFL!$F$7:$F$39,NFL!$G$7:$G$39,"",0)</f>
        <v>7</v>
      </c>
      <c r="Q14" s="292" t="s">
        <v>1029</v>
      </c>
      <c r="R14" s="293">
        <f>_xlfn.XLOOKUP($K14,CBS_RAW!$C$4:$C$1015,CBS_RAW!$AA$4:$AA$1015,"",0)</f>
        <v>216.08</v>
      </c>
      <c r="S14" s="315">
        <v>222.4</v>
      </c>
      <c r="T14" s="294">
        <f t="shared" si="2"/>
        <v>1</v>
      </c>
      <c r="U14" s="295">
        <f t="shared" si="3"/>
        <v>3</v>
      </c>
      <c r="V14" s="295">
        <f t="shared" si="4"/>
        <v>1.8</v>
      </c>
      <c r="W14" s="294">
        <v>4</v>
      </c>
      <c r="X14" s="295">
        <v>14</v>
      </c>
      <c r="Y14" s="295">
        <v>10.7</v>
      </c>
      <c r="Z14" s="230">
        <v>1.5</v>
      </c>
      <c r="AA14" s="229">
        <v>6</v>
      </c>
      <c r="AB14" s="230">
        <v>14</v>
      </c>
      <c r="AC14" s="230">
        <v>8.3000000000000007</v>
      </c>
      <c r="AD14" s="230">
        <v>1.8</v>
      </c>
      <c r="AE14" s="25"/>
      <c r="AF14" s="241"/>
      <c r="AG14" s="11"/>
      <c r="AH14" s="230">
        <v>1.5</v>
      </c>
      <c r="AI14" s="229">
        <v>6</v>
      </c>
      <c r="AJ14" s="230">
        <v>14</v>
      </c>
      <c r="AK14" s="230">
        <v>8.3000000000000007</v>
      </c>
      <c r="AL14" s="230">
        <v>1.8</v>
      </c>
      <c r="AM14" s="25"/>
      <c r="AN14" s="241"/>
      <c r="AP14" s="207" t="s">
        <v>522</v>
      </c>
      <c r="AQ14" s="207">
        <v>1</v>
      </c>
      <c r="AR14" s="207">
        <v>1</v>
      </c>
      <c r="AS14" s="207">
        <v>1</v>
      </c>
      <c r="AT14" s="207">
        <v>1</v>
      </c>
      <c r="AU14" s="207">
        <v>1</v>
      </c>
      <c r="AV14" s="207">
        <v>1</v>
      </c>
      <c r="AZ14">
        <v>1</v>
      </c>
      <c r="BA14" t="s">
        <v>268</v>
      </c>
      <c r="BE14" s="8">
        <v>8</v>
      </c>
      <c r="BF14" s="8">
        <v>2</v>
      </c>
      <c r="BG14" s="8" t="s">
        <v>35</v>
      </c>
      <c r="BH14" s="8" t="s">
        <v>18</v>
      </c>
      <c r="BI14" s="8">
        <v>7</v>
      </c>
      <c r="BJ14" s="8">
        <v>13</v>
      </c>
      <c r="BK14" s="8">
        <v>8.8000000000000007</v>
      </c>
      <c r="BL14" s="8">
        <v>1.8</v>
      </c>
      <c r="BM14" s="8">
        <v>0</v>
      </c>
    </row>
    <row r="15" spans="1:65" ht="16" customHeight="1">
      <c r="C15" s="288">
        <v>9</v>
      </c>
      <c r="D15" s="289"/>
      <c r="E15" s="289">
        <f>IF(L15="HOMIES", MAX(E$6:E14)+1, "")</f>
        <v>1</v>
      </c>
      <c r="F15" s="289" t="str">
        <f t="shared" si="1"/>
        <v>WR2</v>
      </c>
      <c r="G15" s="289" t="s">
        <v>268</v>
      </c>
      <c r="H15" s="289" t="s">
        <v>268</v>
      </c>
      <c r="I15" s="289">
        <v>2</v>
      </c>
      <c r="J15" s="289">
        <v>2</v>
      </c>
      <c r="K15" s="289" t="s">
        <v>143</v>
      </c>
      <c r="L15" s="289" t="str">
        <f>UPPER(_xlfn.XLOOKUP($K15,PPL_EMAIL!$I$2:$I$400,PPL_EMAIL!$J$2:$J$400,"",0))</f>
        <v>HOMIES</v>
      </c>
      <c r="M15" s="290">
        <f>IFERROR(IF(OR(L15="ROOKIE",L15="FREE AGENT"),"NA",_xlfn.XLOOKUP($K15,PPL_EMAIL!$I$2:$I$400,PPL_EMAIL!$K$2:$K$400,"",0)),"NA")</f>
        <v>7</v>
      </c>
      <c r="N15" s="290" t="s">
        <v>675</v>
      </c>
      <c r="O15" s="289" t="s">
        <v>20</v>
      </c>
      <c r="P15" s="291">
        <f>_xlfn.XLOOKUP($O15,NFL!$F$7:$F$39,NFL!$G$7:$G$39,"",0)</f>
        <v>7</v>
      </c>
      <c r="Q15" s="292" t="s">
        <v>1030</v>
      </c>
      <c r="R15" s="293">
        <f>_xlfn.XLOOKUP($K15,CBS_RAW!$C$4:$C$1015,CBS_RAW!$AA$4:$AA$1015,"",0)</f>
        <v>262.52</v>
      </c>
      <c r="S15" s="315">
        <v>294.5</v>
      </c>
      <c r="T15" s="294">
        <f t="shared" si="2"/>
        <v>1</v>
      </c>
      <c r="U15" s="295">
        <f t="shared" si="3"/>
        <v>3</v>
      </c>
      <c r="V15" s="295">
        <f t="shared" si="4"/>
        <v>2.1</v>
      </c>
      <c r="W15" s="294">
        <v>5</v>
      </c>
      <c r="X15" s="295">
        <v>14</v>
      </c>
      <c r="Y15" s="295">
        <v>11.1</v>
      </c>
      <c r="Z15" s="230">
        <v>1.7</v>
      </c>
      <c r="AA15" s="229">
        <v>4</v>
      </c>
      <c r="AB15" s="230">
        <v>10</v>
      </c>
      <c r="AC15" s="230">
        <v>7.1</v>
      </c>
      <c r="AD15" s="230">
        <v>1.4</v>
      </c>
      <c r="AE15" s="25"/>
      <c r="AF15" s="241"/>
      <c r="AG15" s="11"/>
      <c r="AH15" s="230">
        <v>1.7</v>
      </c>
      <c r="AI15" s="229">
        <v>4</v>
      </c>
      <c r="AJ15" s="230">
        <v>10</v>
      </c>
      <c r="AK15" s="230">
        <v>7.1</v>
      </c>
      <c r="AL15" s="230">
        <v>1.4</v>
      </c>
      <c r="AM15" s="25"/>
      <c r="AN15" s="241"/>
      <c r="AP15" s="207" t="s">
        <v>526</v>
      </c>
      <c r="AQ15" s="207">
        <v>1</v>
      </c>
      <c r="AR15" s="207">
        <v>1</v>
      </c>
      <c r="AS15" s="207">
        <v>1</v>
      </c>
      <c r="AT15" s="207">
        <v>1</v>
      </c>
      <c r="AU15" s="207">
        <v>1</v>
      </c>
      <c r="AV15" s="207">
        <v>1</v>
      </c>
      <c r="AZ15">
        <v>2</v>
      </c>
      <c r="BA15" t="s">
        <v>268</v>
      </c>
      <c r="BE15" s="8">
        <v>9</v>
      </c>
      <c r="BF15" s="8">
        <v>3</v>
      </c>
      <c r="BG15" s="8" t="s">
        <v>11</v>
      </c>
      <c r="BH15" s="8" t="s">
        <v>52</v>
      </c>
      <c r="BI15" s="8">
        <v>6</v>
      </c>
      <c r="BJ15" s="8">
        <v>13</v>
      </c>
      <c r="BK15" s="8">
        <v>9.6</v>
      </c>
      <c r="BL15" s="8">
        <v>1.7</v>
      </c>
      <c r="BM15" s="8">
        <v>2</v>
      </c>
    </row>
    <row r="16" spans="1:65" ht="16" customHeight="1">
      <c r="C16" s="288">
        <v>10</v>
      </c>
      <c r="D16" s="289"/>
      <c r="E16" s="289" t="str">
        <f>IF(L16="HOMIES", MAX(E$6:E15)+1, "")</f>
        <v/>
      </c>
      <c r="F16" s="289" t="str">
        <f t="shared" si="1"/>
        <v>RB8</v>
      </c>
      <c r="G16" s="289" t="s">
        <v>267</v>
      </c>
      <c r="H16" s="289" t="s">
        <v>267</v>
      </c>
      <c r="I16" s="289">
        <v>8</v>
      </c>
      <c r="J16" s="289">
        <v>2</v>
      </c>
      <c r="K16" s="289" t="s">
        <v>76</v>
      </c>
      <c r="L16" s="289" t="str">
        <f>UPPER(_xlfn.XLOOKUP($K16,PPL_EMAIL!$I$2:$I$400,PPL_EMAIL!$J$2:$J$400,"",0))</f>
        <v>PROGRAM</v>
      </c>
      <c r="M16" s="290">
        <f>IFERROR(IF(OR(L16="ROOKIE",L16="FREE AGENT"),"NA",_xlfn.XLOOKUP($K16,PPL_EMAIL!$I$2:$I$400,PPL_EMAIL!$K$2:$K$400,"",0)),"NA")</f>
        <v>11</v>
      </c>
      <c r="N16" s="290" t="s">
        <v>675</v>
      </c>
      <c r="O16" s="289" t="s">
        <v>8</v>
      </c>
      <c r="P16" s="291">
        <f>_xlfn.XLOOKUP($O16,NFL!$F$7:$F$39,NFL!$G$7:$G$39,"",0)</f>
        <v>9</v>
      </c>
      <c r="Q16" s="292" t="s">
        <v>1079</v>
      </c>
      <c r="R16" s="293">
        <f>_xlfn.XLOOKUP($K16,CBS_RAW!$C$4:$C$1015,CBS_RAW!$AA$4:$AA$1015,"",0)</f>
        <v>195.43</v>
      </c>
      <c r="S16" s="315">
        <v>195.3</v>
      </c>
      <c r="T16" s="294">
        <f t="shared" si="2"/>
        <v>6</v>
      </c>
      <c r="U16" s="295">
        <f t="shared" si="3"/>
        <v>12</v>
      </c>
      <c r="V16" s="295">
        <f t="shared" si="4"/>
        <v>8.9</v>
      </c>
      <c r="W16" s="294">
        <v>8</v>
      </c>
      <c r="X16" s="295">
        <v>22</v>
      </c>
      <c r="Y16" s="295">
        <v>11.4</v>
      </c>
      <c r="Z16" s="230">
        <v>0.8</v>
      </c>
      <c r="AA16" s="229">
        <v>1</v>
      </c>
      <c r="AB16" s="230">
        <v>3</v>
      </c>
      <c r="AC16" s="230">
        <v>1.4</v>
      </c>
      <c r="AD16" s="230">
        <v>0.8</v>
      </c>
      <c r="AE16" s="25"/>
      <c r="AF16" s="241"/>
      <c r="AG16" s="11"/>
      <c r="AH16" s="230">
        <v>0.8</v>
      </c>
      <c r="AI16" s="229">
        <v>1</v>
      </c>
      <c r="AJ16" s="230">
        <v>3</v>
      </c>
      <c r="AK16" s="230">
        <v>1.4</v>
      </c>
      <c r="AL16" s="230">
        <v>0.8</v>
      </c>
      <c r="AM16" s="25"/>
      <c r="AN16" s="241"/>
      <c r="AP16" s="207" t="s">
        <v>530</v>
      </c>
      <c r="AQ16" s="207">
        <v>1</v>
      </c>
      <c r="AR16" s="207">
        <v>1</v>
      </c>
      <c r="AS16" s="207">
        <v>1</v>
      </c>
      <c r="AT16" s="207">
        <v>1</v>
      </c>
      <c r="AU16" s="207">
        <v>1</v>
      </c>
      <c r="AV16" s="207">
        <v>1</v>
      </c>
      <c r="AZ16">
        <v>8</v>
      </c>
      <c r="BA16" t="s">
        <v>267</v>
      </c>
      <c r="BE16" s="8">
        <v>10</v>
      </c>
      <c r="BF16" s="8">
        <v>3</v>
      </c>
      <c r="BG16" s="8" t="s">
        <v>23</v>
      </c>
      <c r="BH16" s="8" t="s">
        <v>24</v>
      </c>
      <c r="BI16" s="8">
        <v>7</v>
      </c>
      <c r="BJ16" s="8">
        <v>14</v>
      </c>
      <c r="BK16" s="8">
        <v>10</v>
      </c>
      <c r="BL16" s="8">
        <v>2</v>
      </c>
      <c r="BM16" s="8">
        <v>0</v>
      </c>
    </row>
    <row r="17" spans="3:65" ht="16" customHeight="1">
      <c r="C17" s="288">
        <v>11</v>
      </c>
      <c r="D17" s="289"/>
      <c r="E17" s="289">
        <f>IF(L17="HOMIES", MAX(E$6:E16)+1, "")</f>
        <v>2</v>
      </c>
      <c r="F17" s="289" t="str">
        <f t="shared" si="1"/>
        <v>WR3</v>
      </c>
      <c r="G17" s="289" t="s">
        <v>268</v>
      </c>
      <c r="H17" s="289" t="s">
        <v>268</v>
      </c>
      <c r="I17" s="289">
        <v>3</v>
      </c>
      <c r="J17" s="289">
        <v>2</v>
      </c>
      <c r="K17" s="289" t="s">
        <v>567</v>
      </c>
      <c r="L17" s="289" t="str">
        <f>UPPER(_xlfn.XLOOKUP($K17,PPL_EMAIL!$I$2:$I$400,PPL_EMAIL!$J$2:$J$400,"",0))</f>
        <v>HOMIES</v>
      </c>
      <c r="M17" s="290">
        <f>IFERROR(IF(OR(L17="ROOKIE",L17="FREE AGENT"),"NA",_xlfn.XLOOKUP($K17,PPL_EMAIL!$I$2:$I$400,PPL_EMAIL!$K$2:$K$400,"",0)),"NA")</f>
        <v>1</v>
      </c>
      <c r="N17" s="290" t="s">
        <v>675</v>
      </c>
      <c r="O17" s="289" t="s">
        <v>46</v>
      </c>
      <c r="P17" s="291">
        <f>_xlfn.XLOOKUP($O17,NFL!$F$7:$F$39,NFL!$G$7:$G$39,"",0)</f>
        <v>10</v>
      </c>
      <c r="Q17" s="292" t="s">
        <v>1080</v>
      </c>
      <c r="R17" s="293">
        <f>_xlfn.XLOOKUP($K17,CBS_RAW!$C$4:$C$1015,CBS_RAW!$AA$4:$AA$1015,"",0)</f>
        <v>205.51</v>
      </c>
      <c r="S17" s="315">
        <v>223.6</v>
      </c>
      <c r="T17" s="294">
        <f t="shared" si="2"/>
        <v>2</v>
      </c>
      <c r="U17" s="295">
        <f t="shared" si="3"/>
        <v>4</v>
      </c>
      <c r="V17" s="295">
        <f t="shared" si="4"/>
        <v>2.2000000000000002</v>
      </c>
      <c r="W17" s="294">
        <v>4</v>
      </c>
      <c r="X17" s="295">
        <v>16</v>
      </c>
      <c r="Y17" s="295">
        <v>11.6</v>
      </c>
      <c r="Z17" s="230">
        <v>0.4</v>
      </c>
      <c r="AA17" s="229">
        <v>1</v>
      </c>
      <c r="AB17" s="230">
        <v>4</v>
      </c>
      <c r="AC17" s="230">
        <v>2</v>
      </c>
      <c r="AD17" s="230">
        <v>0.6</v>
      </c>
      <c r="AE17" s="25"/>
      <c r="AF17" s="241"/>
      <c r="AG17" s="11"/>
      <c r="AH17" s="230">
        <v>0.4</v>
      </c>
      <c r="AI17" s="229">
        <v>1</v>
      </c>
      <c r="AJ17" s="230">
        <v>4</v>
      </c>
      <c r="AK17" s="230">
        <v>2</v>
      </c>
      <c r="AL17" s="230">
        <v>0.6</v>
      </c>
      <c r="AM17" s="25"/>
      <c r="AN17" s="241"/>
      <c r="AP17" s="207" t="s">
        <v>531</v>
      </c>
      <c r="AQ17" s="207">
        <v>1</v>
      </c>
      <c r="AR17" s="207">
        <v>1</v>
      </c>
      <c r="AS17" s="207">
        <v>1</v>
      </c>
      <c r="AT17" s="207">
        <v>1</v>
      </c>
      <c r="AU17" s="207">
        <v>1</v>
      </c>
      <c r="AV17" s="207">
        <v>1</v>
      </c>
      <c r="AZ17">
        <v>3</v>
      </c>
      <c r="BA17" t="s">
        <v>268</v>
      </c>
      <c r="BE17" s="8">
        <v>11</v>
      </c>
      <c r="BF17" s="8">
        <v>3</v>
      </c>
      <c r="BG17" s="8" t="s">
        <v>594</v>
      </c>
      <c r="BH17" s="8" t="s">
        <v>38</v>
      </c>
      <c r="BI17" s="8">
        <v>5</v>
      </c>
      <c r="BJ17" s="8">
        <v>18</v>
      </c>
      <c r="BK17" s="8">
        <v>10.7</v>
      </c>
      <c r="BL17" s="8">
        <v>3</v>
      </c>
      <c r="BM17" s="8">
        <v>2</v>
      </c>
    </row>
    <row r="18" spans="3:65" ht="16" customHeight="1">
      <c r="C18" s="288">
        <v>12</v>
      </c>
      <c r="D18" s="289"/>
      <c r="E18" s="289" t="str">
        <f>IF(L18="HOMIES", MAX(E$6:E17)+1, "")</f>
        <v/>
      </c>
      <c r="F18" s="289" t="str">
        <f t="shared" si="1"/>
        <v>RB9</v>
      </c>
      <c r="G18" s="289" t="s">
        <v>267</v>
      </c>
      <c r="H18" s="289" t="s">
        <v>267</v>
      </c>
      <c r="I18" s="289">
        <v>9</v>
      </c>
      <c r="J18" s="289">
        <v>3</v>
      </c>
      <c r="K18" s="289" t="s">
        <v>73</v>
      </c>
      <c r="L18" s="289" t="str">
        <f>UPPER(_xlfn.XLOOKUP($K18,PPL_EMAIL!$I$2:$I$400,PPL_EMAIL!$J$2:$J$400,"",0))</f>
        <v>WAILERS</v>
      </c>
      <c r="M18" s="290">
        <f>IFERROR(IF(OR(L18="ROOKIE",L18="FREE AGENT"),"NA",_xlfn.XLOOKUP($K18,PPL_EMAIL!$I$2:$I$400,PPL_EMAIL!$K$2:$K$400,"",0)),"NA")</f>
        <v>17</v>
      </c>
      <c r="N18" s="290" t="s">
        <v>675</v>
      </c>
      <c r="O18" s="289" t="s">
        <v>13</v>
      </c>
      <c r="P18" s="291">
        <f>_xlfn.XLOOKUP($O18,NFL!$F$7:$F$39,NFL!$G$7:$G$39,"",0)</f>
        <v>14</v>
      </c>
      <c r="Q18" s="292" t="s">
        <v>1031</v>
      </c>
      <c r="R18" s="293">
        <f>_xlfn.XLOOKUP($K18,CBS_RAW!$C$4:$C$1015,CBS_RAW!$AA$4:$AA$1015,"",0)</f>
        <v>208.46</v>
      </c>
      <c r="S18" s="315">
        <v>187.7</v>
      </c>
      <c r="T18" s="294">
        <f t="shared" si="2"/>
        <v>7</v>
      </c>
      <c r="U18" s="295">
        <f t="shared" si="3"/>
        <v>16</v>
      </c>
      <c r="V18" s="295">
        <f t="shared" si="4"/>
        <v>11.2</v>
      </c>
      <c r="W18" s="294">
        <v>6</v>
      </c>
      <c r="X18" s="295">
        <v>26</v>
      </c>
      <c r="Y18" s="295">
        <v>13.1</v>
      </c>
      <c r="Z18" s="230">
        <v>1.1000000000000001</v>
      </c>
      <c r="AA18" s="229">
        <v>1</v>
      </c>
      <c r="AB18" s="230">
        <v>5</v>
      </c>
      <c r="AC18" s="230">
        <v>3.5</v>
      </c>
      <c r="AD18" s="230">
        <v>1.1000000000000001</v>
      </c>
      <c r="AE18" s="25"/>
      <c r="AF18" s="241"/>
      <c r="AG18" s="11"/>
      <c r="AH18" s="230">
        <v>1.1000000000000001</v>
      </c>
      <c r="AI18" s="229">
        <v>1</v>
      </c>
      <c r="AJ18" s="230">
        <v>5</v>
      </c>
      <c r="AK18" s="230">
        <v>3.5</v>
      </c>
      <c r="AL18" s="230">
        <v>1.1000000000000001</v>
      </c>
      <c r="AM18" s="25"/>
      <c r="AN18" s="241"/>
      <c r="AP18" s="207" t="s">
        <v>532</v>
      </c>
      <c r="AQ18" s="207">
        <v>1</v>
      </c>
      <c r="AR18" s="207">
        <v>1</v>
      </c>
      <c r="AS18" s="207">
        <v>1</v>
      </c>
      <c r="AT18" s="207">
        <v>1</v>
      </c>
      <c r="AU18" s="207">
        <v>1</v>
      </c>
      <c r="AV18" s="207">
        <v>1</v>
      </c>
      <c r="AZ18">
        <v>9</v>
      </c>
      <c r="BA18" t="s">
        <v>267</v>
      </c>
      <c r="BE18" s="8">
        <v>12</v>
      </c>
      <c r="BF18" s="8">
        <v>3</v>
      </c>
      <c r="BG18" s="8" t="s">
        <v>39</v>
      </c>
      <c r="BH18" s="8" t="s">
        <v>20</v>
      </c>
      <c r="BI18" s="8">
        <v>8</v>
      </c>
      <c r="BJ18" s="8">
        <v>14</v>
      </c>
      <c r="BK18" s="8">
        <v>11.4</v>
      </c>
      <c r="BL18" s="8">
        <v>1.6</v>
      </c>
      <c r="BM18" s="8">
        <v>0</v>
      </c>
    </row>
    <row r="19" spans="3:65" ht="16" customHeight="1">
      <c r="C19" s="288">
        <v>13</v>
      </c>
      <c r="D19" s="289"/>
      <c r="E19" s="289" t="str">
        <f>IF(L19="HOMIES", MAX(E$6:E18)+1, "")</f>
        <v/>
      </c>
      <c r="F19" s="289" t="str">
        <f t="shared" si="1"/>
        <v>TE1</v>
      </c>
      <c r="G19" s="289" t="s">
        <v>269</v>
      </c>
      <c r="H19" s="289" t="s">
        <v>269</v>
      </c>
      <c r="I19" s="289">
        <v>1</v>
      </c>
      <c r="J19" s="289">
        <v>3</v>
      </c>
      <c r="K19" s="289" t="s">
        <v>186</v>
      </c>
      <c r="L19" s="289" t="str">
        <f>UPPER(_xlfn.XLOOKUP($K19,PPL_EMAIL!$I$2:$I$400,PPL_EMAIL!$J$2:$J$400,"",0))</f>
        <v>ROID RAGERS</v>
      </c>
      <c r="M19" s="290">
        <f>IFERROR(IF(OR(L19="ROOKIE",L19="FREE AGENT"),"NA",_xlfn.XLOOKUP($K19,PPL_EMAIL!$I$2:$I$400,PPL_EMAIL!$K$2:$K$400,"",0)),"NA")</f>
        <v>4</v>
      </c>
      <c r="N19" s="290" t="s">
        <v>675</v>
      </c>
      <c r="O19" s="289" t="s">
        <v>29</v>
      </c>
      <c r="P19" s="291">
        <f>_xlfn.XLOOKUP($O19,NFL!$F$7:$F$39,NFL!$G$7:$G$39,"",0)</f>
        <v>10</v>
      </c>
      <c r="Q19" s="292" t="s">
        <v>1081</v>
      </c>
      <c r="R19" s="293">
        <f>_xlfn.XLOOKUP($K19,CBS_RAW!$C$4:$C$1015,CBS_RAW!$AA$4:$AA$1015,"",0)</f>
        <v>181.4</v>
      </c>
      <c r="S19" s="315">
        <v>194.1</v>
      </c>
      <c r="T19" s="294">
        <f t="shared" si="2"/>
        <v>1</v>
      </c>
      <c r="U19" s="295">
        <f t="shared" si="3"/>
        <v>2</v>
      </c>
      <c r="V19" s="295">
        <f t="shared" si="4"/>
        <v>1.2</v>
      </c>
      <c r="W19" s="294">
        <v>11</v>
      </c>
      <c r="X19" s="295">
        <v>25</v>
      </c>
      <c r="Y19" s="295">
        <v>14.8</v>
      </c>
      <c r="Z19" s="230">
        <v>1</v>
      </c>
      <c r="AA19" s="229">
        <v>3</v>
      </c>
      <c r="AB19" s="230">
        <v>8</v>
      </c>
      <c r="AC19" s="230">
        <v>4</v>
      </c>
      <c r="AD19" s="230">
        <v>1</v>
      </c>
      <c r="AE19" s="25"/>
      <c r="AF19" s="241"/>
      <c r="AG19" s="11"/>
      <c r="AH19" s="230">
        <v>1</v>
      </c>
      <c r="AI19" s="229">
        <v>3</v>
      </c>
      <c r="AJ19" s="230">
        <v>8</v>
      </c>
      <c r="AK19" s="230">
        <v>4</v>
      </c>
      <c r="AL19" s="230">
        <v>1</v>
      </c>
      <c r="AM19" s="25"/>
      <c r="AN19" s="241"/>
      <c r="AZ19">
        <v>1</v>
      </c>
      <c r="BA19" t="s">
        <v>269</v>
      </c>
      <c r="BE19" s="8">
        <v>13</v>
      </c>
      <c r="BF19" s="8">
        <v>3</v>
      </c>
      <c r="BG19" s="8" t="s">
        <v>3</v>
      </c>
      <c r="BH19" s="8" t="s">
        <v>4</v>
      </c>
      <c r="BI19" s="8">
        <v>10</v>
      </c>
      <c r="BJ19" s="8">
        <v>16</v>
      </c>
      <c r="BK19" s="8">
        <v>12.4</v>
      </c>
      <c r="BL19" s="8">
        <v>1.8</v>
      </c>
      <c r="BM19" s="8">
        <v>-4</v>
      </c>
    </row>
    <row r="20" spans="3:65" ht="16" customHeight="1">
      <c r="C20" s="288">
        <v>14</v>
      </c>
      <c r="D20" s="289"/>
      <c r="E20" s="289" t="str">
        <f>IF(L20="HOMIES", MAX(E$6:E19)+1, "")</f>
        <v/>
      </c>
      <c r="F20" s="289" t="str">
        <f t="shared" si="1"/>
        <v>RB10</v>
      </c>
      <c r="G20" s="289" t="s">
        <v>267</v>
      </c>
      <c r="H20" s="289" t="s">
        <v>267</v>
      </c>
      <c r="I20" s="289">
        <v>10</v>
      </c>
      <c r="J20" s="289">
        <v>3</v>
      </c>
      <c r="K20" s="289" t="s">
        <v>70</v>
      </c>
      <c r="L20" s="289" t="str">
        <f>UPPER(_xlfn.XLOOKUP($K20,PPL_EMAIL!$I$2:$I$400,PPL_EMAIL!$J$2:$J$400,"",0))</f>
        <v>INVINCIBLES</v>
      </c>
      <c r="M20" s="290">
        <f>IFERROR(IF(OR(L20="ROOKIE",L20="FREE AGENT"),"NA",_xlfn.XLOOKUP($K20,PPL_EMAIL!$I$2:$I$400,PPL_EMAIL!$K$2:$K$400,"",0)),"NA")</f>
        <v>16</v>
      </c>
      <c r="N20" s="290" t="s">
        <v>675</v>
      </c>
      <c r="O20" s="289" t="s">
        <v>53</v>
      </c>
      <c r="P20" s="291">
        <f>_xlfn.XLOOKUP($O20,NFL!$F$7:$F$39,NFL!$G$7:$G$39,"",0)</f>
        <v>9</v>
      </c>
      <c r="Q20" s="292" t="s">
        <v>1082</v>
      </c>
      <c r="R20" s="293">
        <f>_xlfn.XLOOKUP($K20,CBS_RAW!$C$4:$C$1015,CBS_RAW!$AA$4:$AA$1015,"",0)</f>
        <v>186.21</v>
      </c>
      <c r="S20" s="315">
        <v>107.6</v>
      </c>
      <c r="T20" s="294">
        <f t="shared" si="2"/>
        <v>4</v>
      </c>
      <c r="U20" s="295">
        <f t="shared" si="3"/>
        <v>14</v>
      </c>
      <c r="V20" s="295">
        <f t="shared" si="4"/>
        <v>10.3</v>
      </c>
      <c r="W20" s="294">
        <v>7</v>
      </c>
      <c r="X20" s="295">
        <v>26</v>
      </c>
      <c r="Y20" s="295">
        <v>15.4</v>
      </c>
      <c r="Z20" s="230">
        <v>0</v>
      </c>
      <c r="AA20" s="229">
        <v>1</v>
      </c>
      <c r="AB20" s="230">
        <v>1</v>
      </c>
      <c r="AC20" s="230">
        <v>1</v>
      </c>
      <c r="AD20" s="230">
        <v>0</v>
      </c>
      <c r="AE20" s="25"/>
      <c r="AF20" s="241"/>
      <c r="AG20" s="11"/>
      <c r="AH20" s="230">
        <v>0</v>
      </c>
      <c r="AI20" s="229">
        <v>1</v>
      </c>
      <c r="AJ20" s="230">
        <v>1</v>
      </c>
      <c r="AK20" s="230">
        <v>1</v>
      </c>
      <c r="AL20" s="230">
        <v>0</v>
      </c>
      <c r="AM20" s="25"/>
      <c r="AN20" s="241"/>
      <c r="AZ20">
        <v>10</v>
      </c>
      <c r="BA20" t="s">
        <v>267</v>
      </c>
      <c r="BE20" s="8">
        <v>14</v>
      </c>
      <c r="BF20" s="8">
        <v>3</v>
      </c>
      <c r="BG20" s="8" t="s">
        <v>43</v>
      </c>
      <c r="BH20" s="8" t="s">
        <v>433</v>
      </c>
      <c r="BI20" s="8">
        <v>12</v>
      </c>
      <c r="BJ20" s="8">
        <v>17</v>
      </c>
      <c r="BK20" s="8">
        <v>13.9</v>
      </c>
      <c r="BL20" s="8">
        <v>1.3</v>
      </c>
      <c r="BM20" s="8">
        <v>0</v>
      </c>
    </row>
    <row r="21" spans="3:65" ht="16" customHeight="1">
      <c r="C21" s="288">
        <v>15</v>
      </c>
      <c r="D21" s="289"/>
      <c r="E21" s="289">
        <f>IF(L21="HOMIES", MAX(E$6:E20)+1, "")</f>
        <v>3</v>
      </c>
      <c r="F21" s="289" t="str">
        <f t="shared" si="1"/>
        <v>RB11</v>
      </c>
      <c r="G21" s="289" t="s">
        <v>267</v>
      </c>
      <c r="H21" s="289" t="s">
        <v>267</v>
      </c>
      <c r="I21" s="289">
        <v>11</v>
      </c>
      <c r="J21" s="289">
        <v>3</v>
      </c>
      <c r="K21" s="289" t="s">
        <v>442</v>
      </c>
      <c r="L21" s="289" t="str">
        <f>UPPER(_xlfn.XLOOKUP($K21,PPL_EMAIL!$I$2:$I$400,PPL_EMAIL!$J$2:$J$400,"",0))</f>
        <v>HOMIES</v>
      </c>
      <c r="M21" s="290">
        <f>IFERROR(IF(OR(L21="ROOKIE",L21="FREE AGENT"),"NA",_xlfn.XLOOKUP($K21,PPL_EMAIL!$I$2:$I$400,PPL_EMAIL!$K$2:$K$400,"",0)),"NA")</f>
        <v>3</v>
      </c>
      <c r="N21" s="290" t="s">
        <v>675</v>
      </c>
      <c r="O21" s="289" t="s">
        <v>40</v>
      </c>
      <c r="P21" s="291">
        <f>_xlfn.XLOOKUP($O21,NFL!$F$7:$F$39,NFL!$G$7:$G$39,"",0)</f>
        <v>6</v>
      </c>
      <c r="Q21" s="292" t="s">
        <v>1083</v>
      </c>
      <c r="R21" s="293">
        <f>_xlfn.XLOOKUP($K21,CBS_RAW!$C$4:$C$1015,CBS_RAW!$AA$4:$AA$1015,"",0)</f>
        <v>179.39</v>
      </c>
      <c r="S21" s="315">
        <v>146.9</v>
      </c>
      <c r="T21" s="294">
        <f t="shared" si="2"/>
        <v>8</v>
      </c>
      <c r="U21" s="295">
        <f t="shared" si="3"/>
        <v>14</v>
      </c>
      <c r="V21" s="295">
        <f t="shared" si="4"/>
        <v>10.1</v>
      </c>
      <c r="W21" s="294">
        <v>9</v>
      </c>
      <c r="X21" s="295">
        <v>27</v>
      </c>
      <c r="Y21" s="295">
        <v>16.399999999999999</v>
      </c>
      <c r="Z21" s="230">
        <v>1.7</v>
      </c>
      <c r="AA21" s="229">
        <v>8</v>
      </c>
      <c r="AB21" s="230">
        <v>17</v>
      </c>
      <c r="AC21" s="230">
        <v>11.1</v>
      </c>
      <c r="AD21" s="230">
        <v>2.2000000000000002</v>
      </c>
      <c r="AE21" s="25"/>
      <c r="AF21" s="241"/>
      <c r="AG21" s="11"/>
      <c r="AH21" s="230">
        <v>1.7</v>
      </c>
      <c r="AI21" s="229">
        <v>8</v>
      </c>
      <c r="AJ21" s="230">
        <v>17</v>
      </c>
      <c r="AK21" s="230">
        <v>11.1</v>
      </c>
      <c r="AL21" s="230">
        <v>2.2000000000000002</v>
      </c>
      <c r="AM21" s="25"/>
      <c r="AN21" s="241"/>
      <c r="AZ21">
        <v>11</v>
      </c>
      <c r="BA21" t="s">
        <v>267</v>
      </c>
      <c r="BE21" s="8">
        <v>15</v>
      </c>
      <c r="BF21" s="8">
        <v>3</v>
      </c>
      <c r="BG21" s="8" t="s">
        <v>30</v>
      </c>
      <c r="BH21" s="8" t="s">
        <v>31</v>
      </c>
      <c r="BI21" s="8">
        <v>12</v>
      </c>
      <c r="BJ21" s="8">
        <v>16</v>
      </c>
      <c r="BK21" s="8">
        <v>14.2</v>
      </c>
      <c r="BL21" s="8">
        <v>1</v>
      </c>
      <c r="BM21" s="8">
        <v>0</v>
      </c>
    </row>
    <row r="22" spans="3:65" ht="16" customHeight="1">
      <c r="C22" s="288">
        <v>16</v>
      </c>
      <c r="D22" s="289"/>
      <c r="E22" s="289" t="str">
        <f>IF(L22="HOMIES", MAX(E$6:E21)+1, "")</f>
        <v/>
      </c>
      <c r="F22" s="289" t="str">
        <f t="shared" si="1"/>
        <v>TE2</v>
      </c>
      <c r="G22" s="289" t="s">
        <v>269</v>
      </c>
      <c r="H22" s="289" t="s">
        <v>269</v>
      </c>
      <c r="I22" s="289">
        <v>2</v>
      </c>
      <c r="J22" s="289">
        <v>3</v>
      </c>
      <c r="K22" s="289" t="s">
        <v>175</v>
      </c>
      <c r="L22" s="289" t="str">
        <f>UPPER(_xlfn.XLOOKUP($K22,PPL_EMAIL!$I$2:$I$400,PPL_EMAIL!$J$2:$J$400,"",0))</f>
        <v>MACHINE</v>
      </c>
      <c r="M22" s="290">
        <f>IFERROR(IF(OR(L22="ROOKIE",L22="FREE AGENT"),"NA",_xlfn.XLOOKUP($K22,PPL_EMAIL!$I$2:$I$400,PPL_EMAIL!$K$2:$K$400,"",0)),"NA")</f>
        <v>23</v>
      </c>
      <c r="N22" s="290" t="s">
        <v>675</v>
      </c>
      <c r="O22" s="289" t="s">
        <v>1</v>
      </c>
      <c r="P22" s="291">
        <f>_xlfn.XLOOKUP($O22,NFL!$F$7:$F$39,NFL!$G$7:$G$39,"",0)</f>
        <v>8</v>
      </c>
      <c r="Q22" s="292" t="s">
        <v>1084</v>
      </c>
      <c r="R22" s="293">
        <f>_xlfn.XLOOKUP($K22,CBS_RAW!$C$4:$C$1015,CBS_RAW!$AA$4:$AA$1015,"",0)</f>
        <v>207.71</v>
      </c>
      <c r="S22" s="315">
        <v>170.8</v>
      </c>
      <c r="T22" s="294">
        <f t="shared" si="2"/>
        <v>1</v>
      </c>
      <c r="U22" s="295">
        <f t="shared" si="3"/>
        <v>2</v>
      </c>
      <c r="V22" s="295">
        <f t="shared" si="4"/>
        <v>1.8</v>
      </c>
      <c r="W22" s="294">
        <v>11</v>
      </c>
      <c r="X22" s="295">
        <v>25</v>
      </c>
      <c r="Y22" s="295">
        <v>17.100000000000001</v>
      </c>
      <c r="Z22" s="230">
        <v>1.8</v>
      </c>
      <c r="AA22" s="229">
        <v>9</v>
      </c>
      <c r="AB22" s="230">
        <v>15</v>
      </c>
      <c r="AC22" s="230">
        <v>11.7</v>
      </c>
      <c r="AD22" s="230">
        <v>1.8</v>
      </c>
      <c r="AE22" s="25"/>
      <c r="AF22" s="241"/>
      <c r="AG22" s="11"/>
      <c r="AH22" s="230">
        <v>1.8</v>
      </c>
      <c r="AI22" s="229">
        <v>9</v>
      </c>
      <c r="AJ22" s="230">
        <v>15</v>
      </c>
      <c r="AK22" s="230">
        <v>11.7</v>
      </c>
      <c r="AL22" s="230">
        <v>1.8</v>
      </c>
      <c r="AM22" s="25"/>
      <c r="AN22" s="241"/>
      <c r="AZ22">
        <v>2</v>
      </c>
      <c r="BA22" t="s">
        <v>269</v>
      </c>
      <c r="BE22" s="8">
        <v>16</v>
      </c>
      <c r="BF22" s="8">
        <v>4</v>
      </c>
      <c r="BG22" s="8" t="s">
        <v>434</v>
      </c>
      <c r="BH22" s="8" t="s">
        <v>51</v>
      </c>
      <c r="BI22" s="8">
        <v>15</v>
      </c>
      <c r="BJ22" s="8">
        <v>22</v>
      </c>
      <c r="BK22" s="8">
        <v>17</v>
      </c>
      <c r="BL22" s="8">
        <v>1.7</v>
      </c>
      <c r="BM22" s="8">
        <v>0</v>
      </c>
    </row>
    <row r="23" spans="3:65" ht="16" customHeight="1">
      <c r="C23" s="288">
        <v>17</v>
      </c>
      <c r="D23" s="289"/>
      <c r="E23" s="289" t="str">
        <f>IF(L23="HOMIES", MAX(E$6:E22)+1, "")</f>
        <v/>
      </c>
      <c r="F23" s="289" t="str">
        <f t="shared" si="1"/>
        <v>WR4</v>
      </c>
      <c r="G23" s="289" t="s">
        <v>268</v>
      </c>
      <c r="H23" s="289" t="s">
        <v>268</v>
      </c>
      <c r="I23" s="289">
        <v>4</v>
      </c>
      <c r="J23" s="289">
        <v>3</v>
      </c>
      <c r="K23" s="289" t="s">
        <v>126</v>
      </c>
      <c r="L23" s="289" t="str">
        <f>UPPER(_xlfn.XLOOKUP($K23,PPL_EMAIL!$I$2:$I$400,PPL_EMAIL!$J$2:$J$400,"",0))</f>
        <v>DYNASTY</v>
      </c>
      <c r="M23" s="290">
        <f>IFERROR(IF(OR(L23="ROOKIE",L23="FREE AGENT"),"NA",_xlfn.XLOOKUP($K23,PPL_EMAIL!$I$2:$I$400,PPL_EMAIL!$K$2:$K$400,"",0)),"NA")</f>
        <v>25</v>
      </c>
      <c r="N23" s="290" t="s">
        <v>675</v>
      </c>
      <c r="O23" s="289" t="s">
        <v>433</v>
      </c>
      <c r="P23" s="291">
        <f>_xlfn.XLOOKUP($O23,NFL!$F$7:$F$39,NFL!$G$7:$G$39,"",0)</f>
        <v>6</v>
      </c>
      <c r="Q23" s="292" t="s">
        <v>1085</v>
      </c>
      <c r="R23" s="293">
        <f>_xlfn.XLOOKUP($K23,CBS_RAW!$C$4:$C$1015,CBS_RAW!$AA$4:$AA$1015,"",0)</f>
        <v>195.62</v>
      </c>
      <c r="S23" s="315">
        <v>221.3</v>
      </c>
      <c r="T23" s="294">
        <f t="shared" si="2"/>
        <v>3</v>
      </c>
      <c r="U23" s="295">
        <f t="shared" si="3"/>
        <v>9</v>
      </c>
      <c r="V23" s="295">
        <f t="shared" si="4"/>
        <v>5.4</v>
      </c>
      <c r="W23" s="294">
        <v>13</v>
      </c>
      <c r="X23" s="295">
        <v>24</v>
      </c>
      <c r="Y23" s="295">
        <v>18.600000000000001</v>
      </c>
      <c r="Z23" s="230">
        <v>1</v>
      </c>
      <c r="AA23" s="229">
        <v>3</v>
      </c>
      <c r="AB23" s="230">
        <v>9</v>
      </c>
      <c r="AC23" s="230">
        <v>5.9</v>
      </c>
      <c r="AD23" s="230">
        <v>1.4</v>
      </c>
      <c r="AE23" s="25"/>
      <c r="AF23" s="241"/>
      <c r="AG23" s="11"/>
      <c r="AH23" s="230">
        <v>1</v>
      </c>
      <c r="AI23" s="229">
        <v>3</v>
      </c>
      <c r="AJ23" s="230">
        <v>9</v>
      </c>
      <c r="AK23" s="230">
        <v>5.9</v>
      </c>
      <c r="AL23" s="230">
        <v>1.4</v>
      </c>
      <c r="AM23" s="25"/>
      <c r="AN23" s="241"/>
      <c r="AZ23">
        <v>4</v>
      </c>
      <c r="BA23" t="s">
        <v>268</v>
      </c>
      <c r="BE23" s="8">
        <v>17</v>
      </c>
      <c r="BF23" s="8">
        <v>4</v>
      </c>
      <c r="BG23" s="8" t="s">
        <v>587</v>
      </c>
      <c r="BH23" s="8" t="s">
        <v>32</v>
      </c>
      <c r="BI23" s="8">
        <v>14</v>
      </c>
      <c r="BJ23" s="8">
        <v>22</v>
      </c>
      <c r="BK23" s="8">
        <v>17.399999999999999</v>
      </c>
      <c r="BL23" s="8">
        <v>1.7</v>
      </c>
      <c r="BM23" s="8">
        <v>0</v>
      </c>
    </row>
    <row r="24" spans="3:65" ht="16" customHeight="1">
      <c r="C24" s="288">
        <v>18</v>
      </c>
      <c r="D24" s="289"/>
      <c r="E24" s="289" t="str">
        <f>IF(L24="HOMIES", MAX(E$6:E23)+1, "")</f>
        <v/>
      </c>
      <c r="F24" s="289" t="str">
        <f t="shared" si="1"/>
        <v>WR5</v>
      </c>
      <c r="G24" s="289" t="s">
        <v>268</v>
      </c>
      <c r="H24" s="289" t="s">
        <v>268</v>
      </c>
      <c r="I24" s="289">
        <v>5</v>
      </c>
      <c r="J24" s="289">
        <v>3</v>
      </c>
      <c r="K24" s="289" t="s">
        <v>463</v>
      </c>
      <c r="L24" s="289" t="str">
        <f>UPPER(_xlfn.XLOOKUP($K24,PPL_EMAIL!$I$2:$I$400,PPL_EMAIL!$J$2:$J$400,"",0))</f>
        <v>BROTHERHOOD</v>
      </c>
      <c r="M24" s="290">
        <f>IFERROR(IF(OR(L24="ROOKIE",L24="FREE AGENT"),"NA",_xlfn.XLOOKUP($K24,PPL_EMAIL!$I$2:$I$400,PPL_EMAIL!$K$2:$K$400,"",0)),"NA")</f>
        <v>4</v>
      </c>
      <c r="N24" s="290" t="s">
        <v>675</v>
      </c>
      <c r="O24" s="289" t="s">
        <v>24</v>
      </c>
      <c r="P24" s="291">
        <f>_xlfn.XLOOKUP($O24,NFL!$F$7:$F$39,NFL!$G$7:$G$39,"",0)</f>
        <v>9</v>
      </c>
      <c r="Q24" s="292" t="s">
        <v>1086</v>
      </c>
      <c r="R24" s="293">
        <f>_xlfn.XLOOKUP($K24,CBS_RAW!$C$4:$C$1015,CBS_RAW!$AA$4:$AA$1015,"",0)</f>
        <v>176.31</v>
      </c>
      <c r="S24" s="315">
        <v>153.80000000000001</v>
      </c>
      <c r="T24" s="294">
        <f t="shared" si="2"/>
        <v>4</v>
      </c>
      <c r="U24" s="295">
        <f t="shared" si="3"/>
        <v>8</v>
      </c>
      <c r="V24" s="295">
        <f t="shared" si="4"/>
        <v>5.8</v>
      </c>
      <c r="W24" s="294">
        <v>14</v>
      </c>
      <c r="X24" s="295">
        <v>23</v>
      </c>
      <c r="Y24" s="295">
        <v>18.899999999999999</v>
      </c>
      <c r="Z24" s="230">
        <v>1.3</v>
      </c>
      <c r="AA24" s="229">
        <v>3</v>
      </c>
      <c r="AB24" s="230">
        <v>7</v>
      </c>
      <c r="AC24" s="230">
        <v>5.8</v>
      </c>
      <c r="AD24" s="230">
        <v>0.9</v>
      </c>
      <c r="AE24" s="25"/>
      <c r="AF24" s="241"/>
      <c r="AG24" s="11"/>
      <c r="AH24" s="230">
        <v>1.3</v>
      </c>
      <c r="AI24" s="229">
        <v>3</v>
      </c>
      <c r="AJ24" s="230">
        <v>7</v>
      </c>
      <c r="AK24" s="230">
        <v>5.8</v>
      </c>
      <c r="AL24" s="230">
        <v>0.9</v>
      </c>
      <c r="AM24" s="25"/>
      <c r="AN24" s="241"/>
      <c r="AZ24">
        <v>5</v>
      </c>
      <c r="BA24" t="s">
        <v>268</v>
      </c>
      <c r="BE24" s="8">
        <v>18</v>
      </c>
      <c r="BF24" s="8">
        <v>4</v>
      </c>
      <c r="BG24" s="8" t="s">
        <v>579</v>
      </c>
      <c r="BH24" s="8" t="s">
        <v>49</v>
      </c>
      <c r="BI24" s="8">
        <v>15</v>
      </c>
      <c r="BJ24" s="8">
        <v>23</v>
      </c>
      <c r="BK24" s="8">
        <v>18.399999999999999</v>
      </c>
      <c r="BL24" s="8">
        <v>1.9</v>
      </c>
      <c r="BM24" s="8">
        <v>0</v>
      </c>
    </row>
    <row r="25" spans="3:65" ht="16" customHeight="1">
      <c r="C25" s="288">
        <v>19</v>
      </c>
      <c r="D25" s="289"/>
      <c r="E25" s="289" t="str">
        <f>IF(L25="HOMIES", MAX(E$6:E24)+1, "")</f>
        <v/>
      </c>
      <c r="F25" s="289" t="str">
        <f t="shared" si="1"/>
        <v>WR6</v>
      </c>
      <c r="G25" s="289" t="s">
        <v>268</v>
      </c>
      <c r="H25" s="289" t="s">
        <v>268</v>
      </c>
      <c r="I25" s="289">
        <v>6</v>
      </c>
      <c r="J25" s="289">
        <v>3</v>
      </c>
      <c r="K25" s="289" t="s">
        <v>137</v>
      </c>
      <c r="L25" s="289" t="str">
        <f>UPPER(_xlfn.XLOOKUP($K25,PPL_EMAIL!$I$2:$I$400,PPL_EMAIL!$J$2:$J$400,"",0))</f>
        <v>PROGRAM</v>
      </c>
      <c r="M25" s="290">
        <f>IFERROR(IF(OR(L25="ROOKIE",L25="FREE AGENT"),"NA",_xlfn.XLOOKUP($K25,PPL_EMAIL!$I$2:$I$400,PPL_EMAIL!$K$2:$K$400,"",0)),"NA")</f>
        <v>11</v>
      </c>
      <c r="N25" s="290" t="s">
        <v>675</v>
      </c>
      <c r="O25" s="289" t="s">
        <v>34</v>
      </c>
      <c r="P25" s="291">
        <f>_xlfn.XLOOKUP($O25,NFL!$F$7:$F$39,NFL!$G$7:$G$39,"",0)</f>
        <v>7</v>
      </c>
      <c r="Q25" s="292" t="s">
        <v>1087</v>
      </c>
      <c r="R25" s="293">
        <f>_xlfn.XLOOKUP($K25,CBS_RAW!$C$4:$C$1015,CBS_RAW!$AA$4:$AA$1015,"",0)</f>
        <v>193.96</v>
      </c>
      <c r="S25" s="315">
        <v>182.5</v>
      </c>
      <c r="T25" s="294">
        <f t="shared" si="2"/>
        <v>4</v>
      </c>
      <c r="U25" s="295">
        <f t="shared" si="3"/>
        <v>9</v>
      </c>
      <c r="V25" s="295">
        <f t="shared" si="4"/>
        <v>5.9</v>
      </c>
      <c r="W25" s="294">
        <v>14</v>
      </c>
      <c r="X25" s="295">
        <v>24</v>
      </c>
      <c r="Y25" s="295">
        <v>19</v>
      </c>
      <c r="Z25" s="230">
        <v>1.2</v>
      </c>
      <c r="AA25" s="229">
        <v>3</v>
      </c>
      <c r="AB25" s="230">
        <v>9</v>
      </c>
      <c r="AC25" s="230">
        <v>6.6</v>
      </c>
      <c r="AD25" s="230">
        <v>1.5</v>
      </c>
      <c r="AE25" s="25"/>
      <c r="AF25" s="241"/>
      <c r="AG25" s="11"/>
      <c r="AH25" s="230">
        <v>1.2</v>
      </c>
      <c r="AI25" s="229">
        <v>3</v>
      </c>
      <c r="AJ25" s="230">
        <v>9</v>
      </c>
      <c r="AK25" s="230">
        <v>6.6</v>
      </c>
      <c r="AL25" s="230">
        <v>1.5</v>
      </c>
      <c r="AM25" s="25"/>
      <c r="AN25" s="241"/>
      <c r="AZ25">
        <v>6</v>
      </c>
      <c r="BA25" t="s">
        <v>268</v>
      </c>
      <c r="BE25" s="8">
        <v>19</v>
      </c>
      <c r="BF25" s="8">
        <v>4</v>
      </c>
      <c r="BG25" s="8" t="s">
        <v>17</v>
      </c>
      <c r="BH25" s="8" t="s">
        <v>13</v>
      </c>
      <c r="BI25" s="8">
        <v>17</v>
      </c>
      <c r="BJ25" s="8">
        <v>24</v>
      </c>
      <c r="BK25" s="8">
        <v>19.899999999999999</v>
      </c>
      <c r="BL25" s="8">
        <v>2</v>
      </c>
      <c r="BM25" s="8">
        <v>1</v>
      </c>
    </row>
    <row r="26" spans="3:65" ht="16" customHeight="1">
      <c r="C26" s="288">
        <v>20</v>
      </c>
      <c r="D26" s="289"/>
      <c r="E26" s="289" t="str">
        <f>IF(L26="HOMIES", MAX(E$6:E25)+1, "")</f>
        <v/>
      </c>
      <c r="F26" s="289" t="str">
        <f t="shared" si="1"/>
        <v>WR7</v>
      </c>
      <c r="G26" s="289" t="s">
        <v>268</v>
      </c>
      <c r="H26" s="289" t="s">
        <v>268</v>
      </c>
      <c r="I26" s="289">
        <v>7</v>
      </c>
      <c r="J26" s="289">
        <v>3</v>
      </c>
      <c r="K26" s="289" t="s">
        <v>167</v>
      </c>
      <c r="L26" s="289" t="str">
        <f>UPPER(_xlfn.XLOOKUP($K26,PPL_EMAIL!$I$2:$I$400,PPL_EMAIL!$J$2:$J$400,"",0))</f>
        <v>MACHINE</v>
      </c>
      <c r="M26" s="290">
        <f>IFERROR(IF(OR(L26="ROOKIE",L26="FREE AGENT"),"NA",_xlfn.XLOOKUP($K26,PPL_EMAIL!$I$2:$I$400,PPL_EMAIL!$K$2:$K$400,"",0)),"NA")</f>
        <v>3</v>
      </c>
      <c r="N26" s="290" t="s">
        <v>675</v>
      </c>
      <c r="O26" s="289" t="s">
        <v>38</v>
      </c>
      <c r="P26" s="291">
        <f>_xlfn.XLOOKUP($O26,NFL!$F$7:$F$39,NFL!$G$7:$G$39,"",0)</f>
        <v>9</v>
      </c>
      <c r="Q26" s="292" t="s">
        <v>1032</v>
      </c>
      <c r="R26" s="293">
        <f>_xlfn.XLOOKUP($K26,CBS_RAW!$C$4:$C$1015,CBS_RAW!$AA$4:$AA$1015,"",0)</f>
        <v>202.56</v>
      </c>
      <c r="S26" s="315">
        <v>261.95999999999998</v>
      </c>
      <c r="T26" s="294">
        <f t="shared" si="2"/>
        <v>4</v>
      </c>
      <c r="U26" s="295">
        <f t="shared" si="3"/>
        <v>10</v>
      </c>
      <c r="V26" s="295">
        <f t="shared" si="4"/>
        <v>5.7</v>
      </c>
      <c r="W26" s="294">
        <v>16</v>
      </c>
      <c r="X26" s="295">
        <v>28</v>
      </c>
      <c r="Y26" s="295">
        <v>19.100000000000001</v>
      </c>
      <c r="Z26" s="230">
        <v>0.4</v>
      </c>
      <c r="AA26" s="229">
        <v>2</v>
      </c>
      <c r="AB26" s="230">
        <v>4</v>
      </c>
      <c r="AC26" s="230">
        <v>2.4</v>
      </c>
      <c r="AD26" s="230">
        <v>0.5</v>
      </c>
      <c r="AE26" s="25"/>
      <c r="AF26" s="241"/>
      <c r="AG26" s="11"/>
      <c r="AH26" s="230">
        <v>0.4</v>
      </c>
      <c r="AI26" s="229">
        <v>2</v>
      </c>
      <c r="AJ26" s="230">
        <v>4</v>
      </c>
      <c r="AK26" s="230">
        <v>2.4</v>
      </c>
      <c r="AL26" s="230">
        <v>0.5</v>
      </c>
      <c r="AM26" s="25"/>
      <c r="AN26" s="241"/>
      <c r="AZ26">
        <v>7</v>
      </c>
      <c r="BA26" t="s">
        <v>268</v>
      </c>
      <c r="BE26" s="8">
        <v>20</v>
      </c>
      <c r="BF26" s="8">
        <v>4</v>
      </c>
      <c r="BG26" s="8" t="s">
        <v>9</v>
      </c>
      <c r="BH26" s="8" t="s">
        <v>2</v>
      </c>
      <c r="BI26" s="8">
        <v>16</v>
      </c>
      <c r="BJ26" s="8">
        <v>25</v>
      </c>
      <c r="BK26" s="8">
        <v>20.100000000000001</v>
      </c>
      <c r="BL26" s="8">
        <v>1.9</v>
      </c>
      <c r="BM26" s="8">
        <v>-1</v>
      </c>
    </row>
    <row r="27" spans="3:65" ht="16" customHeight="1">
      <c r="C27" s="288">
        <v>21</v>
      </c>
      <c r="D27" s="289"/>
      <c r="E27" s="289" t="str">
        <f>IF(L27="HOMIES", MAX(E$6:E26)+1, "")</f>
        <v/>
      </c>
      <c r="F27" s="289" t="str">
        <f t="shared" si="1"/>
        <v>RB12</v>
      </c>
      <c r="G27" s="289" t="s">
        <v>267</v>
      </c>
      <c r="H27" s="289" t="s">
        <v>267</v>
      </c>
      <c r="I27" s="289">
        <v>12</v>
      </c>
      <c r="J27" s="289">
        <v>3</v>
      </c>
      <c r="K27" s="289" t="s">
        <v>570</v>
      </c>
      <c r="L27" s="289" t="str">
        <f>UPPER(_xlfn.XLOOKUP($K27,PPL_EMAIL!$I$2:$I$400,PPL_EMAIL!$J$2:$J$400,"",0))</f>
        <v>SHAFT</v>
      </c>
      <c r="M27" s="290">
        <f>IFERROR(IF(OR(L27="ROOKIE",L27="FREE AGENT"),"NA",_xlfn.XLOOKUP($K27,PPL_EMAIL!$I$2:$I$400,PPL_EMAIL!$K$2:$K$400,"",0)),"NA")</f>
        <v>4</v>
      </c>
      <c r="N27" s="290" t="s">
        <v>675</v>
      </c>
      <c r="O27" s="289" t="s">
        <v>52</v>
      </c>
      <c r="P27" s="291">
        <f>_xlfn.XLOOKUP($O27,NFL!$F$7:$F$39,NFL!$G$7:$G$39,"",0)</f>
        <v>9</v>
      </c>
      <c r="Q27" s="292" t="s">
        <v>1088</v>
      </c>
      <c r="R27" s="293">
        <f>_xlfn.XLOOKUP($K27,CBS_RAW!$C$4:$C$1015,CBS_RAW!$AA$4:$AA$1015,"",0)</f>
        <v>188.82</v>
      </c>
      <c r="S27" s="315">
        <v>161.9</v>
      </c>
      <c r="T27" s="294">
        <f t="shared" si="2"/>
        <v>7</v>
      </c>
      <c r="U27" s="295">
        <f t="shared" si="3"/>
        <v>16</v>
      </c>
      <c r="V27" s="295">
        <f t="shared" si="4"/>
        <v>11.3</v>
      </c>
      <c r="W27" s="294">
        <v>10</v>
      </c>
      <c r="X27" s="295">
        <v>33</v>
      </c>
      <c r="Y27" s="295">
        <v>20.100000000000001</v>
      </c>
      <c r="Z27" s="230">
        <v>1.2</v>
      </c>
      <c r="AA27" s="229">
        <v>4</v>
      </c>
      <c r="AB27" s="230">
        <v>8</v>
      </c>
      <c r="AC27" s="230">
        <v>7.1</v>
      </c>
      <c r="AD27" s="230">
        <v>1.2</v>
      </c>
      <c r="AE27" s="25"/>
      <c r="AF27" s="241"/>
      <c r="AG27" s="11"/>
      <c r="AH27" s="230">
        <v>1.2</v>
      </c>
      <c r="AI27" s="229">
        <v>4</v>
      </c>
      <c r="AJ27" s="230">
        <v>8</v>
      </c>
      <c r="AK27" s="230">
        <v>7.1</v>
      </c>
      <c r="AL27" s="230">
        <v>1.2</v>
      </c>
      <c r="AM27" s="25"/>
      <c r="AN27" s="241"/>
      <c r="AZ27">
        <v>12</v>
      </c>
      <c r="BA27" t="s">
        <v>267</v>
      </c>
      <c r="BE27" s="8">
        <v>21</v>
      </c>
      <c r="BF27" s="8">
        <v>4</v>
      </c>
      <c r="BG27" s="8" t="s">
        <v>54</v>
      </c>
      <c r="BH27" s="8" t="s">
        <v>48</v>
      </c>
      <c r="BI27" s="8">
        <v>16</v>
      </c>
      <c r="BJ27" s="8">
        <v>28</v>
      </c>
      <c r="BK27" s="8">
        <v>21.6</v>
      </c>
      <c r="BL27" s="8">
        <v>3.4</v>
      </c>
      <c r="BM27" s="8">
        <v>0</v>
      </c>
    </row>
    <row r="28" spans="3:65" ht="16" customHeight="1">
      <c r="C28" s="288">
        <v>22</v>
      </c>
      <c r="D28" s="289"/>
      <c r="E28" s="289" t="str">
        <f>IF(L28="HOMIES", MAX(E$6:E27)+1, "")</f>
        <v/>
      </c>
      <c r="F28" s="289" t="str">
        <f t="shared" si="1"/>
        <v>RB13</v>
      </c>
      <c r="G28" s="289" t="s">
        <v>267</v>
      </c>
      <c r="H28" s="289" t="s">
        <v>267</v>
      </c>
      <c r="I28" s="289">
        <v>13</v>
      </c>
      <c r="J28" s="289">
        <v>4</v>
      </c>
      <c r="K28" s="289" t="s">
        <v>80</v>
      </c>
      <c r="L28" s="289" t="str">
        <f>UPPER(_xlfn.XLOOKUP($K28,PPL_EMAIL!$I$2:$I$400,PPL_EMAIL!$J$2:$J$400,"",0))</f>
        <v>ROID RAGERS</v>
      </c>
      <c r="M28" s="290">
        <f>IFERROR(IF(OR(L28="ROOKIE",L28="FREE AGENT"),"NA",_xlfn.XLOOKUP($K28,PPL_EMAIL!$I$2:$I$400,PPL_EMAIL!$K$2:$K$400,"",0)),"NA")</f>
        <v>12</v>
      </c>
      <c r="N28" s="290" t="s">
        <v>677</v>
      </c>
      <c r="O28" s="289" t="s">
        <v>18</v>
      </c>
      <c r="P28" s="291">
        <f>_xlfn.XLOOKUP($O28,NFL!$F$7:$F$39,NFL!$G$7:$G$39,"",0)</f>
        <v>11</v>
      </c>
      <c r="Q28" s="292" t="s">
        <v>1089</v>
      </c>
      <c r="R28" s="293">
        <f>_xlfn.XLOOKUP($K28,CBS_RAW!$C$4:$C$1015,CBS_RAW!$AA$4:$AA$1015,"",0)</f>
        <v>199.84</v>
      </c>
      <c r="S28" s="315">
        <v>186.6</v>
      </c>
      <c r="T28" s="294">
        <f t="shared" si="2"/>
        <v>10</v>
      </c>
      <c r="U28" s="295">
        <f t="shared" si="3"/>
        <v>16</v>
      </c>
      <c r="V28" s="295">
        <f t="shared" si="4"/>
        <v>12.8</v>
      </c>
      <c r="W28" s="294">
        <v>8</v>
      </c>
      <c r="X28" s="295">
        <v>33</v>
      </c>
      <c r="Y28" s="295">
        <v>20.5</v>
      </c>
      <c r="Z28" s="230">
        <v>0.4</v>
      </c>
      <c r="AA28" s="229">
        <v>1</v>
      </c>
      <c r="AB28" s="230">
        <v>2</v>
      </c>
      <c r="AC28" s="230">
        <v>1.1000000000000001</v>
      </c>
      <c r="AD28" s="230">
        <v>0.3</v>
      </c>
      <c r="AE28" s="25"/>
      <c r="AF28" s="241"/>
      <c r="AG28" s="11"/>
      <c r="AH28" s="230">
        <v>0.4</v>
      </c>
      <c r="AI28" s="229">
        <v>1</v>
      </c>
      <c r="AJ28" s="230">
        <v>2</v>
      </c>
      <c r="AK28" s="230">
        <v>1.1000000000000001</v>
      </c>
      <c r="AL28" s="230">
        <v>0.3</v>
      </c>
      <c r="AM28" s="25"/>
      <c r="AN28" s="241"/>
      <c r="AZ28">
        <v>13</v>
      </c>
      <c r="BA28" t="s">
        <v>267</v>
      </c>
      <c r="BE28" s="8">
        <v>22</v>
      </c>
      <c r="BF28" s="8">
        <v>4</v>
      </c>
      <c r="BG28" s="8" t="s">
        <v>55</v>
      </c>
      <c r="BH28" s="8" t="s">
        <v>53</v>
      </c>
      <c r="BI28" s="8">
        <v>19</v>
      </c>
      <c r="BJ28" s="8">
        <v>26</v>
      </c>
      <c r="BK28" s="8">
        <v>22.7</v>
      </c>
      <c r="BL28" s="8">
        <v>2</v>
      </c>
      <c r="BM28" s="8">
        <v>9</v>
      </c>
    </row>
    <row r="29" spans="3:65" ht="16" customHeight="1">
      <c r="C29" s="288">
        <v>23</v>
      </c>
      <c r="D29" s="289"/>
      <c r="E29" s="289" t="str">
        <f>IF(L29="HOMIES", MAX(E$6:E28)+1, "")</f>
        <v/>
      </c>
      <c r="F29" s="289" t="str">
        <f t="shared" si="1"/>
        <v>RB14</v>
      </c>
      <c r="G29" s="289" t="s">
        <v>267</v>
      </c>
      <c r="H29" s="289" t="s">
        <v>267</v>
      </c>
      <c r="I29" s="289">
        <v>14</v>
      </c>
      <c r="J29" s="289">
        <v>4</v>
      </c>
      <c r="K29" s="289" t="s">
        <v>81</v>
      </c>
      <c r="L29" s="289" t="str">
        <f>UPPER(_xlfn.XLOOKUP($K29,PPL_EMAIL!$I$2:$I$400,PPL_EMAIL!$J$2:$J$400,"",0))</f>
        <v>PROGRAM</v>
      </c>
      <c r="M29" s="290">
        <f>IFERROR(IF(OR(L29="ROOKIE",L29="FREE AGENT"),"NA",_xlfn.XLOOKUP($K29,PPL_EMAIL!$I$2:$I$400,PPL_EMAIL!$K$2:$K$400,"",0)),"NA")</f>
        <v>11</v>
      </c>
      <c r="N29" s="290" t="s">
        <v>675</v>
      </c>
      <c r="O29" s="289" t="s">
        <v>4</v>
      </c>
      <c r="P29" s="291">
        <f>_xlfn.XLOOKUP($O29,NFL!$F$7:$F$39,NFL!$G$7:$G$39,"",0)</f>
        <v>14</v>
      </c>
      <c r="Q29" s="292" t="s">
        <v>1090</v>
      </c>
      <c r="R29" s="293">
        <f>_xlfn.XLOOKUP($K29,CBS_RAW!$C$4:$C$1015,CBS_RAW!$AA$4:$AA$1015,"",0)</f>
        <v>194.84</v>
      </c>
      <c r="S29" s="315">
        <v>177</v>
      </c>
      <c r="T29" s="294">
        <f t="shared" si="2"/>
        <v>9</v>
      </c>
      <c r="U29" s="295">
        <f t="shared" si="3"/>
        <v>14</v>
      </c>
      <c r="V29" s="295">
        <f t="shared" si="4"/>
        <v>12.8</v>
      </c>
      <c r="W29" s="294">
        <v>8</v>
      </c>
      <c r="X29" s="295">
        <v>30</v>
      </c>
      <c r="Y29" s="295">
        <v>20.8</v>
      </c>
      <c r="Z29" s="230">
        <v>2.2999999999999998</v>
      </c>
      <c r="AA29" s="229">
        <v>8</v>
      </c>
      <c r="AB29" s="230">
        <v>18</v>
      </c>
      <c r="AC29" s="230">
        <v>12.6</v>
      </c>
      <c r="AD29" s="230">
        <v>1.7</v>
      </c>
      <c r="AE29" s="25"/>
      <c r="AF29" s="241"/>
      <c r="AG29" s="11"/>
      <c r="AH29" s="230">
        <v>2.2999999999999998</v>
      </c>
      <c r="AI29" s="229">
        <v>8</v>
      </c>
      <c r="AJ29" s="230">
        <v>18</v>
      </c>
      <c r="AK29" s="230">
        <v>12.6</v>
      </c>
      <c r="AL29" s="230">
        <v>1.7</v>
      </c>
      <c r="AM29" s="25"/>
      <c r="AN29" s="241"/>
      <c r="AZ29">
        <v>14</v>
      </c>
      <c r="BA29" t="s">
        <v>267</v>
      </c>
      <c r="BE29" s="8">
        <v>23</v>
      </c>
      <c r="BF29" s="8">
        <v>4</v>
      </c>
      <c r="BG29" s="8" t="s">
        <v>624</v>
      </c>
      <c r="BH29" s="8" t="s">
        <v>36</v>
      </c>
      <c r="BI29" s="8">
        <v>19</v>
      </c>
      <c r="BJ29" s="8">
        <v>26</v>
      </c>
      <c r="BK29" s="8">
        <v>22.7</v>
      </c>
      <c r="BL29" s="8">
        <v>1.8</v>
      </c>
      <c r="BM29" s="8">
        <v>-1</v>
      </c>
    </row>
    <row r="30" spans="3:65" ht="16" customHeight="1">
      <c r="C30" s="288">
        <v>24</v>
      </c>
      <c r="D30" s="289"/>
      <c r="E30" s="289" t="str">
        <f>IF(L30="HOMIES", MAX(E$6:E29)+1, "")</f>
        <v/>
      </c>
      <c r="F30" s="289" t="str">
        <f t="shared" si="1"/>
        <v>WR8</v>
      </c>
      <c r="G30" s="289" t="s">
        <v>268</v>
      </c>
      <c r="H30" s="289" t="s">
        <v>268</v>
      </c>
      <c r="I30" s="289">
        <v>8</v>
      </c>
      <c r="J30" s="289">
        <v>4</v>
      </c>
      <c r="K30" s="289" t="s">
        <v>156</v>
      </c>
      <c r="L30" s="289" t="str">
        <f>UPPER(_xlfn.XLOOKUP($K30,PPL_EMAIL!$I$2:$I$400,PPL_EMAIL!$J$2:$J$400,"",0))</f>
        <v>DYNASTY</v>
      </c>
      <c r="M30" s="290">
        <f>IFERROR(IF(OR(L30="ROOKIE",L30="FREE AGENT"),"NA",_xlfn.XLOOKUP($K30,PPL_EMAIL!$I$2:$I$400,PPL_EMAIL!$K$2:$K$400,"",0)),"NA")</f>
        <v>16</v>
      </c>
      <c r="N30" s="290" t="s">
        <v>675</v>
      </c>
      <c r="O30" s="289" t="s">
        <v>51</v>
      </c>
      <c r="P30" s="291">
        <f>_xlfn.XLOOKUP($O30,NFL!$F$7:$F$39,NFL!$G$7:$G$39,"",0)</f>
        <v>11</v>
      </c>
      <c r="Q30" s="292" t="s">
        <v>1091</v>
      </c>
      <c r="R30" s="293">
        <f>_xlfn.XLOOKUP($K30,CBS_RAW!$C$4:$C$1015,CBS_RAW!$AA$4:$AA$1015,"",0)</f>
        <v>161.01</v>
      </c>
      <c r="S30" s="315">
        <v>185.5</v>
      </c>
      <c r="T30" s="294">
        <f t="shared" si="2"/>
        <v>8</v>
      </c>
      <c r="U30" s="295">
        <f t="shared" si="3"/>
        <v>14</v>
      </c>
      <c r="V30" s="295">
        <f t="shared" si="4"/>
        <v>9.8000000000000007</v>
      </c>
      <c r="W30" s="294">
        <v>22</v>
      </c>
      <c r="X30" s="295">
        <v>35</v>
      </c>
      <c r="Y30" s="295">
        <v>25.4</v>
      </c>
      <c r="Z30" s="230">
        <v>0.4</v>
      </c>
      <c r="AA30" s="229">
        <v>2</v>
      </c>
      <c r="AB30" s="230">
        <v>3</v>
      </c>
      <c r="AC30" s="230">
        <v>2.7</v>
      </c>
      <c r="AD30" s="230">
        <v>0.5</v>
      </c>
      <c r="AE30" s="25"/>
      <c r="AF30" s="241"/>
      <c r="AG30" s="11"/>
      <c r="AH30" s="230">
        <v>0.4</v>
      </c>
      <c r="AI30" s="229">
        <v>2</v>
      </c>
      <c r="AJ30" s="230">
        <v>3</v>
      </c>
      <c r="AK30" s="230">
        <v>2.7</v>
      </c>
      <c r="AL30" s="230">
        <v>0.5</v>
      </c>
      <c r="AM30" s="25"/>
      <c r="AN30" s="241"/>
      <c r="AZ30">
        <v>8</v>
      </c>
      <c r="BA30" t="s">
        <v>268</v>
      </c>
      <c r="BE30" s="8">
        <v>24</v>
      </c>
      <c r="BF30" s="8">
        <v>4</v>
      </c>
      <c r="BG30" s="8" t="s">
        <v>15</v>
      </c>
      <c r="BH30" s="8" t="s">
        <v>50</v>
      </c>
      <c r="BI30" s="8">
        <v>20</v>
      </c>
      <c r="BJ30" s="8">
        <v>29</v>
      </c>
      <c r="BK30" s="8">
        <v>24.6</v>
      </c>
      <c r="BL30" s="8">
        <v>2.6</v>
      </c>
      <c r="BM30" s="8">
        <v>0</v>
      </c>
    </row>
    <row r="31" spans="3:65" ht="16" customHeight="1">
      <c r="C31" s="288">
        <v>25</v>
      </c>
      <c r="D31" s="289"/>
      <c r="E31" s="289" t="str">
        <f>IF(L31="HOMIES", MAX(E$6:E30)+1, "")</f>
        <v/>
      </c>
      <c r="F31" s="289" t="str">
        <f t="shared" si="1"/>
        <v>TE3</v>
      </c>
      <c r="G31" s="289" t="s">
        <v>269</v>
      </c>
      <c r="H31" s="289" t="s">
        <v>269</v>
      </c>
      <c r="I31" s="289">
        <v>3</v>
      </c>
      <c r="J31" s="289">
        <v>4</v>
      </c>
      <c r="K31" s="289" t="s">
        <v>565</v>
      </c>
      <c r="L31" s="289" t="str">
        <f>UPPER(_xlfn.XLOOKUP($K31,PPL_EMAIL!$I$2:$I$400,PPL_EMAIL!$J$2:$J$400,"",0))</f>
        <v>INVINCIBLES</v>
      </c>
      <c r="M31" s="290">
        <f>IFERROR(IF(OR(L31="ROOKIE",L31="FREE AGENT"),"NA",_xlfn.XLOOKUP($K31,PPL_EMAIL!$I$2:$I$400,PPL_EMAIL!$K$2:$K$400,"",0)),"NA")</f>
        <v>5</v>
      </c>
      <c r="N31" s="290" t="s">
        <v>675</v>
      </c>
      <c r="O31" s="289" t="s">
        <v>10</v>
      </c>
      <c r="P31" s="291">
        <f>_xlfn.XLOOKUP($O31,NFL!$F$7:$F$39,NFL!$G$7:$G$39,"",0)</f>
        <v>14</v>
      </c>
      <c r="Q31" s="292" t="s">
        <v>1033</v>
      </c>
      <c r="R31" s="293">
        <f>_xlfn.XLOOKUP($K31,CBS_RAW!$C$4:$C$1015,CBS_RAW!$AA$4:$AA$1015,"",0)</f>
        <v>135.01</v>
      </c>
      <c r="S31" s="315">
        <v>108.6</v>
      </c>
      <c r="T31" s="294">
        <f t="shared" si="2"/>
        <v>3</v>
      </c>
      <c r="U31" s="295">
        <f t="shared" si="3"/>
        <v>4</v>
      </c>
      <c r="V31" s="295">
        <f t="shared" si="4"/>
        <v>3</v>
      </c>
      <c r="W31" s="294">
        <v>11</v>
      </c>
      <c r="X31" s="295">
        <v>46</v>
      </c>
      <c r="Y31" s="295">
        <v>25.6</v>
      </c>
      <c r="Z31" s="230">
        <v>2</v>
      </c>
      <c r="AA31" s="229">
        <v>11</v>
      </c>
      <c r="AB31" s="230">
        <v>21</v>
      </c>
      <c r="AC31" s="230">
        <v>15.1</v>
      </c>
      <c r="AD31" s="230">
        <v>2</v>
      </c>
      <c r="AE31" s="25"/>
      <c r="AF31" s="241"/>
      <c r="AG31" s="11"/>
      <c r="AH31" s="230">
        <v>2</v>
      </c>
      <c r="AI31" s="229">
        <v>11</v>
      </c>
      <c r="AJ31" s="230">
        <v>21</v>
      </c>
      <c r="AK31" s="230">
        <v>15.1</v>
      </c>
      <c r="AL31" s="230">
        <v>2</v>
      </c>
      <c r="AM31" s="25"/>
      <c r="AN31" s="241"/>
      <c r="AZ31">
        <v>3</v>
      </c>
      <c r="BA31" t="s">
        <v>269</v>
      </c>
      <c r="BE31" s="8">
        <v>25</v>
      </c>
      <c r="BF31" s="8">
        <v>4</v>
      </c>
      <c r="BG31" s="8" t="s">
        <v>19</v>
      </c>
      <c r="BH31" s="8" t="s">
        <v>40</v>
      </c>
      <c r="BI31" s="8">
        <v>20</v>
      </c>
      <c r="BJ31" s="8">
        <v>30</v>
      </c>
      <c r="BK31" s="8">
        <v>25.5</v>
      </c>
      <c r="BL31" s="8">
        <v>2.4</v>
      </c>
      <c r="BM31" s="8">
        <v>3</v>
      </c>
    </row>
    <row r="32" spans="3:65" ht="16" customHeight="1">
      <c r="C32" s="288">
        <v>26</v>
      </c>
      <c r="D32" s="289"/>
      <c r="E32" s="289" t="str">
        <f>IF(L32="HOMIES", MAX(E$6:E31)+1, "")</f>
        <v/>
      </c>
      <c r="F32" s="289" t="str">
        <f t="shared" si="1"/>
        <v>WR9</v>
      </c>
      <c r="G32" s="289" t="s">
        <v>268</v>
      </c>
      <c r="H32" s="289" t="s">
        <v>268</v>
      </c>
      <c r="I32" s="289">
        <v>9</v>
      </c>
      <c r="J32" s="289">
        <v>4</v>
      </c>
      <c r="K32" s="289" t="s">
        <v>131</v>
      </c>
      <c r="L32" s="289" t="str">
        <f>UPPER(_xlfn.XLOOKUP($K32,PPL_EMAIL!$I$2:$I$400,PPL_EMAIL!$J$2:$J$400,"",0))</f>
        <v>ROID RAGERS</v>
      </c>
      <c r="M32" s="290">
        <f>IFERROR(IF(OR(L32="ROOKIE",L32="FREE AGENT"),"NA",_xlfn.XLOOKUP($K32,PPL_EMAIL!$I$2:$I$400,PPL_EMAIL!$K$2:$K$400,"",0)),"NA")</f>
        <v>34</v>
      </c>
      <c r="N32" s="290" t="s">
        <v>69</v>
      </c>
      <c r="O32" s="289" t="s">
        <v>18</v>
      </c>
      <c r="P32" s="291">
        <f>_xlfn.XLOOKUP($O32,NFL!$F$7:$F$39,NFL!$G$7:$G$39,"",0)</f>
        <v>11</v>
      </c>
      <c r="Q32" s="292" t="s">
        <v>1092</v>
      </c>
      <c r="R32" s="293">
        <f>_xlfn.XLOOKUP($K32,CBS_RAW!$C$4:$C$1015,CBS_RAW!$AA$4:$AA$1015,"",0)</f>
        <v>175.44</v>
      </c>
      <c r="S32" s="315">
        <v>188.5</v>
      </c>
      <c r="T32" s="294">
        <f t="shared" si="2"/>
        <v>6</v>
      </c>
      <c r="U32" s="295">
        <f t="shared" si="3"/>
        <v>13</v>
      </c>
      <c r="V32" s="295">
        <f t="shared" si="4"/>
        <v>8.8000000000000007</v>
      </c>
      <c r="W32" s="294">
        <v>22</v>
      </c>
      <c r="X32" s="295">
        <v>35</v>
      </c>
      <c r="Y32" s="295">
        <v>25.6</v>
      </c>
      <c r="Z32" s="230" t="s">
        <v>272</v>
      </c>
      <c r="AA32" s="229">
        <v>9</v>
      </c>
      <c r="AB32" s="230">
        <v>20</v>
      </c>
      <c r="AC32" s="230">
        <v>14.6</v>
      </c>
      <c r="AD32" s="230">
        <v>2.2000000000000002</v>
      </c>
      <c r="AE32" s="25"/>
      <c r="AF32" s="241"/>
      <c r="AG32" s="11"/>
      <c r="AH32" s="230" t="s">
        <v>272</v>
      </c>
      <c r="AI32" s="229">
        <v>9</v>
      </c>
      <c r="AJ32" s="230">
        <v>20</v>
      </c>
      <c r="AK32" s="230">
        <v>14.6</v>
      </c>
      <c r="AL32" s="230">
        <v>2.2000000000000002</v>
      </c>
      <c r="AM32" s="25"/>
      <c r="AN32" s="241"/>
      <c r="AZ32">
        <v>9</v>
      </c>
      <c r="BA32" t="s">
        <v>268</v>
      </c>
      <c r="BE32" s="8">
        <v>26</v>
      </c>
      <c r="BF32" s="8">
        <v>5</v>
      </c>
      <c r="BG32" s="8" t="s">
        <v>7</v>
      </c>
      <c r="BH32" s="8" t="s">
        <v>14</v>
      </c>
      <c r="BI32" s="8">
        <v>23</v>
      </c>
      <c r="BJ32" s="8">
        <v>31</v>
      </c>
      <c r="BK32" s="8">
        <v>26.1</v>
      </c>
      <c r="BL32" s="8">
        <v>2.2999999999999998</v>
      </c>
      <c r="BM32" s="8">
        <v>-3</v>
      </c>
    </row>
    <row r="33" spans="3:65" ht="16" customHeight="1">
      <c r="C33" s="288">
        <v>27</v>
      </c>
      <c r="D33" s="289"/>
      <c r="E33" s="289" t="str">
        <f>IF(L33="HOMIES", MAX(E$6:E32)+1, "")</f>
        <v/>
      </c>
      <c r="F33" s="289" t="str">
        <f t="shared" si="1"/>
        <v>WR10</v>
      </c>
      <c r="G33" s="289" t="s">
        <v>268</v>
      </c>
      <c r="H33" s="289" t="s">
        <v>268</v>
      </c>
      <c r="I33" s="289">
        <v>10</v>
      </c>
      <c r="J33" s="289">
        <v>4</v>
      </c>
      <c r="K33" s="289" t="s">
        <v>168</v>
      </c>
      <c r="L33" s="289" t="str">
        <f>UPPER(_xlfn.XLOOKUP($K33,PPL_EMAIL!$I$2:$I$400,PPL_EMAIL!$J$2:$J$400,"",0))</f>
        <v>INVINCIBLES</v>
      </c>
      <c r="M33" s="290">
        <f>IFERROR(IF(OR(L33="ROOKIE",L33="FREE AGENT"),"NA",_xlfn.XLOOKUP($K33,PPL_EMAIL!$I$2:$I$400,PPL_EMAIL!$K$2:$K$400,"",0)),"NA")</f>
        <v>15</v>
      </c>
      <c r="N33" s="290" t="s">
        <v>677</v>
      </c>
      <c r="O33" s="289" t="s">
        <v>16</v>
      </c>
      <c r="P33" s="291">
        <f>_xlfn.XLOOKUP($O33,NFL!$F$7:$F$39,NFL!$G$7:$G$39,"",0)</f>
        <v>7</v>
      </c>
      <c r="Q33" s="292" t="s">
        <v>1093</v>
      </c>
      <c r="R33" s="293">
        <f>_xlfn.XLOOKUP($K33,CBS_RAW!$C$4:$C$1015,CBS_RAW!$AA$4:$AA$1015,"",0)</f>
        <v>163.43</v>
      </c>
      <c r="S33" s="315">
        <v>117.9</v>
      </c>
      <c r="T33" s="294">
        <f t="shared" si="2"/>
        <v>6</v>
      </c>
      <c r="U33" s="295">
        <f t="shared" si="3"/>
        <v>17</v>
      </c>
      <c r="V33" s="295">
        <f t="shared" si="4"/>
        <v>10.3</v>
      </c>
      <c r="W33" s="294">
        <v>21</v>
      </c>
      <c r="X33" s="295">
        <v>35</v>
      </c>
      <c r="Y33" s="295">
        <v>27.5</v>
      </c>
      <c r="Z33" s="230">
        <v>1.6</v>
      </c>
      <c r="AA33" s="229">
        <v>9</v>
      </c>
      <c r="AB33" s="230">
        <v>14</v>
      </c>
      <c r="AC33" s="230">
        <v>11</v>
      </c>
      <c r="AD33" s="230">
        <v>1.4</v>
      </c>
      <c r="AE33" s="25"/>
      <c r="AF33" s="241"/>
      <c r="AG33" s="11"/>
      <c r="AH33" s="230">
        <v>1.6</v>
      </c>
      <c r="AI33" s="229">
        <v>9</v>
      </c>
      <c r="AJ33" s="230">
        <v>14</v>
      </c>
      <c r="AK33" s="230">
        <v>11</v>
      </c>
      <c r="AL33" s="230">
        <v>1.4</v>
      </c>
      <c r="AM33" s="25"/>
      <c r="AN33" s="241"/>
      <c r="AZ33">
        <v>10</v>
      </c>
      <c r="BA33" t="s">
        <v>268</v>
      </c>
      <c r="BE33" s="8">
        <v>27</v>
      </c>
      <c r="BF33" s="8">
        <v>5</v>
      </c>
      <c r="BG33" s="8" t="s">
        <v>650</v>
      </c>
      <c r="BH33" s="8" t="s">
        <v>6</v>
      </c>
      <c r="BI33" s="8">
        <v>20</v>
      </c>
      <c r="BJ33" s="8">
        <v>29</v>
      </c>
      <c r="BK33" s="8">
        <v>26.1</v>
      </c>
      <c r="BL33" s="8">
        <v>2.6</v>
      </c>
      <c r="BM33" s="8">
        <v>5</v>
      </c>
    </row>
    <row r="34" spans="3:65" ht="16" customHeight="1">
      <c r="C34" s="288">
        <v>28</v>
      </c>
      <c r="D34" s="289"/>
      <c r="E34" s="289" t="str">
        <f>IF(L34="HOMIES", MAX(E$6:E33)+1, "")</f>
        <v/>
      </c>
      <c r="F34" s="289" t="str">
        <f t="shared" si="1"/>
        <v>RB15</v>
      </c>
      <c r="G34" s="289" t="s">
        <v>267</v>
      </c>
      <c r="H34" s="289" t="s">
        <v>267</v>
      </c>
      <c r="I34" s="289">
        <v>15</v>
      </c>
      <c r="J34" s="289">
        <v>4</v>
      </c>
      <c r="K34" s="289" t="s">
        <v>77</v>
      </c>
      <c r="L34" s="289" t="str">
        <f>UPPER(_xlfn.XLOOKUP($K34,PPL_EMAIL!$I$2:$I$400,PPL_EMAIL!$J$2:$J$400,"",0))</f>
        <v>ROID RAGERS</v>
      </c>
      <c r="M34" s="290">
        <f>IFERROR(IF(OR(L34="ROOKIE",L34="FREE AGENT"),"NA",_xlfn.XLOOKUP($K34,PPL_EMAIL!$I$2:$I$400,PPL_EMAIL!$K$2:$K$400,"",0)),"NA")</f>
        <v>6</v>
      </c>
      <c r="N34" s="290" t="s">
        <v>675</v>
      </c>
      <c r="O34" s="289" t="s">
        <v>22</v>
      </c>
      <c r="P34" s="291">
        <f>_xlfn.XLOOKUP($O34,NFL!$F$7:$F$39,NFL!$G$7:$G$39,"",0)</f>
        <v>13</v>
      </c>
      <c r="Q34" s="292" t="s">
        <v>1094</v>
      </c>
      <c r="R34" s="293">
        <f>_xlfn.XLOOKUP($K34,CBS_RAW!$C$4:$C$1015,CBS_RAW!$AA$4:$AA$1015,"",0)</f>
        <v>194.08</v>
      </c>
      <c r="S34" s="315">
        <v>220.7</v>
      </c>
      <c r="T34" s="294">
        <f t="shared" si="2"/>
        <v>9</v>
      </c>
      <c r="U34" s="295">
        <f t="shared" si="3"/>
        <v>20</v>
      </c>
      <c r="V34" s="295">
        <f t="shared" si="4"/>
        <v>13.9</v>
      </c>
      <c r="W34" s="294">
        <v>15</v>
      </c>
      <c r="X34" s="295">
        <v>47</v>
      </c>
      <c r="Y34" s="295">
        <v>27.6</v>
      </c>
      <c r="Z34" s="230">
        <v>2</v>
      </c>
      <c r="AA34" s="229">
        <v>9</v>
      </c>
      <c r="AB34" s="230">
        <v>17</v>
      </c>
      <c r="AC34" s="230">
        <v>12.4</v>
      </c>
      <c r="AD34" s="230">
        <v>1.9</v>
      </c>
      <c r="AE34" s="25"/>
      <c r="AF34" s="241"/>
      <c r="AG34" s="11"/>
      <c r="AH34" s="230">
        <v>2</v>
      </c>
      <c r="AI34" s="229">
        <v>9</v>
      </c>
      <c r="AJ34" s="230">
        <v>17</v>
      </c>
      <c r="AK34" s="230">
        <v>12.4</v>
      </c>
      <c r="AL34" s="230">
        <v>1.9</v>
      </c>
      <c r="AM34" s="25"/>
      <c r="AN34" s="241"/>
      <c r="AZ34">
        <v>15</v>
      </c>
      <c r="BA34" t="s">
        <v>267</v>
      </c>
      <c r="BE34" s="8">
        <v>28</v>
      </c>
      <c r="BF34" s="8">
        <v>5</v>
      </c>
      <c r="BG34" s="8" t="s">
        <v>593</v>
      </c>
      <c r="BH34" s="8" t="s">
        <v>42</v>
      </c>
      <c r="BI34" s="8">
        <v>22</v>
      </c>
      <c r="BJ34" s="8">
        <v>30</v>
      </c>
      <c r="BK34" s="8">
        <v>26.2</v>
      </c>
      <c r="BL34" s="8">
        <v>2.2999999999999998</v>
      </c>
      <c r="BM34" s="8">
        <v>1</v>
      </c>
    </row>
    <row r="35" spans="3:65" ht="16" customHeight="1">
      <c r="C35" s="288">
        <v>29</v>
      </c>
      <c r="D35" s="289"/>
      <c r="E35" s="289" t="str">
        <f>IF(L35="HOMIES", MAX(E$6:E34)+1, "")</f>
        <v/>
      </c>
      <c r="F35" s="289" t="str">
        <f t="shared" si="1"/>
        <v>WR11</v>
      </c>
      <c r="G35" s="289" t="s">
        <v>268</v>
      </c>
      <c r="H35" s="289" t="s">
        <v>268</v>
      </c>
      <c r="I35" s="289">
        <v>11</v>
      </c>
      <c r="J35" s="289">
        <v>4</v>
      </c>
      <c r="K35" s="289" t="s">
        <v>472</v>
      </c>
      <c r="L35" s="289" t="str">
        <f>UPPER(_xlfn.XLOOKUP($K35,PPL_EMAIL!$I$2:$I$400,PPL_EMAIL!$J$2:$J$400,"",0))</f>
        <v>HABANEROS</v>
      </c>
      <c r="M35" s="290">
        <f>IFERROR(IF(OR(L35="ROOKIE",L35="FREE AGENT"),"NA",_xlfn.XLOOKUP($K35,PPL_EMAIL!$I$2:$I$400,PPL_EMAIL!$K$2:$K$400,"",0)),"NA")</f>
        <v>2</v>
      </c>
      <c r="N35" s="290" t="s">
        <v>675</v>
      </c>
      <c r="O35" s="289" t="s">
        <v>46</v>
      </c>
      <c r="P35" s="291">
        <f>_xlfn.XLOOKUP($O35,NFL!$F$7:$F$39,NFL!$G$7:$G$39,"",0)</f>
        <v>10</v>
      </c>
      <c r="Q35" s="292" t="s">
        <v>1095</v>
      </c>
      <c r="R35" s="293">
        <f>_xlfn.XLOOKUP($K35,CBS_RAW!$C$4:$C$1015,CBS_RAW!$AA$4:$AA$1015,"",0)</f>
        <v>164.91</v>
      </c>
      <c r="S35" s="315">
        <v>145.1</v>
      </c>
      <c r="T35" s="294">
        <f t="shared" si="2"/>
        <v>8</v>
      </c>
      <c r="U35" s="295">
        <f t="shared" si="3"/>
        <v>14</v>
      </c>
      <c r="V35" s="295">
        <f t="shared" si="4"/>
        <v>11.6</v>
      </c>
      <c r="W35" s="294">
        <v>23</v>
      </c>
      <c r="X35" s="295">
        <v>35</v>
      </c>
      <c r="Y35" s="295">
        <v>29.6</v>
      </c>
      <c r="Z35" s="230">
        <v>2.2999999999999998</v>
      </c>
      <c r="AA35" s="229">
        <v>9</v>
      </c>
      <c r="AB35" s="230">
        <v>18</v>
      </c>
      <c r="AC35" s="230">
        <v>11.2</v>
      </c>
      <c r="AD35" s="230">
        <v>2.2999999999999998</v>
      </c>
      <c r="AE35" s="25"/>
      <c r="AF35" s="241"/>
      <c r="AG35" s="11"/>
      <c r="AH35" s="230">
        <v>2.2999999999999998</v>
      </c>
      <c r="AI35" s="229">
        <v>9</v>
      </c>
      <c r="AJ35" s="230">
        <v>18</v>
      </c>
      <c r="AK35" s="230">
        <v>11.2</v>
      </c>
      <c r="AL35" s="230">
        <v>2.2999999999999998</v>
      </c>
      <c r="AM35" s="25"/>
      <c r="AN35" s="241"/>
      <c r="AZ35">
        <v>11</v>
      </c>
      <c r="BA35" t="s">
        <v>268</v>
      </c>
      <c r="BE35" s="8">
        <v>29</v>
      </c>
      <c r="BF35" s="8">
        <v>5</v>
      </c>
      <c r="BG35" s="8" t="s">
        <v>47</v>
      </c>
      <c r="BH35" s="8" t="s">
        <v>10</v>
      </c>
      <c r="BI35" s="8">
        <v>22</v>
      </c>
      <c r="BJ35" s="8">
        <v>32</v>
      </c>
      <c r="BK35" s="8">
        <v>27.8</v>
      </c>
      <c r="BL35" s="8">
        <v>2.6</v>
      </c>
      <c r="BM35" s="8">
        <v>4</v>
      </c>
    </row>
    <row r="36" spans="3:65" ht="16" customHeight="1">
      <c r="C36" s="288">
        <v>30</v>
      </c>
      <c r="D36" s="289"/>
      <c r="E36" s="289" t="str">
        <f>IF(L36="HOMIES", MAX(E$6:E35)+1, "")</f>
        <v/>
      </c>
      <c r="F36" s="289" t="str">
        <f t="shared" si="1"/>
        <v>RB16</v>
      </c>
      <c r="G36" s="289" t="s">
        <v>267</v>
      </c>
      <c r="H36" s="289" t="s">
        <v>267</v>
      </c>
      <c r="I36" s="289">
        <v>16</v>
      </c>
      <c r="J36" s="289">
        <v>4</v>
      </c>
      <c r="K36" s="289" t="s">
        <v>71</v>
      </c>
      <c r="L36" s="289" t="str">
        <f>UPPER(_xlfn.XLOOKUP($K36,PPL_EMAIL!$I$2:$I$400,PPL_EMAIL!$J$2:$J$400,"",0))</f>
        <v>PROGRAM</v>
      </c>
      <c r="M36" s="290">
        <f>IFERROR(IF(OR(L36="ROOKIE",L36="FREE AGENT"),"NA",_xlfn.XLOOKUP($K36,PPL_EMAIL!$I$2:$I$400,PPL_EMAIL!$K$2:$K$400,"",0)),"NA")</f>
        <v>22</v>
      </c>
      <c r="N36" s="290" t="s">
        <v>69</v>
      </c>
      <c r="O36" s="289" t="s">
        <v>24</v>
      </c>
      <c r="P36" s="291">
        <f>_xlfn.XLOOKUP($O36,NFL!$F$7:$F$39,NFL!$G$7:$G$39,"",0)</f>
        <v>9</v>
      </c>
      <c r="Q36" s="292" t="s">
        <v>1034</v>
      </c>
      <c r="R36" s="293">
        <f>_xlfn.XLOOKUP($K36,CBS_RAW!$C$4:$C$1015,CBS_RAW!$AA$4:$AA$1015,"",0)</f>
        <v>155.54</v>
      </c>
      <c r="S36" s="315">
        <v>205.06</v>
      </c>
      <c r="T36" s="294">
        <f t="shared" si="2"/>
        <v>15</v>
      </c>
      <c r="U36" s="295">
        <f t="shared" si="3"/>
        <v>24</v>
      </c>
      <c r="V36" s="295">
        <f t="shared" si="4"/>
        <v>16.899999999999999</v>
      </c>
      <c r="W36" s="294">
        <v>19</v>
      </c>
      <c r="X36" s="295">
        <v>47</v>
      </c>
      <c r="Y36" s="295">
        <v>31.8</v>
      </c>
      <c r="Z36" s="230">
        <v>2.9</v>
      </c>
      <c r="AA36" s="229">
        <v>9</v>
      </c>
      <c r="AB36" s="230">
        <v>17</v>
      </c>
      <c r="AC36" s="230">
        <v>12.7</v>
      </c>
      <c r="AD36" s="230">
        <v>2.6</v>
      </c>
      <c r="AE36" s="25"/>
      <c r="AF36" s="241"/>
      <c r="AG36" s="11"/>
      <c r="AH36" s="230">
        <v>2.9</v>
      </c>
      <c r="AI36" s="229">
        <v>9</v>
      </c>
      <c r="AJ36" s="230">
        <v>17</v>
      </c>
      <c r="AK36" s="230">
        <v>12.7</v>
      </c>
      <c r="AL36" s="230">
        <v>2.6</v>
      </c>
      <c r="AM36" s="25"/>
      <c r="AN36" s="241"/>
      <c r="AZ36">
        <v>16</v>
      </c>
      <c r="BA36" t="s">
        <v>267</v>
      </c>
      <c r="BE36" s="8">
        <v>30</v>
      </c>
      <c r="BF36" s="8">
        <v>5</v>
      </c>
      <c r="BG36" s="8" t="s">
        <v>5</v>
      </c>
      <c r="BH36" s="8" t="s">
        <v>8</v>
      </c>
      <c r="BI36" s="8">
        <v>25</v>
      </c>
      <c r="BJ36" s="8">
        <v>36</v>
      </c>
      <c r="BK36" s="8">
        <v>31.6</v>
      </c>
      <c r="BL36" s="8">
        <v>2.9</v>
      </c>
      <c r="BM36" s="8">
        <v>-5</v>
      </c>
    </row>
    <row r="37" spans="3:65" ht="16" customHeight="1">
      <c r="C37" s="288">
        <v>31</v>
      </c>
      <c r="D37" s="289"/>
      <c r="E37" s="289" t="str">
        <f>IF(L37="HOMIES", MAX(E$6:E36)+1, "")</f>
        <v/>
      </c>
      <c r="F37" s="289" t="str">
        <f t="shared" si="1"/>
        <v>WR12</v>
      </c>
      <c r="G37" s="289" t="s">
        <v>268</v>
      </c>
      <c r="H37" s="289" t="s">
        <v>268</v>
      </c>
      <c r="I37" s="289">
        <v>12</v>
      </c>
      <c r="J37" s="289">
        <v>4</v>
      </c>
      <c r="K37" s="289" t="s">
        <v>469</v>
      </c>
      <c r="L37" s="289" t="str">
        <f>UPPER(_xlfn.XLOOKUP($K37,PPL_EMAIL!$I$2:$I$400,PPL_EMAIL!$J$2:$J$400,"",0))</f>
        <v>BROTHERHOOD</v>
      </c>
      <c r="M37" s="290">
        <f>IFERROR(IF(OR(L37="ROOKIE",L37="FREE AGENT"),"NA",_xlfn.XLOOKUP($K37,PPL_EMAIL!$I$2:$I$400,PPL_EMAIL!$K$2:$K$400,"",0)),"NA")</f>
        <v>1</v>
      </c>
      <c r="N37" s="290" t="s">
        <v>675</v>
      </c>
      <c r="O37" s="289" t="s">
        <v>2</v>
      </c>
      <c r="P37" s="291">
        <f>_xlfn.XLOOKUP($O37,NFL!$F$7:$F$39,NFL!$G$7:$G$39,"",0)</f>
        <v>14</v>
      </c>
      <c r="Q37" s="292" t="s">
        <v>1096</v>
      </c>
      <c r="R37" s="293">
        <f>_xlfn.XLOOKUP($K37,CBS_RAW!$C$4:$C$1015,CBS_RAW!$AA$4:$AA$1015,"",0)</f>
        <v>160.19999999999999</v>
      </c>
      <c r="S37" s="315">
        <v>150.6</v>
      </c>
      <c r="T37" s="294">
        <f t="shared" si="2"/>
        <v>9</v>
      </c>
      <c r="U37" s="295">
        <f t="shared" si="3"/>
        <v>16</v>
      </c>
      <c r="V37" s="295">
        <f t="shared" si="4"/>
        <v>12.7</v>
      </c>
      <c r="W37" s="294">
        <v>24</v>
      </c>
      <c r="X37" s="295">
        <v>41</v>
      </c>
      <c r="Y37" s="295">
        <v>32.200000000000003</v>
      </c>
      <c r="Z37" s="230">
        <v>5.7</v>
      </c>
      <c r="AA37" s="229">
        <v>7</v>
      </c>
      <c r="AB37" s="230">
        <v>57</v>
      </c>
      <c r="AC37" s="230">
        <v>12.9</v>
      </c>
      <c r="AD37" s="230">
        <v>7.8</v>
      </c>
      <c r="AE37" s="25"/>
      <c r="AF37" s="241"/>
      <c r="AG37" s="11"/>
      <c r="AH37" s="230">
        <v>5.7</v>
      </c>
      <c r="AI37" s="229">
        <v>7</v>
      </c>
      <c r="AJ37" s="230">
        <v>57</v>
      </c>
      <c r="AK37" s="230">
        <v>12.9</v>
      </c>
      <c r="AL37" s="230">
        <v>7.8</v>
      </c>
      <c r="AM37" s="25"/>
      <c r="AN37" s="241"/>
      <c r="AZ37">
        <v>12</v>
      </c>
      <c r="BA37" t="s">
        <v>268</v>
      </c>
      <c r="BE37" s="8">
        <v>31</v>
      </c>
      <c r="BF37" s="8">
        <v>5</v>
      </c>
      <c r="BG37" s="8" t="s">
        <v>958</v>
      </c>
      <c r="BH37" s="8" t="s">
        <v>25</v>
      </c>
      <c r="BI37" s="8">
        <v>29</v>
      </c>
      <c r="BJ37" s="8">
        <v>35</v>
      </c>
      <c r="BK37" s="8">
        <v>31.6</v>
      </c>
      <c r="BL37" s="8">
        <v>1.8</v>
      </c>
      <c r="BM37" s="8">
        <v>-1</v>
      </c>
    </row>
    <row r="38" spans="3:65" ht="16" customHeight="1">
      <c r="C38" s="288">
        <v>32</v>
      </c>
      <c r="D38" s="289"/>
      <c r="E38" s="289">
        <f>IF(L38="HOMIES", MAX(E$6:E37)+1, "")</f>
        <v>4</v>
      </c>
      <c r="F38" s="289" t="str">
        <f t="shared" si="1"/>
        <v>QB1</v>
      </c>
      <c r="G38" s="289" t="s">
        <v>266</v>
      </c>
      <c r="H38" s="289" t="s">
        <v>266</v>
      </c>
      <c r="I38" s="289">
        <v>1</v>
      </c>
      <c r="J38" s="289">
        <v>5</v>
      </c>
      <c r="K38" s="289" t="s">
        <v>33</v>
      </c>
      <c r="L38" s="289" t="str">
        <f>UPPER(_xlfn.XLOOKUP($K38,PPL_EMAIL!$I$2:$I$400,PPL_EMAIL!$J$2:$J$400,"",0))</f>
        <v>HOMIES</v>
      </c>
      <c r="M38" s="290">
        <f>IFERROR(IF(OR(L38="ROOKIE",L38="FREE AGENT"),"NA",_xlfn.XLOOKUP($K38,PPL_EMAIL!$I$2:$I$400,PPL_EMAIL!$K$2:$K$400,"",0)),"NA")</f>
        <v>9</v>
      </c>
      <c r="N38" s="290" t="s">
        <v>675</v>
      </c>
      <c r="O38" s="289" t="s">
        <v>34</v>
      </c>
      <c r="P38" s="291">
        <f>_xlfn.XLOOKUP($O38,NFL!$F$7:$F$39,NFL!$G$7:$G$39,"",0)</f>
        <v>7</v>
      </c>
      <c r="Q38" s="292" t="s">
        <v>1097</v>
      </c>
      <c r="R38" s="293">
        <f>_xlfn.XLOOKUP($K38,CBS_RAW!$C$4:$C$1015,CBS_RAW!$AA$4:$AA$1015,"",0)</f>
        <v>445.83</v>
      </c>
      <c r="S38" s="315">
        <v>417.58</v>
      </c>
      <c r="T38" s="294">
        <f t="shared" si="2"/>
        <v>1</v>
      </c>
      <c r="U38" s="295">
        <f t="shared" si="3"/>
        <v>2</v>
      </c>
      <c r="V38" s="295">
        <f t="shared" si="4"/>
        <v>1.1000000000000001</v>
      </c>
      <c r="W38" s="294">
        <v>32</v>
      </c>
      <c r="X38" s="295">
        <v>36</v>
      </c>
      <c r="Y38" s="295">
        <v>34</v>
      </c>
      <c r="Z38" s="230">
        <v>1.9</v>
      </c>
      <c r="AA38" s="229">
        <v>14</v>
      </c>
      <c r="AB38" s="230">
        <v>19</v>
      </c>
      <c r="AC38" s="230">
        <v>16.8</v>
      </c>
      <c r="AD38" s="230">
        <v>1.8</v>
      </c>
      <c r="AE38" s="25"/>
      <c r="AF38" s="241"/>
      <c r="AG38" s="11"/>
      <c r="AH38" s="230">
        <v>1.9</v>
      </c>
      <c r="AI38" s="229">
        <v>14</v>
      </c>
      <c r="AJ38" s="230">
        <v>19</v>
      </c>
      <c r="AK38" s="230">
        <v>16.8</v>
      </c>
      <c r="AL38" s="230">
        <v>1.8</v>
      </c>
      <c r="AM38" s="25"/>
      <c r="AN38" s="241"/>
      <c r="AZ38">
        <v>1</v>
      </c>
      <c r="BA38" t="s">
        <v>266</v>
      </c>
      <c r="BE38" s="8">
        <v>32</v>
      </c>
      <c r="BF38" s="8">
        <v>5</v>
      </c>
      <c r="BG38" s="8" t="s">
        <v>964</v>
      </c>
      <c r="BH38" s="8" t="s">
        <v>25</v>
      </c>
      <c r="BI38" s="8">
        <v>30</v>
      </c>
      <c r="BJ38" s="8">
        <v>37</v>
      </c>
      <c r="BK38" s="8">
        <v>33.299999999999997</v>
      </c>
      <c r="BL38" s="8">
        <v>1.6</v>
      </c>
      <c r="BM38" s="8">
        <v>-6</v>
      </c>
    </row>
    <row r="39" spans="3:65" ht="16" customHeight="1">
      <c r="C39" s="288">
        <v>33</v>
      </c>
      <c r="D39" s="289"/>
      <c r="E39" s="289" t="str">
        <f>IF(L39="HOMIES", MAX(E$6:E38)+1, "")</f>
        <v/>
      </c>
      <c r="F39" s="289" t="str">
        <f t="shared" si="1"/>
        <v>WR13</v>
      </c>
      <c r="G39" s="289" t="s">
        <v>268</v>
      </c>
      <c r="H39" s="289" t="s">
        <v>268</v>
      </c>
      <c r="I39" s="289">
        <v>13</v>
      </c>
      <c r="J39" s="289">
        <v>5</v>
      </c>
      <c r="K39" s="289" t="s">
        <v>923</v>
      </c>
      <c r="L39" s="289" t="str">
        <f>UPPER(_xlfn.XLOOKUP($K39,PPL_EMAIL!$I$2:$I$400,PPL_EMAIL!$J$2:$J$400,"",0))</f>
        <v>SHAFT</v>
      </c>
      <c r="M39" s="290">
        <f>IFERROR(IF(OR(L39="ROOKIE",L39="FREE AGENT"),"NA",_xlfn.XLOOKUP($K39,PPL_EMAIL!$I$2:$I$400,PPL_EMAIL!$K$2:$K$400,"",0)),"NA")</f>
        <v>11</v>
      </c>
      <c r="N39" s="290" t="s">
        <v>675</v>
      </c>
      <c r="O39" s="289" t="s">
        <v>14</v>
      </c>
      <c r="P39" s="291">
        <f>_xlfn.XLOOKUP($O39,NFL!$F$7:$F$39,NFL!$G$7:$G$39,"",0)</f>
        <v>13</v>
      </c>
      <c r="Q39" s="292" t="s">
        <v>1098</v>
      </c>
      <c r="R39" s="293">
        <f>_xlfn.XLOOKUP($K39,CBS_RAW!$C$4:$C$1015,CBS_RAW!$AA$4:$AA$1015,"",0)</f>
        <v>146.46</v>
      </c>
      <c r="S39" s="315">
        <v>144.5</v>
      </c>
      <c r="T39" s="294">
        <f t="shared" si="2"/>
        <v>9</v>
      </c>
      <c r="U39" s="295">
        <f t="shared" si="3"/>
        <v>17</v>
      </c>
      <c r="V39" s="295">
        <f t="shared" si="4"/>
        <v>13.3</v>
      </c>
      <c r="W39" s="294">
        <v>28</v>
      </c>
      <c r="X39" s="295">
        <v>43</v>
      </c>
      <c r="Y39" s="295">
        <v>34.4</v>
      </c>
      <c r="Z39" s="230">
        <v>2.5</v>
      </c>
      <c r="AA39" s="229">
        <v>11</v>
      </c>
      <c r="AB39" s="230">
        <v>21</v>
      </c>
      <c r="AC39" s="230">
        <v>17.100000000000001</v>
      </c>
      <c r="AD39" s="230">
        <v>2.6</v>
      </c>
      <c r="AE39" s="25"/>
      <c r="AF39" s="241"/>
      <c r="AG39" s="11"/>
      <c r="AH39" s="230">
        <v>2.5</v>
      </c>
      <c r="AI39" s="229">
        <v>11</v>
      </c>
      <c r="AJ39" s="230">
        <v>21</v>
      </c>
      <c r="AK39" s="230">
        <v>17.100000000000001</v>
      </c>
      <c r="AL39" s="230">
        <v>2.6</v>
      </c>
      <c r="AM39" s="25"/>
      <c r="AN39" s="241"/>
      <c r="AZ39">
        <v>13</v>
      </c>
      <c r="BA39" t="s">
        <v>268</v>
      </c>
      <c r="BE39" s="8">
        <v>33</v>
      </c>
      <c r="BF39" s="8">
        <v>5</v>
      </c>
      <c r="BG39" s="8" t="s">
        <v>56</v>
      </c>
      <c r="BH39" s="8" t="s">
        <v>12</v>
      </c>
      <c r="BI39" s="8">
        <v>32</v>
      </c>
      <c r="BJ39" s="8">
        <v>39</v>
      </c>
      <c r="BK39" s="8">
        <v>35.200000000000003</v>
      </c>
      <c r="BL39" s="8">
        <v>1.8</v>
      </c>
      <c r="BM39" s="8" t="s">
        <v>2369</v>
      </c>
    </row>
    <row r="40" spans="3:65" ht="16" customHeight="1">
      <c r="C40" s="288">
        <v>34</v>
      </c>
      <c r="D40" s="289"/>
      <c r="E40" s="289" t="str">
        <f>IF(L40="HOMIES", MAX(E$6:E39)+1, "")</f>
        <v/>
      </c>
      <c r="F40" s="289" t="str">
        <f t="shared" si="1"/>
        <v>WR14</v>
      </c>
      <c r="G40" s="289" t="s">
        <v>268</v>
      </c>
      <c r="H40" s="289" t="s">
        <v>268</v>
      </c>
      <c r="I40" s="289">
        <v>14</v>
      </c>
      <c r="J40" s="289">
        <v>5</v>
      </c>
      <c r="K40" s="289" t="s">
        <v>135</v>
      </c>
      <c r="L40" s="289" t="str">
        <f>UPPER(_xlfn.XLOOKUP($K40,PPL_EMAIL!$I$2:$I$400,PPL_EMAIL!$J$2:$J$400,"",0))</f>
        <v>BROTHERHOOD</v>
      </c>
      <c r="M40" s="290">
        <f>IFERROR(IF(OR(L40="ROOKIE",L40="FREE AGENT"),"NA",_xlfn.XLOOKUP($K40,PPL_EMAIL!$I$2:$I$400,PPL_EMAIL!$K$2:$K$400,"",0)),"NA")</f>
        <v>23</v>
      </c>
      <c r="N40" s="290" t="s">
        <v>675</v>
      </c>
      <c r="O40" s="289" t="s">
        <v>27</v>
      </c>
      <c r="P40" s="291">
        <f>_xlfn.XLOOKUP($O40,NFL!$F$7:$F$39,NFL!$G$7:$G$39,"",0)</f>
        <v>8</v>
      </c>
      <c r="Q40" s="292" t="s">
        <v>1099</v>
      </c>
      <c r="R40" s="293">
        <f>_xlfn.XLOOKUP($K40,CBS_RAW!$C$4:$C$1015,CBS_RAW!$AA$4:$AA$1015,"",0)</f>
        <v>163.19999999999999</v>
      </c>
      <c r="S40" s="315">
        <v>151.80000000000001</v>
      </c>
      <c r="T40" s="294">
        <f t="shared" si="2"/>
        <v>10</v>
      </c>
      <c r="U40" s="295">
        <f t="shared" si="3"/>
        <v>21</v>
      </c>
      <c r="V40" s="295">
        <f t="shared" si="4"/>
        <v>14.2</v>
      </c>
      <c r="W40" s="294">
        <v>28</v>
      </c>
      <c r="X40" s="295">
        <v>59</v>
      </c>
      <c r="Y40" s="295">
        <v>36.200000000000003</v>
      </c>
      <c r="Z40" s="230">
        <v>2.2000000000000002</v>
      </c>
      <c r="AA40" s="229">
        <v>8</v>
      </c>
      <c r="AB40" s="230">
        <v>17</v>
      </c>
      <c r="AC40" s="230">
        <v>12</v>
      </c>
      <c r="AD40" s="230">
        <v>2.6</v>
      </c>
      <c r="AE40" s="25"/>
      <c r="AF40" s="241"/>
      <c r="AG40" s="11"/>
      <c r="AH40" s="230">
        <v>2.2000000000000002</v>
      </c>
      <c r="AI40" s="229">
        <v>8</v>
      </c>
      <c r="AJ40" s="230">
        <v>17</v>
      </c>
      <c r="AK40" s="230">
        <v>12</v>
      </c>
      <c r="AL40" s="230">
        <v>2.6</v>
      </c>
      <c r="AM40" s="25"/>
      <c r="AN40" s="241"/>
      <c r="AZ40">
        <v>14</v>
      </c>
      <c r="BA40" t="s">
        <v>268</v>
      </c>
      <c r="BE40" s="8">
        <v>34</v>
      </c>
      <c r="BF40" s="8">
        <v>5</v>
      </c>
      <c r="BG40" s="8" t="s">
        <v>967</v>
      </c>
      <c r="BH40" s="8" t="s">
        <v>12</v>
      </c>
      <c r="BI40" s="8">
        <v>30</v>
      </c>
      <c r="BJ40" s="8">
        <v>38</v>
      </c>
      <c r="BK40" s="8">
        <v>32.6</v>
      </c>
      <c r="BL40" s="8">
        <v>2.4</v>
      </c>
      <c r="BM40" s="8">
        <v>1</v>
      </c>
    </row>
    <row r="41" spans="3:65" ht="16" customHeight="1">
      <c r="C41" s="288">
        <v>35</v>
      </c>
      <c r="D41" s="289"/>
      <c r="E41" s="289" t="str">
        <f>IF(L41="HOMIES", MAX(E$6:E40)+1, "")</f>
        <v/>
      </c>
      <c r="F41" s="289" t="str">
        <f t="shared" si="1"/>
        <v>WR15</v>
      </c>
      <c r="G41" s="289" t="s">
        <v>268</v>
      </c>
      <c r="H41" s="289" t="s">
        <v>268</v>
      </c>
      <c r="I41" s="289">
        <v>15</v>
      </c>
      <c r="J41" s="289">
        <v>5</v>
      </c>
      <c r="K41" s="289" t="s">
        <v>146</v>
      </c>
      <c r="L41" s="289" t="str">
        <f>UPPER(_xlfn.XLOOKUP($K41,PPL_EMAIL!$I$2:$I$400,PPL_EMAIL!$J$2:$J$400,"",0))</f>
        <v>MACHINE</v>
      </c>
      <c r="M41" s="290">
        <f>IFERROR(IF(OR(L41="ROOKIE",L41="FREE AGENT"),"NA",_xlfn.XLOOKUP($K41,PPL_EMAIL!$I$2:$I$400,PPL_EMAIL!$K$2:$K$400,"",0)),"NA")</f>
        <v>3</v>
      </c>
      <c r="N41" s="290" t="s">
        <v>677</v>
      </c>
      <c r="O41" s="289" t="s">
        <v>27</v>
      </c>
      <c r="P41" s="291">
        <f>_xlfn.XLOOKUP($O41,NFL!$F$7:$F$39,NFL!$G$7:$G$39,"",0)</f>
        <v>8</v>
      </c>
      <c r="Q41" s="292" t="s">
        <v>1035</v>
      </c>
      <c r="R41" s="293">
        <f>_xlfn.XLOOKUP($K41,CBS_RAW!$C$4:$C$1015,CBS_RAW!$AA$4:$AA$1015,"",0)</f>
        <v>164.13</v>
      </c>
      <c r="S41" s="315">
        <v>170.6</v>
      </c>
      <c r="T41" s="294">
        <f t="shared" si="2"/>
        <v>12</v>
      </c>
      <c r="U41" s="295">
        <f t="shared" si="3"/>
        <v>19</v>
      </c>
      <c r="V41" s="295">
        <f t="shared" si="4"/>
        <v>14.4</v>
      </c>
      <c r="W41" s="294">
        <v>27</v>
      </c>
      <c r="X41" s="295">
        <v>50</v>
      </c>
      <c r="Y41" s="295">
        <v>36.299999999999997</v>
      </c>
      <c r="Z41" s="230">
        <v>2.8</v>
      </c>
      <c r="AA41" s="229">
        <v>10</v>
      </c>
      <c r="AB41" s="230">
        <v>21</v>
      </c>
      <c r="AC41" s="230">
        <v>14.8</v>
      </c>
      <c r="AD41" s="230">
        <v>2.8</v>
      </c>
      <c r="AE41" s="25"/>
      <c r="AF41" s="241"/>
      <c r="AG41" s="11"/>
      <c r="AH41" s="230">
        <v>2.8</v>
      </c>
      <c r="AI41" s="229">
        <v>10</v>
      </c>
      <c r="AJ41" s="230">
        <v>21</v>
      </c>
      <c r="AK41" s="230">
        <v>14.8</v>
      </c>
      <c r="AL41" s="230">
        <v>2.8</v>
      </c>
      <c r="AM41" s="25"/>
      <c r="AN41" s="241"/>
      <c r="AZ41">
        <v>15</v>
      </c>
      <c r="BA41" t="s">
        <v>268</v>
      </c>
      <c r="BE41" s="8">
        <v>35</v>
      </c>
      <c r="BF41" s="8">
        <v>5</v>
      </c>
      <c r="BG41" s="8" t="s">
        <v>966</v>
      </c>
      <c r="BH41" s="8" t="s">
        <v>8</v>
      </c>
      <c r="BI41" s="8">
        <v>29</v>
      </c>
      <c r="BJ41" s="8">
        <v>35</v>
      </c>
      <c r="BK41" s="8">
        <v>31.7</v>
      </c>
      <c r="BL41" s="8">
        <v>1.6</v>
      </c>
      <c r="BM41" s="8">
        <v>-1</v>
      </c>
    </row>
    <row r="42" spans="3:65" ht="16" customHeight="1">
      <c r="C42" s="288">
        <v>36</v>
      </c>
      <c r="D42" s="289"/>
      <c r="E42" s="289" t="str">
        <f>IF(L42="HOMIES", MAX(E$6:E41)+1, "")</f>
        <v/>
      </c>
      <c r="F42" s="289" t="str">
        <f t="shared" si="1"/>
        <v>WR16</v>
      </c>
      <c r="G42" s="289" t="s">
        <v>268</v>
      </c>
      <c r="H42" s="289" t="s">
        <v>268</v>
      </c>
      <c r="I42" s="289">
        <v>16</v>
      </c>
      <c r="J42" s="289">
        <v>5</v>
      </c>
      <c r="K42" s="289" t="s">
        <v>152</v>
      </c>
      <c r="L42" s="289" t="str">
        <f>UPPER(_xlfn.XLOOKUP($K42,PPL_EMAIL!$I$2:$I$400,PPL_EMAIL!$J$2:$J$400,"",0))</f>
        <v>WAILERS</v>
      </c>
      <c r="M42" s="290">
        <f>IFERROR(IF(OR(L42="ROOKIE",L42="FREE AGENT"),"NA",_xlfn.XLOOKUP($K42,PPL_EMAIL!$I$2:$I$400,PPL_EMAIL!$K$2:$K$400,"",0)),"NA")</f>
        <v>5</v>
      </c>
      <c r="N42" s="290" t="s">
        <v>677</v>
      </c>
      <c r="O42" s="289" t="s">
        <v>52</v>
      </c>
      <c r="P42" s="291">
        <f>_xlfn.XLOOKUP($O42,NFL!$F$7:$F$39,NFL!$G$7:$G$39,"",0)</f>
        <v>9</v>
      </c>
      <c r="Q42" s="292" t="s">
        <v>1100</v>
      </c>
      <c r="R42" s="293">
        <f>_xlfn.XLOOKUP($K42,CBS_RAW!$C$4:$C$1015,CBS_RAW!$AA$4:$AA$1015,"",0)</f>
        <v>152.86000000000001</v>
      </c>
      <c r="S42" s="315">
        <v>92.24</v>
      </c>
      <c r="T42" s="294">
        <f t="shared" si="2"/>
        <v>8</v>
      </c>
      <c r="U42" s="295">
        <f t="shared" si="3"/>
        <v>21</v>
      </c>
      <c r="V42" s="295">
        <f t="shared" si="4"/>
        <v>15.6</v>
      </c>
      <c r="W42" s="294">
        <v>24</v>
      </c>
      <c r="X42" s="295">
        <v>52</v>
      </c>
      <c r="Y42" s="295">
        <v>38.200000000000003</v>
      </c>
      <c r="Z42" s="230">
        <v>2.4</v>
      </c>
      <c r="AA42" s="229">
        <v>9</v>
      </c>
      <c r="AB42" s="230">
        <v>22</v>
      </c>
      <c r="AC42" s="230">
        <v>15.6</v>
      </c>
      <c r="AD42" s="230">
        <v>3.1</v>
      </c>
      <c r="AE42" s="25"/>
      <c r="AF42" s="241"/>
      <c r="AG42" s="11"/>
      <c r="AH42" s="230">
        <v>2.4</v>
      </c>
      <c r="AI42" s="229">
        <v>9</v>
      </c>
      <c r="AJ42" s="230">
        <v>22</v>
      </c>
      <c r="AK42" s="230">
        <v>15.6</v>
      </c>
      <c r="AL42" s="230">
        <v>3.1</v>
      </c>
      <c r="AM42" s="25"/>
      <c r="AN42" s="241"/>
      <c r="AZ42">
        <v>16</v>
      </c>
      <c r="BA42" t="s">
        <v>268</v>
      </c>
      <c r="BE42" s="8">
        <v>36</v>
      </c>
      <c r="BF42" s="8">
        <v>5</v>
      </c>
      <c r="BG42" s="8" t="s">
        <v>37</v>
      </c>
      <c r="BH42" s="8" t="s">
        <v>38</v>
      </c>
      <c r="BI42" s="8">
        <v>32</v>
      </c>
      <c r="BJ42" s="8">
        <v>53</v>
      </c>
      <c r="BK42" s="8">
        <v>36.799999999999997</v>
      </c>
      <c r="BL42" s="8">
        <v>4.4000000000000004</v>
      </c>
      <c r="BM42" s="8">
        <v>0</v>
      </c>
    </row>
    <row r="43" spans="3:65" ht="16" customHeight="1">
      <c r="C43" s="288">
        <v>37</v>
      </c>
      <c r="D43" s="289"/>
      <c r="E43" s="289" t="str">
        <f>IF(L43="HOMIES", MAX(E$6:E42)+1, "")</f>
        <v/>
      </c>
      <c r="F43" s="289" t="str">
        <f t="shared" si="1"/>
        <v>RB17</v>
      </c>
      <c r="G43" s="289" t="s">
        <v>267</v>
      </c>
      <c r="H43" s="289" t="s">
        <v>267</v>
      </c>
      <c r="I43" s="289">
        <v>17</v>
      </c>
      <c r="J43" s="289">
        <v>5</v>
      </c>
      <c r="K43" s="289" t="s">
        <v>925</v>
      </c>
      <c r="L43" s="289" t="str">
        <f>UPPER(_xlfn.XLOOKUP($K43,PPL_EMAIL!$I$2:$I$400,PPL_EMAIL!$J$2:$J$400,"",0))</f>
        <v>MACHINE</v>
      </c>
      <c r="M43" s="290">
        <f>IFERROR(IF(OR(L43="ROOKIE",L43="FREE AGENT"),"NA",_xlfn.XLOOKUP($K43,PPL_EMAIL!$I$2:$I$400,PPL_EMAIL!$K$2:$K$400,"",0)),"NA")</f>
        <v>1</v>
      </c>
      <c r="N43" s="290" t="s">
        <v>677</v>
      </c>
      <c r="O43" s="289" t="s">
        <v>20</v>
      </c>
      <c r="P43" s="291">
        <f>_xlfn.XLOOKUP($O43,NFL!$F$7:$F$39,NFL!$G$7:$G$39,"",0)</f>
        <v>7</v>
      </c>
      <c r="Q43" s="292" t="s">
        <v>1101</v>
      </c>
      <c r="R43" s="293">
        <f>_xlfn.XLOOKUP($K43,CBS_RAW!$C$4:$C$1015,CBS_RAW!$AA$4:$AA$1015,"",0)</f>
        <v>153.62</v>
      </c>
      <c r="S43" s="315">
        <v>1.3</v>
      </c>
      <c r="T43" s="294">
        <f t="shared" si="2"/>
        <v>15</v>
      </c>
      <c r="U43" s="295">
        <f t="shared" si="3"/>
        <v>21</v>
      </c>
      <c r="V43" s="295">
        <f t="shared" si="4"/>
        <v>18.100000000000001</v>
      </c>
      <c r="W43" s="294">
        <v>19</v>
      </c>
      <c r="X43" s="295">
        <v>59</v>
      </c>
      <c r="Y43" s="295">
        <v>38.5</v>
      </c>
      <c r="Z43" s="230">
        <v>2.2999999999999998</v>
      </c>
      <c r="AA43" s="229">
        <v>11</v>
      </c>
      <c r="AB43" s="230">
        <v>27</v>
      </c>
      <c r="AC43" s="230">
        <v>16.100000000000001</v>
      </c>
      <c r="AD43" s="230">
        <v>3.5</v>
      </c>
      <c r="AE43" s="25"/>
      <c r="AF43" s="241"/>
      <c r="AG43" s="11"/>
      <c r="AH43" s="230">
        <v>2.2999999999999998</v>
      </c>
      <c r="AI43" s="229">
        <v>11</v>
      </c>
      <c r="AJ43" s="230">
        <v>27</v>
      </c>
      <c r="AK43" s="230">
        <v>16.100000000000001</v>
      </c>
      <c r="AL43" s="230">
        <v>3.5</v>
      </c>
      <c r="AM43" s="25"/>
      <c r="AN43" s="241"/>
      <c r="AZ43">
        <v>17</v>
      </c>
      <c r="BA43" t="s">
        <v>267</v>
      </c>
      <c r="BE43" s="8">
        <v>37</v>
      </c>
      <c r="BF43" s="8">
        <v>5</v>
      </c>
      <c r="BG43" s="8" t="s">
        <v>978</v>
      </c>
      <c r="BH43" s="8" t="s">
        <v>10</v>
      </c>
      <c r="BI43" s="8">
        <v>30</v>
      </c>
      <c r="BJ43" s="8">
        <v>40</v>
      </c>
      <c r="BK43" s="8">
        <v>35.9</v>
      </c>
      <c r="BL43" s="8">
        <v>2.4</v>
      </c>
      <c r="BM43" s="8">
        <v>0</v>
      </c>
    </row>
    <row r="44" spans="3:65" ht="16" customHeight="1">
      <c r="C44" s="288">
        <v>38</v>
      </c>
      <c r="D44" s="289"/>
      <c r="E44" s="289" t="str">
        <f>IF(L44="HOMIES", MAX(E$6:E43)+1, "")</f>
        <v/>
      </c>
      <c r="F44" s="289" t="str">
        <f t="shared" si="1"/>
        <v>WR17</v>
      </c>
      <c r="G44" s="289" t="s">
        <v>268</v>
      </c>
      <c r="H44" s="289" t="s">
        <v>268</v>
      </c>
      <c r="I44" s="289">
        <v>17</v>
      </c>
      <c r="J44" s="289">
        <v>5</v>
      </c>
      <c r="K44" s="289" t="s">
        <v>459</v>
      </c>
      <c r="L44" s="289" t="str">
        <f>UPPER(_xlfn.XLOOKUP($K44,PPL_EMAIL!$I$2:$I$400,PPL_EMAIL!$J$2:$J$400,"",0))</f>
        <v>INVINCIBLES</v>
      </c>
      <c r="M44" s="290">
        <f>IFERROR(IF(OR(L44="ROOKIE",L44="FREE AGENT"),"NA",_xlfn.XLOOKUP($K44,PPL_EMAIL!$I$2:$I$400,PPL_EMAIL!$K$2:$K$400,"",0)),"NA")</f>
        <v>12</v>
      </c>
      <c r="N44" s="290" t="s">
        <v>69</v>
      </c>
      <c r="O44" s="289" t="s">
        <v>50</v>
      </c>
      <c r="P44" s="291">
        <f>_xlfn.XLOOKUP($O44,NFL!$F$7:$F$39,NFL!$G$7:$G$39,"",0)</f>
        <v>14</v>
      </c>
      <c r="Q44" s="292" t="s">
        <v>1102</v>
      </c>
      <c r="R44" s="293">
        <f>_xlfn.XLOOKUP($K44,CBS_RAW!$C$4:$C$1015,CBS_RAW!$AA$4:$AA$1015,"",0)</f>
        <v>146.99</v>
      </c>
      <c r="S44" s="315">
        <v>136.5</v>
      </c>
      <c r="T44" s="294">
        <f t="shared" si="2"/>
        <v>14</v>
      </c>
      <c r="U44" s="295">
        <f t="shared" si="3"/>
        <v>25</v>
      </c>
      <c r="V44" s="295">
        <f t="shared" si="4"/>
        <v>17.7</v>
      </c>
      <c r="W44" s="294">
        <v>35</v>
      </c>
      <c r="X44" s="295">
        <v>55</v>
      </c>
      <c r="Y44" s="295">
        <v>41.7</v>
      </c>
      <c r="Z44" s="230">
        <v>2.8</v>
      </c>
      <c r="AA44" s="229">
        <v>13</v>
      </c>
      <c r="AB44" s="230">
        <v>25</v>
      </c>
      <c r="AC44" s="230">
        <v>19</v>
      </c>
      <c r="AD44" s="230">
        <v>2.7</v>
      </c>
      <c r="AE44" s="25"/>
      <c r="AF44" s="241"/>
      <c r="AG44" s="11"/>
      <c r="AH44" s="230">
        <v>2.8</v>
      </c>
      <c r="AI44" s="229">
        <v>13</v>
      </c>
      <c r="AJ44" s="230">
        <v>25</v>
      </c>
      <c r="AK44" s="230">
        <v>19</v>
      </c>
      <c r="AL44" s="230">
        <v>2.7</v>
      </c>
      <c r="AM44" s="25"/>
      <c r="AN44" s="241"/>
      <c r="AZ44">
        <v>17</v>
      </c>
      <c r="BA44" t="s">
        <v>268</v>
      </c>
      <c r="BE44" s="8">
        <v>38</v>
      </c>
      <c r="BF44" s="8">
        <v>6</v>
      </c>
      <c r="BG44" s="8" t="s">
        <v>41</v>
      </c>
      <c r="BH44" s="8" t="s">
        <v>14</v>
      </c>
      <c r="BI44" s="8">
        <v>35</v>
      </c>
      <c r="BJ44" s="8">
        <v>63</v>
      </c>
      <c r="BK44" s="8">
        <v>42.3</v>
      </c>
      <c r="BL44" s="8">
        <v>7.5</v>
      </c>
      <c r="BM44" s="8" t="s">
        <v>2369</v>
      </c>
    </row>
    <row r="45" spans="3:65" ht="16" customHeight="1">
      <c r="C45" s="288">
        <v>39</v>
      </c>
      <c r="D45" s="289"/>
      <c r="E45" s="289" t="str">
        <f>IF(L45="HOMIES", MAX(E$6:E44)+1, "")</f>
        <v/>
      </c>
      <c r="F45" s="289" t="str">
        <f t="shared" si="1"/>
        <v>RB18</v>
      </c>
      <c r="G45" s="289" t="s">
        <v>267</v>
      </c>
      <c r="H45" s="289" t="s">
        <v>267</v>
      </c>
      <c r="I45" s="289">
        <v>18</v>
      </c>
      <c r="J45" s="289">
        <v>5</v>
      </c>
      <c r="K45" s="289" t="s">
        <v>924</v>
      </c>
      <c r="L45" s="289" t="s">
        <v>519</v>
      </c>
      <c r="M45" s="290" t="str">
        <f>IFERROR(IF(OR(L45="ROOKIE",L45="FREE AGENT"),"NA",_xlfn.XLOOKUP($K45,PPL_EMAIL!$I$2:$I$400,PPL_EMAIL!$K$2:$K$400,"",0)),"NA")</f>
        <v>NA</v>
      </c>
      <c r="O45" s="289" t="s">
        <v>42</v>
      </c>
      <c r="P45" s="291">
        <f>_xlfn.XLOOKUP($O45,NFL!$F$7:$F$39,NFL!$G$7:$G$39,"",0)</f>
        <v>10</v>
      </c>
      <c r="Q45" s="292" t="s">
        <v>1103</v>
      </c>
      <c r="R45" s="293">
        <f>_xlfn.XLOOKUP($K45,CBS_RAW!$C$4:$C$1015,CBS_RAW!$AA$4:$AA$1015,"",0)</f>
        <v>164.46</v>
      </c>
      <c r="S45" s="315">
        <v>0</v>
      </c>
      <c r="T45" s="294">
        <f t="shared" si="2"/>
        <v>16</v>
      </c>
      <c r="U45" s="295">
        <f t="shared" si="3"/>
        <v>27</v>
      </c>
      <c r="V45" s="295">
        <f t="shared" si="4"/>
        <v>20.8</v>
      </c>
      <c r="W45" s="294">
        <v>27</v>
      </c>
      <c r="X45" s="295">
        <v>68</v>
      </c>
      <c r="Y45" s="295">
        <v>43.5</v>
      </c>
      <c r="Z45" s="230">
        <v>2.8</v>
      </c>
      <c r="AA45" s="229">
        <v>14</v>
      </c>
      <c r="AB45" s="230">
        <v>23</v>
      </c>
      <c r="AC45" s="230">
        <v>19.399999999999999</v>
      </c>
      <c r="AD45" s="230">
        <v>2.5</v>
      </c>
      <c r="AE45" s="25"/>
      <c r="AF45" s="241"/>
      <c r="AG45" s="11"/>
      <c r="AH45" s="230">
        <v>2.8</v>
      </c>
      <c r="AI45" s="229">
        <v>14</v>
      </c>
      <c r="AJ45" s="230">
        <v>23</v>
      </c>
      <c r="AK45" s="230">
        <v>19.399999999999999</v>
      </c>
      <c r="AL45" s="230">
        <v>2.5</v>
      </c>
      <c r="AM45" s="25"/>
      <c r="AN45" s="241"/>
      <c r="AZ45">
        <v>18</v>
      </c>
      <c r="BA45" t="s">
        <v>267</v>
      </c>
      <c r="BE45" s="8">
        <v>39</v>
      </c>
      <c r="BF45" s="8">
        <v>6</v>
      </c>
      <c r="BG45" s="8" t="s">
        <v>59</v>
      </c>
      <c r="BH45" s="8" t="s">
        <v>53</v>
      </c>
      <c r="BI45" s="8">
        <v>38</v>
      </c>
      <c r="BJ45" s="8">
        <v>49</v>
      </c>
      <c r="BK45" s="8">
        <v>40.700000000000003</v>
      </c>
      <c r="BL45" s="8">
        <v>3</v>
      </c>
      <c r="BM45" s="8" t="s">
        <v>2369</v>
      </c>
    </row>
    <row r="46" spans="3:65" ht="16" customHeight="1">
      <c r="C46" s="288">
        <v>40</v>
      </c>
      <c r="D46" s="289"/>
      <c r="E46" s="289" t="str">
        <f>IF(L46="HOMIES", MAX(E$6:E45)+1, "")</f>
        <v/>
      </c>
      <c r="F46" s="289" t="str">
        <f t="shared" si="1"/>
        <v>RB19</v>
      </c>
      <c r="G46" s="289" t="s">
        <v>267</v>
      </c>
      <c r="H46" s="289" t="s">
        <v>267</v>
      </c>
      <c r="I46" s="289">
        <v>19</v>
      </c>
      <c r="J46" s="289">
        <v>5</v>
      </c>
      <c r="K46" s="289" t="s">
        <v>89</v>
      </c>
      <c r="L46" s="289" t="str">
        <f>UPPER(_xlfn.XLOOKUP($K46,PPL_EMAIL!$I$2:$I$400,PPL_EMAIL!$J$2:$J$400,"",0))</f>
        <v>SHAFT</v>
      </c>
      <c r="M46" s="290">
        <f>IFERROR(IF(OR(L46="ROOKIE",L46="FREE AGENT"),"NA",_xlfn.XLOOKUP($K46,PPL_EMAIL!$I$2:$I$400,PPL_EMAIL!$K$2:$K$400,"",0)),"NA")</f>
        <v>11</v>
      </c>
      <c r="N46" s="290" t="s">
        <v>675</v>
      </c>
      <c r="O46" s="289" t="s">
        <v>32</v>
      </c>
      <c r="P46" s="291">
        <f>_xlfn.XLOOKUP($O46,NFL!$F$7:$F$39,NFL!$G$7:$G$39,"",0)</f>
        <v>14</v>
      </c>
      <c r="Q46" s="292" t="s">
        <v>1104</v>
      </c>
      <c r="R46" s="293">
        <f>_xlfn.XLOOKUP($K46,CBS_RAW!$C$4:$C$1015,CBS_RAW!$AA$4:$AA$1015,"",0)</f>
        <v>177.62</v>
      </c>
      <c r="S46" s="315">
        <v>154</v>
      </c>
      <c r="T46" s="294">
        <f t="shared" si="2"/>
        <v>17</v>
      </c>
      <c r="U46" s="295">
        <f t="shared" si="3"/>
        <v>26</v>
      </c>
      <c r="V46" s="295">
        <f t="shared" si="4"/>
        <v>20.6</v>
      </c>
      <c r="W46" s="294">
        <v>27</v>
      </c>
      <c r="X46" s="295">
        <v>71</v>
      </c>
      <c r="Y46" s="295">
        <v>43.7</v>
      </c>
      <c r="Z46" s="230">
        <v>2.7</v>
      </c>
      <c r="AA46" s="229">
        <v>15</v>
      </c>
      <c r="AB46" s="230">
        <v>25</v>
      </c>
      <c r="AC46" s="230">
        <v>19.399999999999999</v>
      </c>
      <c r="AD46" s="230">
        <v>2.2999999999999998</v>
      </c>
      <c r="AE46" s="25"/>
      <c r="AF46" s="241"/>
      <c r="AG46" s="11"/>
      <c r="AH46" s="230">
        <v>2.7</v>
      </c>
      <c r="AI46" s="229">
        <v>15</v>
      </c>
      <c r="AJ46" s="230">
        <v>25</v>
      </c>
      <c r="AK46" s="230">
        <v>19.399999999999999</v>
      </c>
      <c r="AL46" s="230">
        <v>2.2999999999999998</v>
      </c>
      <c r="AM46" s="25"/>
      <c r="AN46" s="241"/>
      <c r="AZ46">
        <v>19</v>
      </c>
      <c r="BA46" t="s">
        <v>267</v>
      </c>
      <c r="BE46" s="8">
        <v>40</v>
      </c>
      <c r="BF46" s="8">
        <v>6</v>
      </c>
      <c r="BG46" s="8" t="s">
        <v>993</v>
      </c>
      <c r="BH46" s="8" t="s">
        <v>48</v>
      </c>
      <c r="BI46" s="8">
        <v>34</v>
      </c>
      <c r="BJ46" s="8">
        <v>63</v>
      </c>
      <c r="BK46" s="8">
        <v>43.4</v>
      </c>
      <c r="BL46" s="8">
        <v>8.9</v>
      </c>
      <c r="BM46" s="8" t="s">
        <v>2369</v>
      </c>
    </row>
    <row r="47" spans="3:65" ht="16" customHeight="1">
      <c r="C47" s="288">
        <v>41</v>
      </c>
      <c r="D47" s="289"/>
      <c r="E47" s="289" t="str">
        <f>IF(L47="HOMIES", MAX(E$6:E46)+1, "")</f>
        <v/>
      </c>
      <c r="F47" s="289" t="str">
        <f t="shared" si="1"/>
        <v>QB2</v>
      </c>
      <c r="G47" s="289" t="s">
        <v>266</v>
      </c>
      <c r="H47" s="289" t="s">
        <v>266</v>
      </c>
      <c r="I47" s="289">
        <v>2</v>
      </c>
      <c r="J47" s="289">
        <v>5</v>
      </c>
      <c r="K47" s="289" t="s">
        <v>435</v>
      </c>
      <c r="L47" s="289" t="str">
        <f>UPPER(_xlfn.XLOOKUP($K47,PPL_EMAIL!$I$2:$I$400,PPL_EMAIL!$J$2:$J$400,"",0))</f>
        <v>SHAFT</v>
      </c>
      <c r="M47" s="290">
        <f>IFERROR(IF(OR(L47="ROOKIE",L47="FREE AGENT"),"NA",_xlfn.XLOOKUP($K47,PPL_EMAIL!$I$2:$I$400,PPL_EMAIL!$K$2:$K$400,"",0)),"NA")</f>
        <v>6</v>
      </c>
      <c r="N47" s="290" t="s">
        <v>675</v>
      </c>
      <c r="O47" s="289" t="s">
        <v>27</v>
      </c>
      <c r="P47" s="291">
        <f>_xlfn.XLOOKUP($O47,NFL!$F$7:$F$39,NFL!$G$7:$G$39,"",0)</f>
        <v>8</v>
      </c>
      <c r="Q47" s="292" t="s">
        <v>1105</v>
      </c>
      <c r="R47" s="293">
        <f>_xlfn.XLOOKUP($K47,CBS_RAW!$C$4:$C$1015,CBS_RAW!$AA$4:$AA$1015,"",0)</f>
        <v>395.41</v>
      </c>
      <c r="S47" s="315">
        <v>395.76</v>
      </c>
      <c r="T47" s="294">
        <f t="shared" si="2"/>
        <v>2</v>
      </c>
      <c r="U47" s="295">
        <f t="shared" si="3"/>
        <v>6</v>
      </c>
      <c r="V47" s="295">
        <f t="shared" si="4"/>
        <v>3</v>
      </c>
      <c r="W47" s="294">
        <v>34</v>
      </c>
      <c r="X47" s="295">
        <v>61</v>
      </c>
      <c r="Y47" s="295">
        <v>44</v>
      </c>
      <c r="Z47" s="230">
        <v>2.9</v>
      </c>
      <c r="AA47" s="229">
        <v>11</v>
      </c>
      <c r="AB47" s="230">
        <v>23</v>
      </c>
      <c r="AC47" s="230">
        <v>17.899999999999999</v>
      </c>
      <c r="AD47" s="230">
        <v>2.9</v>
      </c>
      <c r="AE47" s="25"/>
      <c r="AF47" s="241"/>
      <c r="AG47" s="11"/>
      <c r="AH47" s="230">
        <v>2.9</v>
      </c>
      <c r="AI47" s="229">
        <v>11</v>
      </c>
      <c r="AJ47" s="230">
        <v>23</v>
      </c>
      <c r="AK47" s="230">
        <v>17.899999999999999</v>
      </c>
      <c r="AL47" s="230">
        <v>2.9</v>
      </c>
      <c r="AM47" s="25"/>
      <c r="AN47" s="241"/>
      <c r="AZ47">
        <v>2</v>
      </c>
      <c r="BA47" t="s">
        <v>266</v>
      </c>
      <c r="BE47" s="8">
        <v>41</v>
      </c>
      <c r="BF47" s="8">
        <v>6</v>
      </c>
      <c r="BG47" s="8" t="s">
        <v>1007</v>
      </c>
      <c r="BH47" s="8" t="s">
        <v>42</v>
      </c>
      <c r="BI47" s="8">
        <v>37</v>
      </c>
      <c r="BJ47" s="8">
        <v>60</v>
      </c>
      <c r="BK47" s="8">
        <v>40</v>
      </c>
      <c r="BL47" s="8">
        <v>6.4</v>
      </c>
      <c r="BM47" s="8" t="s">
        <v>2369</v>
      </c>
    </row>
    <row r="48" spans="3:65" ht="16" customHeight="1">
      <c r="C48" s="288">
        <v>42</v>
      </c>
      <c r="D48" s="289"/>
      <c r="E48" s="289" t="str">
        <f>IF(L48="HOMIES", MAX(E$6:E47)+1, "")</f>
        <v/>
      </c>
      <c r="F48" s="289" t="str">
        <f t="shared" si="1"/>
        <v>WR18</v>
      </c>
      <c r="G48" s="289" t="s">
        <v>268</v>
      </c>
      <c r="H48" s="289" t="s">
        <v>268</v>
      </c>
      <c r="I48" s="289">
        <v>18</v>
      </c>
      <c r="J48" s="289">
        <v>5</v>
      </c>
      <c r="K48" s="289" t="s">
        <v>580</v>
      </c>
      <c r="L48" s="289" t="str">
        <f>UPPER(_xlfn.XLOOKUP($K48,PPL_EMAIL!$I$2:$I$400,PPL_EMAIL!$J$2:$J$400,"",0))</f>
        <v>HABANEROS</v>
      </c>
      <c r="M48" s="290">
        <f>IFERROR(IF(OR(L48="ROOKIE",L48="FREE AGENT"),"NA",_xlfn.XLOOKUP($K48,PPL_EMAIL!$I$2:$I$400,PPL_EMAIL!$K$2:$K$400,"",0)),"NA")</f>
        <v>1</v>
      </c>
      <c r="N48" s="290" t="s">
        <v>675</v>
      </c>
      <c r="O48" s="289" t="s">
        <v>51</v>
      </c>
      <c r="P48" s="291">
        <f>_xlfn.XLOOKUP($O48,NFL!$F$7:$F$39,NFL!$G$7:$G$39,"",0)</f>
        <v>11</v>
      </c>
      <c r="Q48" s="292" t="s">
        <v>1106</v>
      </c>
      <c r="R48" s="293">
        <f>_xlfn.XLOOKUP($K48,CBS_RAW!$C$4:$C$1015,CBS_RAW!$AA$4:$AA$1015,"",0)</f>
        <v>161.62</v>
      </c>
      <c r="S48" s="315">
        <v>141.80000000000001</v>
      </c>
      <c r="T48" s="294">
        <f t="shared" si="2"/>
        <v>16</v>
      </c>
      <c r="U48" s="295">
        <f t="shared" si="3"/>
        <v>30</v>
      </c>
      <c r="V48" s="295">
        <f t="shared" si="4"/>
        <v>22</v>
      </c>
      <c r="W48" s="294">
        <v>36</v>
      </c>
      <c r="X48" s="295">
        <v>65</v>
      </c>
      <c r="Y48" s="295">
        <v>46.6</v>
      </c>
      <c r="Z48" s="230">
        <v>1.9</v>
      </c>
      <c r="AA48" s="229">
        <v>10</v>
      </c>
      <c r="AB48" s="230">
        <v>26</v>
      </c>
      <c r="AC48" s="230">
        <v>16.8</v>
      </c>
      <c r="AD48" s="230">
        <v>3.2</v>
      </c>
      <c r="AE48" s="25"/>
      <c r="AF48" s="241"/>
      <c r="AG48" s="11"/>
      <c r="AH48" s="230">
        <v>1.9</v>
      </c>
      <c r="AI48" s="229">
        <v>10</v>
      </c>
      <c r="AJ48" s="230">
        <v>26</v>
      </c>
      <c r="AK48" s="230">
        <v>16.8</v>
      </c>
      <c r="AL48" s="230">
        <v>3.2</v>
      </c>
      <c r="AM48" s="25"/>
      <c r="AN48" s="241"/>
      <c r="AZ48">
        <v>18</v>
      </c>
      <c r="BA48" t="s">
        <v>268</v>
      </c>
      <c r="BE48" s="8">
        <v>42</v>
      </c>
      <c r="BF48" s="8">
        <v>6</v>
      </c>
      <c r="BG48" s="8" t="s">
        <v>1554</v>
      </c>
      <c r="BH48" s="8" t="s">
        <v>29</v>
      </c>
      <c r="BI48" s="8">
        <v>38</v>
      </c>
      <c r="BJ48" s="8">
        <v>53</v>
      </c>
      <c r="BK48" s="8">
        <v>41.9</v>
      </c>
      <c r="BL48" s="8">
        <v>3.9</v>
      </c>
      <c r="BM48" s="8" t="s">
        <v>2369</v>
      </c>
    </row>
    <row r="49" spans="3:65" ht="16" customHeight="1">
      <c r="C49" s="288">
        <v>43</v>
      </c>
      <c r="D49" s="289"/>
      <c r="E49" s="289" t="str">
        <f>IF(L49="HOMIES", MAX(E$6:E48)+1, "")</f>
        <v/>
      </c>
      <c r="F49" s="289" t="str">
        <f t="shared" si="1"/>
        <v>RB20</v>
      </c>
      <c r="G49" s="289" t="s">
        <v>267</v>
      </c>
      <c r="H49" s="289" t="s">
        <v>267</v>
      </c>
      <c r="I49" s="289">
        <v>20</v>
      </c>
      <c r="J49" s="289">
        <v>5</v>
      </c>
      <c r="K49" s="289" t="s">
        <v>926</v>
      </c>
      <c r="L49" s="289" t="str">
        <f>UPPER(_xlfn.XLOOKUP($K49,PPL_EMAIL!$I$2:$I$400,PPL_EMAIL!$J$2:$J$400,"",0))</f>
        <v>INVINCIBLES</v>
      </c>
      <c r="M49" s="290">
        <f>IFERROR(IF(OR(L49="ROOKIE",L49="FREE AGENT"),"NA",_xlfn.XLOOKUP($K49,PPL_EMAIL!$I$2:$I$400,PPL_EMAIL!$K$2:$K$400,"",0)),"NA")</f>
        <v>1</v>
      </c>
      <c r="N49" s="290" t="s">
        <v>675</v>
      </c>
      <c r="O49" s="289" t="s">
        <v>49</v>
      </c>
      <c r="P49" s="291">
        <f>_xlfn.XLOOKUP($O49,NFL!$F$7:$F$39,NFL!$G$7:$G$39,"",0)</f>
        <v>11</v>
      </c>
      <c r="Q49" s="292" t="s">
        <v>1107</v>
      </c>
      <c r="R49" s="293">
        <f>_xlfn.XLOOKUP($K49,CBS_RAW!$C$4:$C$1015,CBS_RAW!$AA$4:$AA$1015,"",0)</f>
        <v>151.26</v>
      </c>
      <c r="S49" s="315">
        <v>0</v>
      </c>
      <c r="T49" s="294">
        <f t="shared" si="2"/>
        <v>17</v>
      </c>
      <c r="U49" s="295">
        <f t="shared" si="3"/>
        <v>24</v>
      </c>
      <c r="V49" s="295">
        <f t="shared" si="4"/>
        <v>20.5</v>
      </c>
      <c r="W49" s="294">
        <v>23</v>
      </c>
      <c r="X49" s="295">
        <v>80</v>
      </c>
      <c r="Y49" s="295">
        <v>47.1</v>
      </c>
      <c r="Z49" s="230">
        <v>0.5</v>
      </c>
      <c r="AA49" s="229">
        <v>1</v>
      </c>
      <c r="AB49" s="230">
        <v>4</v>
      </c>
      <c r="AC49" s="230">
        <v>2.2999999999999998</v>
      </c>
      <c r="AD49" s="230">
        <v>0.6</v>
      </c>
      <c r="AE49" s="25"/>
      <c r="AF49" s="241"/>
      <c r="AG49" s="11"/>
      <c r="AH49" s="230">
        <v>0.5</v>
      </c>
      <c r="AI49" s="229">
        <v>1</v>
      </c>
      <c r="AJ49" s="230">
        <v>4</v>
      </c>
      <c r="AK49" s="230">
        <v>2.2999999999999998</v>
      </c>
      <c r="AL49" s="230">
        <v>0.6</v>
      </c>
      <c r="AM49" s="25"/>
      <c r="AN49" s="241"/>
      <c r="AZ49">
        <v>20</v>
      </c>
      <c r="BA49" t="s">
        <v>267</v>
      </c>
      <c r="BE49" s="8">
        <v>43</v>
      </c>
      <c r="BF49" s="8">
        <v>6</v>
      </c>
      <c r="BG49" s="8" t="s">
        <v>432</v>
      </c>
      <c r="BH49" s="8" t="s">
        <v>16</v>
      </c>
      <c r="BI49" s="8">
        <v>40</v>
      </c>
      <c r="BJ49" s="8">
        <v>55</v>
      </c>
      <c r="BK49" s="8">
        <v>45.3</v>
      </c>
      <c r="BL49" s="8">
        <v>4.7</v>
      </c>
      <c r="BM49" s="8" t="s">
        <v>2369</v>
      </c>
    </row>
    <row r="50" spans="3:65" ht="16" customHeight="1">
      <c r="C50" s="288">
        <v>44</v>
      </c>
      <c r="D50" s="289"/>
      <c r="E50" s="289">
        <f>IF(L50="HOMIES", MAX(E$6:E49)+1, "")</f>
        <v>5</v>
      </c>
      <c r="F50" s="289" t="str">
        <f t="shared" si="1"/>
        <v>WR19</v>
      </c>
      <c r="G50" s="289" t="s">
        <v>268</v>
      </c>
      <c r="H50" s="289" t="s">
        <v>268</v>
      </c>
      <c r="I50" s="289">
        <v>19</v>
      </c>
      <c r="J50" s="289">
        <v>6</v>
      </c>
      <c r="K50" s="289" t="s">
        <v>138</v>
      </c>
      <c r="L50" s="289" t="str">
        <f>UPPER(_xlfn.XLOOKUP($K50,PPL_EMAIL!$I$2:$I$400,PPL_EMAIL!$J$2:$J$400,"",0))</f>
        <v>HOMIES</v>
      </c>
      <c r="M50" s="290">
        <f>IFERROR(IF(OR(L50="ROOKIE",L50="FREE AGENT"),"NA",_xlfn.XLOOKUP($K50,PPL_EMAIL!$I$2:$I$400,PPL_EMAIL!$K$2:$K$400,"",0)),"NA")</f>
        <v>1</v>
      </c>
      <c r="N50" s="290" t="s">
        <v>677</v>
      </c>
      <c r="O50" s="289" t="s">
        <v>6</v>
      </c>
      <c r="P50" s="291">
        <f>_xlfn.XLOOKUP($O50,NFL!$F$7:$F$39,NFL!$G$7:$G$39,"",0)</f>
        <v>6</v>
      </c>
      <c r="Q50" s="292" t="s">
        <v>1036</v>
      </c>
      <c r="R50" s="293">
        <f>_xlfn.XLOOKUP($K50,CBS_RAW!$C$4:$C$1015,CBS_RAW!$AA$4:$AA$1015,"",0)</f>
        <v>146.28</v>
      </c>
      <c r="S50" s="315">
        <v>141.80000000000001</v>
      </c>
      <c r="T50" s="294">
        <f t="shared" si="2"/>
        <v>16</v>
      </c>
      <c r="U50" s="295">
        <f t="shared" si="3"/>
        <v>30</v>
      </c>
      <c r="V50" s="295">
        <f t="shared" si="4"/>
        <v>20.399999999999999</v>
      </c>
      <c r="W50" s="294">
        <v>36</v>
      </c>
      <c r="X50" s="295">
        <v>73</v>
      </c>
      <c r="Y50" s="295">
        <v>47.9</v>
      </c>
      <c r="Z50" s="230">
        <v>2.4</v>
      </c>
      <c r="AA50" s="229">
        <v>14</v>
      </c>
      <c r="AB50" s="230">
        <v>26</v>
      </c>
      <c r="AC50" s="230">
        <v>19.8</v>
      </c>
      <c r="AD50" s="230">
        <v>3.5</v>
      </c>
      <c r="AE50" s="25"/>
      <c r="AF50" s="241"/>
      <c r="AG50" s="11"/>
      <c r="AH50" s="230">
        <v>2.4</v>
      </c>
      <c r="AI50" s="229">
        <v>14</v>
      </c>
      <c r="AJ50" s="230">
        <v>26</v>
      </c>
      <c r="AK50" s="230">
        <v>19.8</v>
      </c>
      <c r="AL50" s="230">
        <v>3.5</v>
      </c>
      <c r="AM50" s="25"/>
      <c r="AN50" s="241"/>
      <c r="AZ50">
        <v>19</v>
      </c>
      <c r="BA50" t="s">
        <v>268</v>
      </c>
      <c r="BE50" s="8">
        <v>44</v>
      </c>
      <c r="BF50" s="8">
        <v>6</v>
      </c>
      <c r="BG50" s="8" t="s">
        <v>58</v>
      </c>
      <c r="BH50" s="8" t="s">
        <v>51</v>
      </c>
      <c r="BI50" s="8">
        <v>34</v>
      </c>
      <c r="BJ50" s="8">
        <v>59</v>
      </c>
      <c r="BK50" s="8">
        <v>45.4</v>
      </c>
      <c r="BL50" s="8">
        <v>7.1</v>
      </c>
      <c r="BM50" s="8" t="s">
        <v>2369</v>
      </c>
    </row>
    <row r="51" spans="3:65" ht="16" customHeight="1">
      <c r="C51" s="288">
        <v>45</v>
      </c>
      <c r="D51" s="289"/>
      <c r="E51" s="289" t="str">
        <f>IF(L51="HOMIES", MAX(E$6:E50)+1, "")</f>
        <v/>
      </c>
      <c r="F51" s="289" t="str">
        <f t="shared" si="1"/>
        <v>WR20</v>
      </c>
      <c r="G51" s="289" t="s">
        <v>268</v>
      </c>
      <c r="H51" s="289" t="s">
        <v>268</v>
      </c>
      <c r="I51" s="289">
        <v>20</v>
      </c>
      <c r="J51" s="289">
        <v>6</v>
      </c>
      <c r="K51" s="289" t="s">
        <v>586</v>
      </c>
      <c r="L51" s="289" t="str">
        <f>UPPER(_xlfn.XLOOKUP($K51,PPL_EMAIL!$I$2:$I$400,PPL_EMAIL!$J$2:$J$400,"",0))</f>
        <v>SHAFT</v>
      </c>
      <c r="M51" s="290">
        <f>IFERROR(IF(OR(L51="ROOKIE",L51="FREE AGENT"),"NA",_xlfn.XLOOKUP($K51,PPL_EMAIL!$I$2:$I$400,PPL_EMAIL!$K$2:$K$400,"",0)),"NA")</f>
        <v>5</v>
      </c>
      <c r="N51" s="290" t="s">
        <v>675</v>
      </c>
      <c r="O51" s="289" t="s">
        <v>34</v>
      </c>
      <c r="P51" s="291">
        <f>_xlfn.XLOOKUP($O51,NFL!$F$7:$F$39,NFL!$G$7:$G$39,"",0)</f>
        <v>7</v>
      </c>
      <c r="Q51" s="292" t="s">
        <v>1037</v>
      </c>
      <c r="R51" s="293">
        <f>_xlfn.XLOOKUP($K51,CBS_RAW!$C$4:$C$1015,CBS_RAW!$AA$4:$AA$1015,"",0)</f>
        <v>143.59</v>
      </c>
      <c r="S51" s="315">
        <v>90.9</v>
      </c>
      <c r="T51" s="294">
        <f t="shared" si="2"/>
        <v>12</v>
      </c>
      <c r="U51" s="295">
        <f t="shared" si="3"/>
        <v>36</v>
      </c>
      <c r="V51" s="295">
        <f t="shared" si="4"/>
        <v>19.5</v>
      </c>
      <c r="W51" s="294">
        <v>32</v>
      </c>
      <c r="X51" s="295">
        <v>81</v>
      </c>
      <c r="Y51" s="295">
        <v>48.3</v>
      </c>
      <c r="Z51" s="230">
        <v>4.7</v>
      </c>
      <c r="AA51" s="229">
        <v>15</v>
      </c>
      <c r="AB51" s="230">
        <v>35</v>
      </c>
      <c r="AC51" s="230">
        <v>22.8</v>
      </c>
      <c r="AD51" s="230">
        <v>4.2</v>
      </c>
      <c r="AE51" s="25"/>
      <c r="AF51" s="241"/>
      <c r="AG51" s="11"/>
      <c r="AH51" s="230">
        <v>4.7</v>
      </c>
      <c r="AI51" s="229">
        <v>15</v>
      </c>
      <c r="AJ51" s="230">
        <v>35</v>
      </c>
      <c r="AK51" s="230">
        <v>22.8</v>
      </c>
      <c r="AL51" s="230">
        <v>4.2</v>
      </c>
      <c r="AM51" s="25"/>
      <c r="AN51" s="241"/>
      <c r="AZ51">
        <v>20</v>
      </c>
      <c r="BA51" t="s">
        <v>268</v>
      </c>
      <c r="BE51" s="8">
        <v>45</v>
      </c>
      <c r="BF51" s="8">
        <v>6</v>
      </c>
      <c r="BG51" s="8" t="s">
        <v>1015</v>
      </c>
      <c r="BH51" s="8" t="s">
        <v>50</v>
      </c>
      <c r="BI51" s="8">
        <v>35</v>
      </c>
      <c r="BJ51" s="8">
        <v>79</v>
      </c>
      <c r="BK51" s="8">
        <v>51.6</v>
      </c>
      <c r="BL51" s="8">
        <v>13.6</v>
      </c>
      <c r="BM51" s="8" t="s">
        <v>2369</v>
      </c>
    </row>
    <row r="52" spans="3:65" ht="16" customHeight="1">
      <c r="C52" s="288">
        <v>46</v>
      </c>
      <c r="D52" s="289"/>
      <c r="E52" s="289" t="str">
        <f>IF(L52="HOMIES", MAX(E$6:E51)+1, "")</f>
        <v/>
      </c>
      <c r="F52" s="289" t="str">
        <f t="shared" si="1"/>
        <v>RB21</v>
      </c>
      <c r="G52" s="289" t="s">
        <v>267</v>
      </c>
      <c r="H52" s="289" t="s">
        <v>267</v>
      </c>
      <c r="I52" s="289">
        <v>21</v>
      </c>
      <c r="J52" s="289">
        <v>6</v>
      </c>
      <c r="K52" s="289" t="s">
        <v>575</v>
      </c>
      <c r="L52" s="289" t="str">
        <f>UPPER(_xlfn.XLOOKUP($K52,PPL_EMAIL!$I$2:$I$400,PPL_EMAIL!$J$2:$J$400,"",0))</f>
        <v>INVINCIBLES</v>
      </c>
      <c r="M52" s="290">
        <f>IFERROR(IF(OR(L52="ROOKIE",L52="FREE AGENT"),"NA",_xlfn.XLOOKUP($K52,PPL_EMAIL!$I$2:$I$400,PPL_EMAIL!$K$2:$K$400,"",0)),"NA")</f>
        <v>1</v>
      </c>
      <c r="N52" s="290" t="s">
        <v>675</v>
      </c>
      <c r="O52" s="289" t="s">
        <v>4</v>
      </c>
      <c r="P52" s="291">
        <f>_xlfn.XLOOKUP($O52,NFL!$F$7:$F$39,NFL!$G$7:$G$39,"",0)</f>
        <v>14</v>
      </c>
      <c r="Q52" s="292" t="s">
        <v>1108</v>
      </c>
      <c r="R52" s="293">
        <f>_xlfn.XLOOKUP($K52,CBS_RAW!$C$4:$C$1015,CBS_RAW!$AA$4:$AA$1015,"",0)</f>
        <v>146.56</v>
      </c>
      <c r="S52" s="315">
        <v>151.6</v>
      </c>
      <c r="T52" s="294">
        <f t="shared" si="2"/>
        <v>16</v>
      </c>
      <c r="U52" s="295">
        <f t="shared" si="3"/>
        <v>26</v>
      </c>
      <c r="V52" s="295">
        <f t="shared" si="4"/>
        <v>20.8</v>
      </c>
      <c r="W52" s="294">
        <v>35</v>
      </c>
      <c r="X52" s="295">
        <v>60</v>
      </c>
      <c r="Y52" s="295">
        <v>48.4</v>
      </c>
      <c r="Z52" s="230">
        <v>2.7</v>
      </c>
      <c r="AA52" s="229">
        <v>16</v>
      </c>
      <c r="AB52" s="230">
        <v>26</v>
      </c>
      <c r="AC52" s="230">
        <v>20.7</v>
      </c>
      <c r="AD52" s="230">
        <v>2.5</v>
      </c>
      <c r="AE52" s="25"/>
      <c r="AF52" s="241"/>
      <c r="AG52" s="11"/>
      <c r="AH52" s="230">
        <v>2.7</v>
      </c>
      <c r="AI52" s="229">
        <v>16</v>
      </c>
      <c r="AJ52" s="230">
        <v>26</v>
      </c>
      <c r="AK52" s="230">
        <v>20.7</v>
      </c>
      <c r="AL52" s="230">
        <v>2.5</v>
      </c>
      <c r="AM52" s="25"/>
      <c r="AN52" s="241"/>
      <c r="AZ52">
        <v>21</v>
      </c>
      <c r="BA52" t="s">
        <v>267</v>
      </c>
      <c r="BE52" s="8">
        <v>46</v>
      </c>
      <c r="BF52" s="8">
        <v>6</v>
      </c>
      <c r="BG52" s="8" t="s">
        <v>45</v>
      </c>
      <c r="BH52" s="8" t="s">
        <v>13</v>
      </c>
      <c r="BI52" s="8">
        <v>41</v>
      </c>
      <c r="BJ52" s="8">
        <v>50</v>
      </c>
      <c r="BK52" s="8">
        <v>45.3</v>
      </c>
      <c r="BL52" s="8">
        <v>2.8</v>
      </c>
      <c r="BM52" s="8" t="s">
        <v>2369</v>
      </c>
    </row>
    <row r="53" spans="3:65" ht="16" customHeight="1">
      <c r="C53" s="288">
        <v>47</v>
      </c>
      <c r="D53" s="289"/>
      <c r="E53" s="289" t="str">
        <f>IF(L53="HOMIES", MAX(E$6:E52)+1, "")</f>
        <v/>
      </c>
      <c r="F53" s="289" t="str">
        <f t="shared" si="1"/>
        <v>WR21</v>
      </c>
      <c r="G53" s="289" t="s">
        <v>268</v>
      </c>
      <c r="H53" s="289" t="s">
        <v>268</v>
      </c>
      <c r="I53" s="289">
        <v>21</v>
      </c>
      <c r="J53" s="289">
        <v>6</v>
      </c>
      <c r="K53" s="289" t="s">
        <v>927</v>
      </c>
      <c r="L53" s="289" t="str">
        <f>UPPER(_xlfn.XLOOKUP($K53,PPL_EMAIL!$I$2:$I$400,PPL_EMAIL!$J$2:$J$400,"",0))</f>
        <v>MACHINE</v>
      </c>
      <c r="M53" s="290">
        <f>IFERROR(IF(OR(L53="ROOKIE",L53="FREE AGENT"),"NA",_xlfn.XLOOKUP($K53,PPL_EMAIL!$I$2:$I$400,PPL_EMAIL!$K$2:$K$400,"",0)),"NA")</f>
        <v>6</v>
      </c>
      <c r="N53" s="290" t="s">
        <v>677</v>
      </c>
      <c r="O53" s="289" t="s">
        <v>12</v>
      </c>
      <c r="P53" s="291">
        <f>_xlfn.XLOOKUP($O53,NFL!$F$7:$F$39,NFL!$G$7:$G$39,"",0)</f>
        <v>11</v>
      </c>
      <c r="Q53" s="292" t="s">
        <v>1109</v>
      </c>
      <c r="R53" s="293">
        <f>_xlfn.XLOOKUP($K53,CBS_RAW!$C$4:$C$1015,CBS_RAW!$AA$4:$AA$1015,"",0)</f>
        <v>147.13</v>
      </c>
      <c r="S53" s="315">
        <v>169.3</v>
      </c>
      <c r="T53" s="294">
        <f t="shared" si="2"/>
        <v>16</v>
      </c>
      <c r="U53" s="295">
        <f t="shared" si="3"/>
        <v>29</v>
      </c>
      <c r="V53" s="295">
        <f t="shared" si="4"/>
        <v>20.8</v>
      </c>
      <c r="W53" s="294">
        <v>37</v>
      </c>
      <c r="X53" s="295">
        <v>65</v>
      </c>
      <c r="Y53" s="295">
        <v>48.7</v>
      </c>
      <c r="Z53" s="230">
        <v>4.5</v>
      </c>
      <c r="AA53" s="229">
        <v>14</v>
      </c>
      <c r="AB53" s="230">
        <v>44</v>
      </c>
      <c r="AC53" s="230">
        <v>20.399999999999999</v>
      </c>
      <c r="AD53" s="230">
        <v>6.6</v>
      </c>
      <c r="AE53" s="25"/>
      <c r="AF53" s="241"/>
      <c r="AG53" s="11"/>
      <c r="AH53" s="230">
        <v>4.5</v>
      </c>
      <c r="AI53" s="229">
        <v>14</v>
      </c>
      <c r="AJ53" s="230">
        <v>44</v>
      </c>
      <c r="AK53" s="230">
        <v>20.399999999999999</v>
      </c>
      <c r="AL53" s="230">
        <v>6.6</v>
      </c>
      <c r="AM53" s="25"/>
      <c r="AN53" s="241"/>
      <c r="AZ53">
        <v>21</v>
      </c>
      <c r="BA53" t="s">
        <v>268</v>
      </c>
      <c r="BE53" s="8">
        <v>47</v>
      </c>
      <c r="BF53" s="8">
        <v>7</v>
      </c>
      <c r="BG53" s="8" t="s">
        <v>437</v>
      </c>
      <c r="BH53" s="8" t="s">
        <v>4</v>
      </c>
      <c r="BI53" s="8">
        <v>44</v>
      </c>
      <c r="BJ53" s="8">
        <v>57</v>
      </c>
      <c r="BK53" s="8">
        <v>49.7</v>
      </c>
      <c r="BL53" s="8">
        <v>4.0999999999999996</v>
      </c>
      <c r="BM53" s="8" t="s">
        <v>2369</v>
      </c>
    </row>
    <row r="54" spans="3:65" ht="16" customHeight="1">
      <c r="C54" s="288">
        <v>48</v>
      </c>
      <c r="D54" s="289"/>
      <c r="E54" s="289" t="str">
        <f>IF(L54="HOMIES", MAX(E$6:E53)+1, "")</f>
        <v/>
      </c>
      <c r="F54" s="289" t="str">
        <f t="shared" si="1"/>
        <v>RB22</v>
      </c>
      <c r="G54" s="289" t="s">
        <v>267</v>
      </c>
      <c r="H54" s="289" t="s">
        <v>267</v>
      </c>
      <c r="I54" s="289">
        <v>22</v>
      </c>
      <c r="J54" s="289">
        <v>6</v>
      </c>
      <c r="K54" s="289" t="s">
        <v>444</v>
      </c>
      <c r="L54" s="289" t="str">
        <f>UPPER(_xlfn.XLOOKUP($K54,PPL_EMAIL!$I$2:$I$400,PPL_EMAIL!$J$2:$J$400,"",0))</f>
        <v>INVINCIBLES</v>
      </c>
      <c r="M54" s="290">
        <f>IFERROR(IF(OR(L54="ROOKIE",L54="FREE AGENT"),"NA",_xlfn.XLOOKUP($K54,PPL_EMAIL!$I$2:$I$400,PPL_EMAIL!$K$2:$K$400,"",0)),"NA")</f>
        <v>1</v>
      </c>
      <c r="N54" s="290" t="s">
        <v>677</v>
      </c>
      <c r="O54" s="289" t="s">
        <v>29</v>
      </c>
      <c r="P54" s="291">
        <f>_xlfn.XLOOKUP($O54,NFL!$F$7:$F$39,NFL!$G$7:$G$39,"",0)</f>
        <v>10</v>
      </c>
      <c r="Q54" s="292" t="s">
        <v>1110</v>
      </c>
      <c r="R54" s="293">
        <f>_xlfn.XLOOKUP($K54,CBS_RAW!$C$4:$C$1015,CBS_RAW!$AA$4:$AA$1015,"",0)</f>
        <v>167.01</v>
      </c>
      <c r="S54" s="315">
        <v>0</v>
      </c>
      <c r="T54" s="294">
        <f t="shared" si="2"/>
        <v>16</v>
      </c>
      <c r="U54" s="295">
        <f t="shared" si="3"/>
        <v>29</v>
      </c>
      <c r="V54" s="295">
        <f t="shared" si="4"/>
        <v>22.4</v>
      </c>
      <c r="W54" s="294">
        <v>30</v>
      </c>
      <c r="X54" s="295">
        <v>76</v>
      </c>
      <c r="Y54" s="295">
        <v>49</v>
      </c>
      <c r="Z54" s="230">
        <v>0.8</v>
      </c>
      <c r="AA54" s="229">
        <v>2</v>
      </c>
      <c r="AB54" s="230">
        <v>6</v>
      </c>
      <c r="AC54" s="230">
        <v>3.5</v>
      </c>
      <c r="AD54" s="230">
        <v>1</v>
      </c>
      <c r="AE54" s="25"/>
      <c r="AF54" s="241"/>
      <c r="AG54" s="11"/>
      <c r="AH54" s="230">
        <v>0.8</v>
      </c>
      <c r="AI54" s="229">
        <v>2</v>
      </c>
      <c r="AJ54" s="230">
        <v>6</v>
      </c>
      <c r="AK54" s="230">
        <v>3.5</v>
      </c>
      <c r="AL54" s="230">
        <v>1</v>
      </c>
      <c r="AM54" s="25"/>
      <c r="AN54" s="241"/>
      <c r="AZ54">
        <v>22</v>
      </c>
      <c r="BA54" t="s">
        <v>267</v>
      </c>
      <c r="BE54" s="8">
        <v>48</v>
      </c>
      <c r="BF54" s="8">
        <v>7</v>
      </c>
      <c r="BG54" s="8" t="s">
        <v>1552</v>
      </c>
      <c r="BH54" s="8" t="s">
        <v>20</v>
      </c>
      <c r="BI54" s="8">
        <v>40</v>
      </c>
      <c r="BJ54" s="8">
        <v>51</v>
      </c>
      <c r="BK54" s="8">
        <v>45</v>
      </c>
      <c r="BL54" s="8">
        <v>3.8</v>
      </c>
      <c r="BM54" s="8" t="s">
        <v>2369</v>
      </c>
    </row>
    <row r="55" spans="3:65" ht="16" customHeight="1">
      <c r="C55" s="288">
        <v>49</v>
      </c>
      <c r="D55" s="289"/>
      <c r="E55" s="289" t="str">
        <f>IF(L55="HOMIES", MAX(E$6:E54)+1, "")</f>
        <v/>
      </c>
      <c r="F55" s="289" t="str">
        <f t="shared" si="1"/>
        <v>WR22</v>
      </c>
      <c r="G55" s="289" t="s">
        <v>268</v>
      </c>
      <c r="H55" s="289" t="s">
        <v>268</v>
      </c>
      <c r="I55" s="289">
        <v>22</v>
      </c>
      <c r="J55" s="289">
        <v>6</v>
      </c>
      <c r="K55" s="289" t="s">
        <v>462</v>
      </c>
      <c r="L55" s="289" t="str">
        <f>UPPER(_xlfn.XLOOKUP($K55,PPL_EMAIL!$I$2:$I$400,PPL_EMAIL!$J$2:$J$400,"",0))</f>
        <v>SHAFT</v>
      </c>
      <c r="M55" s="290">
        <f>IFERROR(IF(OR(L55="ROOKIE",L55="FREE AGENT"),"NA",_xlfn.XLOOKUP($K55,PPL_EMAIL!$I$2:$I$400,PPL_EMAIL!$K$2:$K$400,"",0)),"NA")</f>
        <v>1</v>
      </c>
      <c r="N55" s="290" t="s">
        <v>677</v>
      </c>
      <c r="O55" s="289" t="s">
        <v>25</v>
      </c>
      <c r="P55" s="291">
        <f>_xlfn.XLOOKUP($O55,NFL!$F$7:$F$39,NFL!$G$7:$G$39,"",0)</f>
        <v>9</v>
      </c>
      <c r="Q55" s="292" t="s">
        <v>1111</v>
      </c>
      <c r="R55" s="293">
        <f>_xlfn.XLOOKUP($K55,CBS_RAW!$C$4:$C$1015,CBS_RAW!$AA$4:$AA$1015,"",0)</f>
        <v>145.31</v>
      </c>
      <c r="S55" s="315">
        <v>167.4</v>
      </c>
      <c r="T55" s="294">
        <f t="shared" si="2"/>
        <v>17</v>
      </c>
      <c r="U55" s="295">
        <f t="shared" si="3"/>
        <v>30</v>
      </c>
      <c r="V55" s="295">
        <f t="shared" si="4"/>
        <v>22</v>
      </c>
      <c r="W55" s="294">
        <v>38</v>
      </c>
      <c r="X55" s="295">
        <v>67</v>
      </c>
      <c r="Y55" s="295">
        <v>49.6</v>
      </c>
      <c r="Z55" s="230">
        <v>0.8</v>
      </c>
      <c r="AA55" s="229">
        <v>4</v>
      </c>
      <c r="AB55" s="230">
        <v>7</v>
      </c>
      <c r="AC55" s="230">
        <v>4.9000000000000004</v>
      </c>
      <c r="AD55" s="230">
        <v>0.8</v>
      </c>
      <c r="AE55" s="25"/>
      <c r="AF55" s="241"/>
      <c r="AG55" s="11"/>
      <c r="AH55" s="230">
        <v>0.8</v>
      </c>
      <c r="AI55" s="229">
        <v>4</v>
      </c>
      <c r="AJ55" s="230">
        <v>7</v>
      </c>
      <c r="AK55" s="230">
        <v>4.9000000000000004</v>
      </c>
      <c r="AL55" s="230">
        <v>0.8</v>
      </c>
      <c r="AM55" s="25"/>
      <c r="AN55" s="241"/>
      <c r="AZ55">
        <v>22</v>
      </c>
      <c r="BA55" t="s">
        <v>268</v>
      </c>
      <c r="BE55" s="8">
        <v>49</v>
      </c>
      <c r="BF55" s="8">
        <v>7</v>
      </c>
      <c r="BG55" s="8" t="s">
        <v>2370</v>
      </c>
      <c r="BH55" s="8" t="s">
        <v>18</v>
      </c>
      <c r="BI55" s="8">
        <v>40</v>
      </c>
      <c r="BJ55" s="8">
        <v>66</v>
      </c>
      <c r="BK55" s="8">
        <v>47.8</v>
      </c>
      <c r="BL55" s="8">
        <v>10</v>
      </c>
      <c r="BM55" s="8" t="s">
        <v>2369</v>
      </c>
    </row>
    <row r="56" spans="3:65" ht="16" customHeight="1">
      <c r="C56" s="288">
        <v>50</v>
      </c>
      <c r="D56" s="289"/>
      <c r="E56" s="289" t="str">
        <f>IF(L56="HOMIES", MAX(E$6:E55)+1, "")</f>
        <v/>
      </c>
      <c r="F56" s="289" t="str">
        <f t="shared" si="1"/>
        <v>WR23</v>
      </c>
      <c r="G56" s="289" t="s">
        <v>268</v>
      </c>
      <c r="H56" s="289" t="s">
        <v>268</v>
      </c>
      <c r="I56" s="289">
        <v>23</v>
      </c>
      <c r="J56" s="289">
        <v>6</v>
      </c>
      <c r="K56" s="289" t="s">
        <v>563</v>
      </c>
      <c r="L56" s="289" t="str">
        <f>UPPER(_xlfn.XLOOKUP($K56,PPL_EMAIL!$I$2:$I$400,PPL_EMAIL!$J$2:$J$400,"",0))</f>
        <v>WAILERS</v>
      </c>
      <c r="M56" s="290">
        <f>IFERROR(IF(OR(L56="ROOKIE",L56="FREE AGENT"),"NA",_xlfn.XLOOKUP($K56,PPL_EMAIL!$I$2:$I$400,PPL_EMAIL!$K$2:$K$400,"",0)),"NA")</f>
        <v>13</v>
      </c>
      <c r="N56" s="290" t="s">
        <v>69</v>
      </c>
      <c r="O56" s="289" t="s">
        <v>20</v>
      </c>
      <c r="P56" s="291">
        <f>_xlfn.XLOOKUP($O56,NFL!$F$7:$F$39,NFL!$G$7:$G$39,"",0)</f>
        <v>7</v>
      </c>
      <c r="Q56" s="292" t="s">
        <v>1112</v>
      </c>
      <c r="R56" s="293">
        <f>_xlfn.XLOOKUP($K56,CBS_RAW!$C$4:$C$1015,CBS_RAW!$AA$4:$AA$1015,"",0)</f>
        <v>153.09</v>
      </c>
      <c r="S56" s="315">
        <v>49</v>
      </c>
      <c r="T56" s="294">
        <f t="shared" si="2"/>
        <v>15</v>
      </c>
      <c r="U56" s="295">
        <f t="shared" si="3"/>
        <v>31</v>
      </c>
      <c r="V56" s="295">
        <f t="shared" si="4"/>
        <v>23</v>
      </c>
      <c r="W56" s="294">
        <v>36</v>
      </c>
      <c r="X56" s="295">
        <v>72</v>
      </c>
      <c r="Y56" s="295">
        <v>50.3</v>
      </c>
      <c r="Z56" s="230">
        <v>1.3</v>
      </c>
      <c r="AA56" s="229">
        <v>1</v>
      </c>
      <c r="AB56" s="230">
        <v>7</v>
      </c>
      <c r="AC56" s="230">
        <v>3.9</v>
      </c>
      <c r="AD56" s="230">
        <v>1.4</v>
      </c>
      <c r="AE56" s="25"/>
      <c r="AF56" s="241"/>
      <c r="AG56" s="11"/>
      <c r="AH56" s="230">
        <v>1.3</v>
      </c>
      <c r="AI56" s="229">
        <v>1</v>
      </c>
      <c r="AJ56" s="230">
        <v>7</v>
      </c>
      <c r="AK56" s="230">
        <v>3.9</v>
      </c>
      <c r="AL56" s="230">
        <v>1.4</v>
      </c>
      <c r="AM56" s="25"/>
      <c r="AN56" s="241"/>
      <c r="AZ56">
        <v>23</v>
      </c>
      <c r="BA56" t="s">
        <v>268</v>
      </c>
      <c r="BE56" s="8">
        <v>50</v>
      </c>
      <c r="BF56" s="8">
        <v>7</v>
      </c>
      <c r="BG56" s="8" t="s">
        <v>1549</v>
      </c>
      <c r="BH56" s="8" t="s">
        <v>34</v>
      </c>
      <c r="BI56" s="8">
        <v>45</v>
      </c>
      <c r="BJ56" s="8">
        <v>61</v>
      </c>
      <c r="BK56" s="8">
        <v>52.5</v>
      </c>
      <c r="BL56" s="8">
        <v>5.0999999999999996</v>
      </c>
      <c r="BM56" s="8" t="s">
        <v>2369</v>
      </c>
    </row>
    <row r="57" spans="3:65" ht="16" customHeight="1">
      <c r="C57" s="288">
        <v>51</v>
      </c>
      <c r="D57" s="289"/>
      <c r="E57" s="289" t="str">
        <f>IF(L57="HOMIES", MAX(E$6:E56)+1, "")</f>
        <v/>
      </c>
      <c r="F57" s="289" t="str">
        <f t="shared" si="1"/>
        <v>RB23</v>
      </c>
      <c r="G57" s="289" t="s">
        <v>267</v>
      </c>
      <c r="H57" s="289" t="s">
        <v>267</v>
      </c>
      <c r="I57" s="289">
        <v>23</v>
      </c>
      <c r="J57" s="289">
        <v>6</v>
      </c>
      <c r="K57" s="289" t="s">
        <v>632</v>
      </c>
      <c r="L57" s="289" t="str">
        <f>UPPER(_xlfn.XLOOKUP($K57,PPL_EMAIL!$I$2:$I$400,PPL_EMAIL!$J$2:$J$400,"",0))</f>
        <v>BROTHERHOOD</v>
      </c>
      <c r="M57" s="290">
        <f>IFERROR(IF(OR(L57="ROOKIE",L57="FREE AGENT"),"NA",_xlfn.XLOOKUP($K57,PPL_EMAIL!$I$2:$I$400,PPL_EMAIL!$K$2:$K$400,"",0)),"NA")</f>
        <v>12</v>
      </c>
      <c r="N57" s="290" t="s">
        <v>677</v>
      </c>
      <c r="O57" s="289" t="s">
        <v>38</v>
      </c>
      <c r="P57" s="291">
        <f>_xlfn.XLOOKUP($O57,NFL!$F$7:$F$39,NFL!$G$7:$G$39,"",0)</f>
        <v>9</v>
      </c>
      <c r="Q57" s="292" t="s">
        <v>1113</v>
      </c>
      <c r="R57" s="293">
        <f>_xlfn.XLOOKUP($K57,CBS_RAW!$C$4:$C$1015,CBS_RAW!$AA$4:$AA$1015,"",0)</f>
        <v>153.12</v>
      </c>
      <c r="S57" s="315">
        <v>146</v>
      </c>
      <c r="T57" s="294">
        <f t="shared" si="2"/>
        <v>16</v>
      </c>
      <c r="U57" s="295">
        <f t="shared" si="3"/>
        <v>26</v>
      </c>
      <c r="V57" s="295">
        <f t="shared" si="4"/>
        <v>20.6</v>
      </c>
      <c r="W57" s="294">
        <v>27</v>
      </c>
      <c r="X57" s="295">
        <v>76</v>
      </c>
      <c r="Y57" s="295">
        <v>51.9</v>
      </c>
      <c r="Z57" s="230">
        <v>3.3</v>
      </c>
      <c r="AA57" s="229">
        <v>15</v>
      </c>
      <c r="AB57" s="230">
        <v>31</v>
      </c>
      <c r="AC57" s="230">
        <v>22.5</v>
      </c>
      <c r="AD57" s="230">
        <v>4.3</v>
      </c>
      <c r="AE57" s="25"/>
      <c r="AF57" s="241"/>
      <c r="AG57" s="11"/>
      <c r="AH57" s="230">
        <v>3.3</v>
      </c>
      <c r="AI57" s="229">
        <v>15</v>
      </c>
      <c r="AJ57" s="230">
        <v>31</v>
      </c>
      <c r="AK57" s="230">
        <v>22.5</v>
      </c>
      <c r="AL57" s="230">
        <v>4.3</v>
      </c>
      <c r="AM57" s="25"/>
      <c r="AN57" s="241"/>
      <c r="AZ57">
        <v>23</v>
      </c>
      <c r="BA57" t="s">
        <v>267</v>
      </c>
      <c r="BE57" s="8">
        <v>51</v>
      </c>
      <c r="BF57" s="8">
        <v>7</v>
      </c>
      <c r="BG57" s="8" t="s">
        <v>1350</v>
      </c>
      <c r="BH57" s="8" t="s">
        <v>1</v>
      </c>
      <c r="BI57" s="8">
        <v>37</v>
      </c>
      <c r="BJ57" s="8">
        <v>52</v>
      </c>
      <c r="BK57" s="8">
        <v>44.5</v>
      </c>
      <c r="BL57" s="8">
        <v>5.8</v>
      </c>
      <c r="BM57" s="8" t="s">
        <v>2369</v>
      </c>
    </row>
    <row r="58" spans="3:65" ht="16" customHeight="1">
      <c r="C58" s="288">
        <v>52</v>
      </c>
      <c r="D58" s="289"/>
      <c r="E58" s="289" t="str">
        <f>IF(L58="HOMIES", MAX(E$6:E57)+1, "")</f>
        <v/>
      </c>
      <c r="F58" s="289" t="str">
        <f t="shared" si="1"/>
        <v>TE4</v>
      </c>
      <c r="G58" s="289" t="s">
        <v>269</v>
      </c>
      <c r="H58" s="289" t="s">
        <v>269</v>
      </c>
      <c r="I58" s="289">
        <v>4</v>
      </c>
      <c r="J58" s="289">
        <v>6</v>
      </c>
      <c r="K58" s="289" t="s">
        <v>176</v>
      </c>
      <c r="L58" s="289" t="str">
        <f>UPPER(_xlfn.XLOOKUP($K58,PPL_EMAIL!$I$2:$I$400,PPL_EMAIL!$J$2:$J$400,"",0))</f>
        <v>PROGRAM</v>
      </c>
      <c r="M58" s="290">
        <f>IFERROR(IF(OR(L58="ROOKIE",L58="FREE AGENT"),"NA",_xlfn.XLOOKUP($K58,PPL_EMAIL!$I$2:$I$400,PPL_EMAIL!$K$2:$K$400,"",0)),"NA")</f>
        <v>11</v>
      </c>
      <c r="N58" s="290" t="s">
        <v>677</v>
      </c>
      <c r="O58" s="289" t="s">
        <v>38</v>
      </c>
      <c r="P58" s="291">
        <f>_xlfn.XLOOKUP($O58,NFL!$F$7:$F$39,NFL!$G$7:$G$39,"",0)</f>
        <v>9</v>
      </c>
      <c r="Q58" s="292" t="s">
        <v>1038</v>
      </c>
      <c r="R58" s="293">
        <f>_xlfn.XLOOKUP($K58,CBS_RAW!$C$4:$C$1015,CBS_RAW!$AA$4:$AA$1015,"",0)</f>
        <v>132.68</v>
      </c>
      <c r="S58" s="315">
        <v>127</v>
      </c>
      <c r="T58" s="294">
        <f t="shared" si="2"/>
        <v>4</v>
      </c>
      <c r="U58" s="295">
        <f t="shared" si="3"/>
        <v>6</v>
      </c>
      <c r="V58" s="295">
        <f t="shared" si="4"/>
        <v>4.7</v>
      </c>
      <c r="W58" s="294">
        <v>46</v>
      </c>
      <c r="X58" s="295">
        <v>63</v>
      </c>
      <c r="Y58" s="295">
        <v>52.4</v>
      </c>
      <c r="Z58" s="230">
        <v>2</v>
      </c>
      <c r="AA58" s="229">
        <v>18</v>
      </c>
      <c r="AB58" s="230">
        <v>31</v>
      </c>
      <c r="AC58" s="230">
        <v>23.8</v>
      </c>
      <c r="AD58" s="230">
        <v>2.9</v>
      </c>
      <c r="AE58" s="25"/>
      <c r="AF58" s="241"/>
      <c r="AG58" s="11"/>
      <c r="AH58" s="230">
        <v>2</v>
      </c>
      <c r="AI58" s="229">
        <v>18</v>
      </c>
      <c r="AJ58" s="230">
        <v>31</v>
      </c>
      <c r="AK58" s="230">
        <v>23.8</v>
      </c>
      <c r="AL58" s="230">
        <v>2.9</v>
      </c>
      <c r="AM58" s="25"/>
      <c r="AN58" s="241"/>
      <c r="AZ58">
        <v>4</v>
      </c>
      <c r="BA58" t="s">
        <v>269</v>
      </c>
      <c r="BE58" s="8">
        <v>52</v>
      </c>
      <c r="BF58" s="8">
        <v>7</v>
      </c>
      <c r="BG58" s="8" t="s">
        <v>655</v>
      </c>
      <c r="BH58" s="8" t="s">
        <v>50</v>
      </c>
      <c r="BI58" s="8">
        <v>43</v>
      </c>
      <c r="BJ58" s="8">
        <v>62</v>
      </c>
      <c r="BK58" s="8">
        <v>49.8</v>
      </c>
      <c r="BL58" s="8">
        <v>6.5</v>
      </c>
      <c r="BM58" s="8" t="s">
        <v>2369</v>
      </c>
    </row>
    <row r="59" spans="3:65" ht="16" customHeight="1">
      <c r="C59" s="288">
        <v>53</v>
      </c>
      <c r="D59" s="289"/>
      <c r="E59" s="289" t="str">
        <f>IF(L59="HOMIES", MAX(E$6:E58)+1, "")</f>
        <v/>
      </c>
      <c r="F59" s="289" t="str">
        <f t="shared" si="1"/>
        <v>QB3</v>
      </c>
      <c r="G59" s="289" t="s">
        <v>266</v>
      </c>
      <c r="H59" s="289" t="s">
        <v>266</v>
      </c>
      <c r="I59" s="289">
        <v>3</v>
      </c>
      <c r="J59" s="289">
        <v>6</v>
      </c>
      <c r="K59" s="289" t="s">
        <v>562</v>
      </c>
      <c r="L59" s="289" t="str">
        <f>UPPER(_xlfn.XLOOKUP($K59,PPL_EMAIL!$I$2:$I$400,PPL_EMAIL!$J$2:$J$400,"",0))</f>
        <v>WAILERS</v>
      </c>
      <c r="M59" s="290">
        <f>IFERROR(IF(OR(L59="ROOKIE",L59="FREE AGENT"),"NA",_xlfn.XLOOKUP($K59,PPL_EMAIL!$I$2:$I$400,PPL_EMAIL!$K$2:$K$400,"",0)),"NA")</f>
        <v>17</v>
      </c>
      <c r="N59" s="290" t="s">
        <v>675</v>
      </c>
      <c r="O59" s="289" t="s">
        <v>1</v>
      </c>
      <c r="P59" s="291">
        <f>_xlfn.XLOOKUP($O59,NFL!$F$7:$F$39,NFL!$G$7:$G$39,"",0)</f>
        <v>8</v>
      </c>
      <c r="Q59" s="292" t="s">
        <v>1114</v>
      </c>
      <c r="R59" s="293">
        <f>_xlfn.XLOOKUP($K59,CBS_RAW!$C$4:$C$1015,CBS_RAW!$AA$4:$AA$1015,"",0)</f>
        <v>410.93</v>
      </c>
      <c r="S59" s="315">
        <v>374.22</v>
      </c>
      <c r="T59" s="294">
        <f t="shared" si="2"/>
        <v>2</v>
      </c>
      <c r="U59" s="295">
        <f t="shared" si="3"/>
        <v>5</v>
      </c>
      <c r="V59" s="295">
        <f t="shared" si="4"/>
        <v>3</v>
      </c>
      <c r="W59" s="294">
        <v>38</v>
      </c>
      <c r="X59" s="295">
        <v>61</v>
      </c>
      <c r="Y59" s="295">
        <v>52.7</v>
      </c>
      <c r="Z59" s="230">
        <v>0.9</v>
      </c>
      <c r="AA59" s="229">
        <v>4</v>
      </c>
      <c r="AB59" s="230">
        <v>6</v>
      </c>
      <c r="AC59" s="230">
        <v>5.2</v>
      </c>
      <c r="AD59" s="230">
        <v>0.9</v>
      </c>
      <c r="AE59" s="25"/>
      <c r="AF59" s="241"/>
      <c r="AG59" s="11"/>
      <c r="AH59" s="230">
        <v>0.9</v>
      </c>
      <c r="AI59" s="229">
        <v>4</v>
      </c>
      <c r="AJ59" s="230">
        <v>6</v>
      </c>
      <c r="AK59" s="230">
        <v>5.2</v>
      </c>
      <c r="AL59" s="230">
        <v>0.9</v>
      </c>
      <c r="AM59" s="25"/>
      <c r="AN59" s="241"/>
      <c r="AZ59">
        <v>3</v>
      </c>
      <c r="BA59" t="s">
        <v>266</v>
      </c>
      <c r="BE59" s="8">
        <v>53</v>
      </c>
      <c r="BF59" s="8">
        <v>7</v>
      </c>
      <c r="BG59" s="8" t="s">
        <v>1555</v>
      </c>
      <c r="BH59" s="8" t="s">
        <v>120</v>
      </c>
      <c r="BI59" s="8">
        <v>42</v>
      </c>
      <c r="BJ59" s="8">
        <v>52</v>
      </c>
      <c r="BK59" s="8">
        <v>48.5</v>
      </c>
      <c r="BL59" s="8">
        <v>3.9</v>
      </c>
      <c r="BM59" s="8" t="s">
        <v>2369</v>
      </c>
    </row>
    <row r="60" spans="3:65" ht="16" customHeight="1">
      <c r="C60" s="288">
        <v>54</v>
      </c>
      <c r="D60" s="289"/>
      <c r="E60" s="289" t="str">
        <f>IF(L60="HOMIES", MAX(E$6:E59)+1, "")</f>
        <v/>
      </c>
      <c r="F60" s="289" t="str">
        <f t="shared" si="1"/>
        <v>TE5</v>
      </c>
      <c r="G60" s="289" t="s">
        <v>269</v>
      </c>
      <c r="H60" s="289" t="s">
        <v>269</v>
      </c>
      <c r="I60" s="289">
        <v>5</v>
      </c>
      <c r="J60" s="289">
        <v>6</v>
      </c>
      <c r="K60" s="289" t="s">
        <v>197</v>
      </c>
      <c r="L60" s="289" t="str">
        <f>UPPER(_xlfn.XLOOKUP($K60,PPL_EMAIL!$I$2:$I$400,PPL_EMAIL!$J$2:$J$400,"",0))</f>
        <v>ROID RAGERS</v>
      </c>
      <c r="M60" s="290">
        <f>IFERROR(IF(OR(L60="ROOKIE",L60="FREE AGENT"),"NA",_xlfn.XLOOKUP($K60,PPL_EMAIL!$I$2:$I$400,PPL_EMAIL!$K$2:$K$400,"",0)),"NA")</f>
        <v>6</v>
      </c>
      <c r="N60" s="290" t="s">
        <v>675</v>
      </c>
      <c r="O60" s="289" t="s">
        <v>433</v>
      </c>
      <c r="P60" s="291">
        <f>_xlfn.XLOOKUP($O60,NFL!$F$7:$F$39,NFL!$G$7:$G$39,"",0)</f>
        <v>6</v>
      </c>
      <c r="Q60" s="292" t="s">
        <v>1115</v>
      </c>
      <c r="R60" s="293">
        <f>_xlfn.XLOOKUP($K60,CBS_RAW!$C$4:$C$1015,CBS_RAW!$AA$4:$AA$1015,"",0)</f>
        <v>126.42</v>
      </c>
      <c r="S60" s="315">
        <v>78.5</v>
      </c>
      <c r="T60" s="294">
        <f t="shared" si="2"/>
        <v>3</v>
      </c>
      <c r="U60" s="295">
        <f t="shared" si="3"/>
        <v>7</v>
      </c>
      <c r="V60" s="295">
        <f t="shared" si="4"/>
        <v>5</v>
      </c>
      <c r="W60" s="294">
        <v>46</v>
      </c>
      <c r="X60" s="295">
        <v>72</v>
      </c>
      <c r="Y60" s="295">
        <v>53.3</v>
      </c>
      <c r="Z60" s="230">
        <v>2.8</v>
      </c>
      <c r="AA60" s="229">
        <v>18</v>
      </c>
      <c r="AB60" s="230">
        <v>30</v>
      </c>
      <c r="AC60" s="230">
        <v>22.7</v>
      </c>
      <c r="AD60" s="230">
        <v>2.9</v>
      </c>
      <c r="AE60" s="25"/>
      <c r="AF60" s="241"/>
      <c r="AG60" s="11"/>
      <c r="AH60" s="230">
        <v>2.8</v>
      </c>
      <c r="AI60" s="229">
        <v>18</v>
      </c>
      <c r="AJ60" s="230">
        <v>30</v>
      </c>
      <c r="AK60" s="230">
        <v>22.7</v>
      </c>
      <c r="AL60" s="230">
        <v>2.9</v>
      </c>
      <c r="AM60" s="25"/>
      <c r="AN60" s="241"/>
      <c r="AZ60">
        <v>5</v>
      </c>
      <c r="BA60" t="s">
        <v>269</v>
      </c>
      <c r="BE60" s="8">
        <v>54</v>
      </c>
      <c r="BF60" s="8">
        <v>7</v>
      </c>
      <c r="BG60" s="8" t="s">
        <v>1556</v>
      </c>
      <c r="BH60" s="8" t="s">
        <v>27</v>
      </c>
      <c r="BI60" s="8">
        <v>43</v>
      </c>
      <c r="BJ60" s="8">
        <v>59</v>
      </c>
      <c r="BK60" s="8">
        <v>49.5</v>
      </c>
      <c r="BL60" s="8">
        <v>6</v>
      </c>
      <c r="BM60" s="8" t="s">
        <v>2369</v>
      </c>
    </row>
    <row r="61" spans="3:65" ht="16" customHeight="1">
      <c r="C61" s="288">
        <v>55</v>
      </c>
      <c r="D61" s="289"/>
      <c r="E61" s="289" t="str">
        <f>IF(L61="HOMIES", MAX(E$6:E60)+1, "")</f>
        <v/>
      </c>
      <c r="F61" s="289" t="str">
        <f t="shared" si="1"/>
        <v>QB4</v>
      </c>
      <c r="G61" s="289" t="s">
        <v>266</v>
      </c>
      <c r="H61" s="289" t="s">
        <v>266</v>
      </c>
      <c r="I61" s="289">
        <v>4</v>
      </c>
      <c r="J61" s="289">
        <v>6</v>
      </c>
      <c r="K61" s="289" t="s">
        <v>28</v>
      </c>
      <c r="L61" s="289" t="str">
        <f>UPPER(_xlfn.XLOOKUP($K61,PPL_EMAIL!$I$2:$I$400,PPL_EMAIL!$J$2:$J$400,"",0))</f>
        <v>ROID RAGERS</v>
      </c>
      <c r="M61" s="290">
        <f>IFERROR(IF(OR(L61="ROOKIE",L61="FREE AGENT"),"NA",_xlfn.XLOOKUP($K61,PPL_EMAIL!$I$2:$I$400,PPL_EMAIL!$K$2:$K$400,"",0)),"NA")</f>
        <v>7</v>
      </c>
      <c r="N61" s="290" t="s">
        <v>675</v>
      </c>
      <c r="O61" s="289" t="s">
        <v>29</v>
      </c>
      <c r="P61" s="291">
        <f>_xlfn.XLOOKUP($O61,NFL!$F$7:$F$39,NFL!$G$7:$G$39,"",0)</f>
        <v>10</v>
      </c>
      <c r="Q61" s="292" t="s">
        <v>1116</v>
      </c>
      <c r="R61" s="293">
        <f>_xlfn.XLOOKUP($K61,CBS_RAW!$C$4:$C$1015,CBS_RAW!$AA$4:$AA$1015,"",0)</f>
        <v>392.5</v>
      </c>
      <c r="S61" s="315">
        <v>252.98</v>
      </c>
      <c r="T61" s="294">
        <f t="shared" si="2"/>
        <v>2</v>
      </c>
      <c r="U61" s="295">
        <f t="shared" si="3"/>
        <v>6</v>
      </c>
      <c r="V61" s="295">
        <f t="shared" si="4"/>
        <v>3.8</v>
      </c>
      <c r="W61" s="294">
        <v>38</v>
      </c>
      <c r="X61" s="295">
        <v>68</v>
      </c>
      <c r="Y61" s="295">
        <v>55</v>
      </c>
      <c r="Z61" s="230">
        <v>2.5</v>
      </c>
      <c r="AA61" s="229">
        <v>18</v>
      </c>
      <c r="AB61" s="230">
        <v>38</v>
      </c>
      <c r="AC61" s="230">
        <v>25.4</v>
      </c>
      <c r="AD61" s="230">
        <v>4.5999999999999996</v>
      </c>
      <c r="AE61" s="25"/>
      <c r="AF61" s="241"/>
      <c r="AG61" s="11"/>
      <c r="AH61" s="230">
        <v>2.5</v>
      </c>
      <c r="AI61" s="229">
        <v>18</v>
      </c>
      <c r="AJ61" s="230">
        <v>38</v>
      </c>
      <c r="AK61" s="230">
        <v>25.4</v>
      </c>
      <c r="AL61" s="230">
        <v>4.5999999999999996</v>
      </c>
      <c r="AM61" s="25"/>
      <c r="AN61" s="241"/>
      <c r="AZ61">
        <v>4</v>
      </c>
      <c r="BA61" t="s">
        <v>266</v>
      </c>
      <c r="BE61" s="8">
        <v>55</v>
      </c>
      <c r="BF61" s="8">
        <v>7</v>
      </c>
      <c r="BG61" s="8" t="s">
        <v>1565</v>
      </c>
      <c r="BH61" s="8" t="s">
        <v>6</v>
      </c>
      <c r="BI61" s="8">
        <v>45</v>
      </c>
      <c r="BJ61" s="8">
        <v>59</v>
      </c>
      <c r="BK61" s="8">
        <v>50.8</v>
      </c>
      <c r="BL61" s="8">
        <v>5.4</v>
      </c>
      <c r="BM61" s="8" t="s">
        <v>2369</v>
      </c>
    </row>
    <row r="62" spans="3:65" ht="16" customHeight="1">
      <c r="C62" s="288">
        <v>56</v>
      </c>
      <c r="D62" s="289"/>
      <c r="E62" s="289">
        <f>IF(L62="HOMIES", MAX(E$6:E61)+1, "")</f>
        <v>6</v>
      </c>
      <c r="F62" s="289" t="str">
        <f t="shared" si="1"/>
        <v>WR24</v>
      </c>
      <c r="G62" s="289" t="s">
        <v>268</v>
      </c>
      <c r="H62" s="289" t="s">
        <v>268</v>
      </c>
      <c r="I62" s="289">
        <v>24</v>
      </c>
      <c r="J62" s="289">
        <v>6</v>
      </c>
      <c r="K62" s="289" t="s">
        <v>581</v>
      </c>
      <c r="L62" s="289" t="str">
        <f>UPPER(_xlfn.XLOOKUP($K62,PPL_EMAIL!$I$2:$I$400,PPL_EMAIL!$J$2:$J$400,"",0))</f>
        <v>HOMIES</v>
      </c>
      <c r="M62" s="290">
        <f>IFERROR(IF(OR(L62="ROOKIE",L62="FREE AGENT"),"NA",_xlfn.XLOOKUP($K62,PPL_EMAIL!$I$2:$I$400,PPL_EMAIL!$K$2:$K$400,"",0)),"NA")</f>
        <v>1</v>
      </c>
      <c r="N62" s="290" t="s">
        <v>677</v>
      </c>
      <c r="O62" s="289" t="s">
        <v>32</v>
      </c>
      <c r="P62" s="291">
        <f>_xlfn.XLOOKUP($O62,NFL!$F$7:$F$39,NFL!$G$7:$G$39,"",0)</f>
        <v>14</v>
      </c>
      <c r="Q62" s="292" t="s">
        <v>1117</v>
      </c>
      <c r="R62" s="293">
        <f>_xlfn.XLOOKUP($K62,CBS_RAW!$C$4:$C$1015,CBS_RAW!$AA$4:$AA$1015,"",0)</f>
        <v>132.66</v>
      </c>
      <c r="S62" s="315">
        <v>138.69999999999999</v>
      </c>
      <c r="T62" s="294">
        <f t="shared" si="2"/>
        <v>20</v>
      </c>
      <c r="U62" s="295">
        <f t="shared" si="3"/>
        <v>33</v>
      </c>
      <c r="V62" s="295">
        <f t="shared" si="4"/>
        <v>26.5</v>
      </c>
      <c r="W62" s="294">
        <v>43</v>
      </c>
      <c r="X62" s="295">
        <v>74</v>
      </c>
      <c r="Y62" s="295">
        <v>60.1</v>
      </c>
      <c r="Z62" s="230">
        <v>1.2</v>
      </c>
      <c r="AA62" s="229">
        <v>3</v>
      </c>
      <c r="AB62" s="230">
        <v>8</v>
      </c>
      <c r="AC62" s="230">
        <v>4.8</v>
      </c>
      <c r="AD62" s="230">
        <v>0.9</v>
      </c>
      <c r="AE62" s="25"/>
      <c r="AF62" s="241"/>
      <c r="AG62" s="11"/>
      <c r="AH62" s="230">
        <v>1.2</v>
      </c>
      <c r="AI62" s="229">
        <v>3</v>
      </c>
      <c r="AJ62" s="230">
        <v>8</v>
      </c>
      <c r="AK62" s="230">
        <v>4.8</v>
      </c>
      <c r="AL62" s="230">
        <v>0.9</v>
      </c>
      <c r="AM62" s="25"/>
      <c r="AN62" s="241"/>
      <c r="AZ62">
        <v>24</v>
      </c>
      <c r="BA62" t="s">
        <v>268</v>
      </c>
      <c r="BE62" s="8">
        <v>56</v>
      </c>
      <c r="BF62" s="8">
        <v>7</v>
      </c>
      <c r="BG62" s="8" t="s">
        <v>1557</v>
      </c>
      <c r="BH62" s="8" t="s">
        <v>22</v>
      </c>
      <c r="BI62" s="8">
        <v>51</v>
      </c>
      <c r="BJ62" s="8">
        <v>58</v>
      </c>
      <c r="BK62" s="8">
        <v>54.8</v>
      </c>
      <c r="BL62" s="8">
        <v>2.5</v>
      </c>
      <c r="BM62" s="8" t="s">
        <v>2369</v>
      </c>
    </row>
    <row r="63" spans="3:65" ht="16" customHeight="1">
      <c r="C63" s="288">
        <v>57</v>
      </c>
      <c r="D63" s="289"/>
      <c r="E63" s="289" t="str">
        <f>IF(L63="HOMIES", MAX(E$6:E62)+1, "")</f>
        <v/>
      </c>
      <c r="F63" s="289" t="str">
        <f t="shared" si="1"/>
        <v>WR25</v>
      </c>
      <c r="G63" s="289" t="s">
        <v>268</v>
      </c>
      <c r="H63" s="289" t="s">
        <v>268</v>
      </c>
      <c r="I63" s="289">
        <v>25</v>
      </c>
      <c r="J63" s="289">
        <v>6</v>
      </c>
      <c r="K63" s="289" t="s">
        <v>464</v>
      </c>
      <c r="L63" s="289" t="str">
        <f>UPPER(_xlfn.XLOOKUP($K63,PPL_EMAIL!$I$2:$I$400,PPL_EMAIL!$J$2:$J$400,"",0))</f>
        <v>ROID RAGERS</v>
      </c>
      <c r="M63" s="290">
        <f>IFERROR(IF(OR(L63="ROOKIE",L63="FREE AGENT"),"NA",_xlfn.XLOOKUP($K63,PPL_EMAIL!$I$2:$I$400,PPL_EMAIL!$K$2:$K$400,"",0)),"NA")</f>
        <v>1</v>
      </c>
      <c r="N63" s="290" t="s">
        <v>677</v>
      </c>
      <c r="O63" s="289" t="s">
        <v>52</v>
      </c>
      <c r="P63" s="291">
        <f>_xlfn.XLOOKUP($O63,NFL!$F$7:$F$39,NFL!$G$7:$G$39,"",0)</f>
        <v>9</v>
      </c>
      <c r="Q63" s="292" t="s">
        <v>1118</v>
      </c>
      <c r="R63" s="293">
        <f>_xlfn.XLOOKUP($K63,CBS_RAW!$C$4:$C$1015,CBS_RAW!$AA$4:$AA$1015,"",0)</f>
        <v>146.05000000000001</v>
      </c>
      <c r="S63" s="315">
        <v>47</v>
      </c>
      <c r="T63" s="294">
        <f t="shared" si="2"/>
        <v>18</v>
      </c>
      <c r="U63" s="295">
        <f t="shared" si="3"/>
        <v>37</v>
      </c>
      <c r="V63" s="295">
        <f t="shared" si="4"/>
        <v>28.3</v>
      </c>
      <c r="W63" s="294">
        <v>41</v>
      </c>
      <c r="X63" s="295">
        <v>79</v>
      </c>
      <c r="Y63" s="295">
        <v>61.1</v>
      </c>
      <c r="Z63" s="230">
        <v>3.4</v>
      </c>
      <c r="AA63" s="229">
        <v>21</v>
      </c>
      <c r="AB63" s="230">
        <v>29</v>
      </c>
      <c r="AC63" s="230">
        <v>24.9</v>
      </c>
      <c r="AD63" s="230">
        <v>2.5</v>
      </c>
      <c r="AE63" s="25"/>
      <c r="AF63" s="241"/>
      <c r="AG63" s="11"/>
      <c r="AH63" s="230">
        <v>3.4</v>
      </c>
      <c r="AI63" s="229">
        <v>21</v>
      </c>
      <c r="AJ63" s="230">
        <v>29</v>
      </c>
      <c r="AK63" s="230">
        <v>24.9</v>
      </c>
      <c r="AL63" s="230">
        <v>2.5</v>
      </c>
      <c r="AM63" s="25"/>
      <c r="AN63" s="241"/>
      <c r="AZ63">
        <v>25</v>
      </c>
      <c r="BA63" t="s">
        <v>268</v>
      </c>
      <c r="BE63" s="8">
        <v>57</v>
      </c>
      <c r="BF63" s="8">
        <v>7</v>
      </c>
      <c r="BG63" s="8" t="s">
        <v>1551</v>
      </c>
      <c r="BH63" s="8" t="s">
        <v>18</v>
      </c>
      <c r="BI63" s="8">
        <v>44</v>
      </c>
      <c r="BJ63" s="8">
        <v>72</v>
      </c>
      <c r="BK63" s="8">
        <v>55.4</v>
      </c>
      <c r="BL63" s="8">
        <v>10.8</v>
      </c>
      <c r="BM63" s="8" t="s">
        <v>2369</v>
      </c>
    </row>
    <row r="64" spans="3:65" ht="16" customHeight="1">
      <c r="C64" s="288">
        <v>58</v>
      </c>
      <c r="D64" s="289"/>
      <c r="E64" s="289" t="str">
        <f>IF(L64="HOMIES", MAX(E$6:E63)+1, "")</f>
        <v/>
      </c>
      <c r="F64" s="289" t="str">
        <f t="shared" si="1"/>
        <v>RB24</v>
      </c>
      <c r="G64" s="289" t="s">
        <v>267</v>
      </c>
      <c r="H64" s="289" t="s">
        <v>267</v>
      </c>
      <c r="I64" s="289">
        <v>24</v>
      </c>
      <c r="J64" s="289">
        <v>6</v>
      </c>
      <c r="K64" s="289" t="s">
        <v>84</v>
      </c>
      <c r="L64" s="289" t="str">
        <f>UPPER(_xlfn.XLOOKUP($K64,PPL_EMAIL!$I$2:$I$400,PPL_EMAIL!$J$2:$J$400,"",0))</f>
        <v>BROTHERHOOD</v>
      </c>
      <c r="M64" s="290">
        <f>IFERROR(IF(OR(L64="ROOKIE",L64="FREE AGENT"),"NA",_xlfn.XLOOKUP($K64,PPL_EMAIL!$I$2:$I$400,PPL_EMAIL!$K$2:$K$400,"",0)),"NA")</f>
        <v>11</v>
      </c>
      <c r="N64" s="290" t="s">
        <v>675</v>
      </c>
      <c r="O64" s="289" t="s">
        <v>433</v>
      </c>
      <c r="P64" s="291">
        <f>_xlfn.XLOOKUP($O64,NFL!$F$7:$F$39,NFL!$G$7:$G$39,"",0)</f>
        <v>6</v>
      </c>
      <c r="Q64" s="292" t="s">
        <v>1119</v>
      </c>
      <c r="R64" s="293">
        <f>_xlfn.XLOOKUP($K64,CBS_RAW!$C$4:$C$1015,CBS_RAW!$AA$4:$AA$1015,"",0)</f>
        <v>170.01</v>
      </c>
      <c r="S64" s="315">
        <v>172</v>
      </c>
      <c r="T64" s="294">
        <f t="shared" si="2"/>
        <v>21</v>
      </c>
      <c r="U64" s="295">
        <f t="shared" si="3"/>
        <v>36</v>
      </c>
      <c r="V64" s="295">
        <f t="shared" si="4"/>
        <v>24.9</v>
      </c>
      <c r="W64" s="294">
        <v>47</v>
      </c>
      <c r="X64" s="295">
        <v>83</v>
      </c>
      <c r="Y64" s="295">
        <v>61.6</v>
      </c>
      <c r="Z64" s="230">
        <v>3.3</v>
      </c>
      <c r="AA64" s="229">
        <v>19</v>
      </c>
      <c r="AB64" s="230">
        <v>33</v>
      </c>
      <c r="AC64" s="230">
        <v>25.8</v>
      </c>
      <c r="AD64" s="230">
        <v>3.5</v>
      </c>
      <c r="AE64" s="25"/>
      <c r="AF64" s="241"/>
      <c r="AG64" s="11"/>
      <c r="AH64" s="230">
        <v>3.3</v>
      </c>
      <c r="AI64" s="229">
        <v>19</v>
      </c>
      <c r="AJ64" s="230">
        <v>33</v>
      </c>
      <c r="AK64" s="230">
        <v>25.8</v>
      </c>
      <c r="AL64" s="230">
        <v>3.5</v>
      </c>
      <c r="AM64" s="25"/>
      <c r="AN64" s="241"/>
      <c r="AZ64">
        <v>24</v>
      </c>
      <c r="BA64" t="s">
        <v>267</v>
      </c>
      <c r="BE64" s="8">
        <v>58</v>
      </c>
      <c r="BF64" s="8">
        <v>7</v>
      </c>
      <c r="BG64" s="8" t="s">
        <v>2371</v>
      </c>
      <c r="BH64" s="8" t="s">
        <v>24</v>
      </c>
      <c r="BI64" s="8">
        <v>43</v>
      </c>
      <c r="BJ64" s="8">
        <v>55</v>
      </c>
      <c r="BK64" s="8">
        <v>47</v>
      </c>
      <c r="BL64" s="8">
        <v>5.7</v>
      </c>
      <c r="BM64" s="8" t="s">
        <v>2369</v>
      </c>
    </row>
    <row r="65" spans="3:65" ht="16" customHeight="1">
      <c r="C65" s="288">
        <v>59</v>
      </c>
      <c r="D65" s="289"/>
      <c r="E65" s="289" t="str">
        <f>IF(L65="HOMIES", MAX(E$6:E64)+1, "")</f>
        <v/>
      </c>
      <c r="F65" s="289" t="str">
        <f t="shared" si="1"/>
        <v>QB5</v>
      </c>
      <c r="G65" s="289" t="s">
        <v>266</v>
      </c>
      <c r="H65" s="289" t="s">
        <v>266</v>
      </c>
      <c r="I65" s="289">
        <v>5</v>
      </c>
      <c r="J65" s="289">
        <v>6</v>
      </c>
      <c r="K65" s="289" t="s">
        <v>436</v>
      </c>
      <c r="L65" s="289" t="str">
        <f>UPPER(_xlfn.XLOOKUP($K65,PPL_EMAIL!$I$2:$I$400,PPL_EMAIL!$J$2:$J$400,"",0))</f>
        <v>HABANEROS</v>
      </c>
      <c r="M65" s="290">
        <f>IFERROR(IF(OR(L65="ROOKIE",L65="FREE AGENT"),"NA",_xlfn.XLOOKUP($K65,PPL_EMAIL!$I$2:$I$400,PPL_EMAIL!$K$2:$K$400,"",0)),"NA")</f>
        <v>5</v>
      </c>
      <c r="N65" s="290" t="s">
        <v>675</v>
      </c>
      <c r="O65" s="289" t="s">
        <v>16</v>
      </c>
      <c r="P65" s="291">
        <f>_xlfn.XLOOKUP($O65,NFL!$F$7:$F$39,NFL!$G$7:$G$39,"",0)</f>
        <v>7</v>
      </c>
      <c r="Q65" s="292" t="s">
        <v>1039</v>
      </c>
      <c r="R65" s="293">
        <f>_xlfn.XLOOKUP($K65,CBS_RAW!$C$4:$C$1015,CBS_RAW!$AA$4:$AA$1015,"",0)</f>
        <v>390.23</v>
      </c>
      <c r="S65" s="315">
        <v>321.16000000000003</v>
      </c>
      <c r="T65" s="294">
        <f t="shared" si="2"/>
        <v>4</v>
      </c>
      <c r="U65" s="295">
        <f t="shared" si="3"/>
        <v>8</v>
      </c>
      <c r="V65" s="295">
        <f t="shared" si="4"/>
        <v>5.7</v>
      </c>
      <c r="W65" s="294">
        <v>38</v>
      </c>
      <c r="X65" s="295">
        <v>70</v>
      </c>
      <c r="Y65" s="295">
        <v>61.7</v>
      </c>
      <c r="Z65" s="230">
        <v>2.7</v>
      </c>
      <c r="AA65" s="229">
        <v>21</v>
      </c>
      <c r="AB65" s="230">
        <v>29</v>
      </c>
      <c r="AC65" s="230">
        <v>24.5</v>
      </c>
      <c r="AD65" s="230">
        <v>1.7</v>
      </c>
      <c r="AE65" s="25"/>
      <c r="AF65" s="241"/>
      <c r="AG65" s="11"/>
      <c r="AH65" s="230">
        <v>2.7</v>
      </c>
      <c r="AI65" s="229">
        <v>21</v>
      </c>
      <c r="AJ65" s="230">
        <v>29</v>
      </c>
      <c r="AK65" s="230">
        <v>24.5</v>
      </c>
      <c r="AL65" s="230">
        <v>1.7</v>
      </c>
      <c r="AM65" s="25"/>
      <c r="AN65" s="241"/>
      <c r="AZ65">
        <v>5</v>
      </c>
      <c r="BA65" t="s">
        <v>266</v>
      </c>
      <c r="BE65" s="8">
        <v>59</v>
      </c>
      <c r="BF65" s="8">
        <v>7</v>
      </c>
      <c r="BG65" s="8" t="s">
        <v>1562</v>
      </c>
      <c r="BH65" s="8" t="s">
        <v>36</v>
      </c>
      <c r="BI65" s="8">
        <v>47</v>
      </c>
      <c r="BJ65" s="8">
        <v>56</v>
      </c>
      <c r="BK65" s="8">
        <v>53</v>
      </c>
      <c r="BL65" s="8">
        <v>3.5</v>
      </c>
      <c r="BM65" s="8" t="s">
        <v>2369</v>
      </c>
    </row>
    <row r="66" spans="3:65" ht="16" customHeight="1">
      <c r="C66" s="288">
        <v>60</v>
      </c>
      <c r="D66" s="289"/>
      <c r="E66" s="289" t="str">
        <f>IF(L66="HOMIES", MAX(E$6:E65)+1, "")</f>
        <v/>
      </c>
      <c r="F66" s="289" t="str">
        <f t="shared" si="1"/>
        <v>WR26</v>
      </c>
      <c r="G66" s="289" t="s">
        <v>268</v>
      </c>
      <c r="H66" s="289" t="s">
        <v>268</v>
      </c>
      <c r="I66" s="289">
        <v>26</v>
      </c>
      <c r="J66" s="289">
        <v>6</v>
      </c>
      <c r="K66" s="289" t="s">
        <v>169</v>
      </c>
      <c r="L66" s="289" t="str">
        <f>UPPER(_xlfn.XLOOKUP($K66,PPL_EMAIL!$I$2:$I$400,PPL_EMAIL!$J$2:$J$400,"",0))</f>
        <v>INVINCIBLES</v>
      </c>
      <c r="M66" s="290">
        <f>IFERROR(IF(OR(L66="ROOKIE",L66="FREE AGENT"),"NA",_xlfn.XLOOKUP($K66,PPL_EMAIL!$I$2:$I$400,PPL_EMAIL!$K$2:$K$400,"",0)),"NA")</f>
        <v>9</v>
      </c>
      <c r="N66" s="290" t="s">
        <v>677</v>
      </c>
      <c r="O66" s="289" t="s">
        <v>22</v>
      </c>
      <c r="P66" s="291">
        <f>_xlfn.XLOOKUP($O66,NFL!$F$7:$F$39,NFL!$G$7:$G$39,"",0)</f>
        <v>13</v>
      </c>
      <c r="Q66" s="292" t="s">
        <v>1120</v>
      </c>
      <c r="R66" s="293">
        <f>_xlfn.XLOOKUP($K66,CBS_RAW!$C$4:$C$1015,CBS_RAW!$AA$4:$AA$1015,"",0)</f>
        <v>144.51</v>
      </c>
      <c r="S66" s="315">
        <v>135.30000000000001</v>
      </c>
      <c r="T66" s="294">
        <f t="shared" si="2"/>
        <v>19</v>
      </c>
      <c r="U66" s="295">
        <f t="shared" si="3"/>
        <v>34</v>
      </c>
      <c r="V66" s="295">
        <f t="shared" si="4"/>
        <v>26.4</v>
      </c>
      <c r="W66" s="294">
        <v>45</v>
      </c>
      <c r="X66" s="295">
        <v>81</v>
      </c>
      <c r="Y66" s="295">
        <v>62.1</v>
      </c>
      <c r="Z66" s="230">
        <v>3.2</v>
      </c>
      <c r="AA66" s="229">
        <v>23</v>
      </c>
      <c r="AB66" s="230">
        <v>39</v>
      </c>
      <c r="AC66" s="230">
        <v>29.5</v>
      </c>
      <c r="AD66" s="230">
        <v>4.0999999999999996</v>
      </c>
      <c r="AE66" s="25"/>
      <c r="AF66" s="241"/>
      <c r="AG66" s="11"/>
      <c r="AH66" s="230">
        <v>3.2</v>
      </c>
      <c r="AI66" s="229">
        <v>23</v>
      </c>
      <c r="AJ66" s="230">
        <v>39</v>
      </c>
      <c r="AK66" s="230">
        <v>29.5</v>
      </c>
      <c r="AL66" s="230">
        <v>4.0999999999999996</v>
      </c>
      <c r="AM66" s="25"/>
      <c r="AN66" s="241"/>
      <c r="AZ66">
        <v>26</v>
      </c>
      <c r="BA66" t="s">
        <v>268</v>
      </c>
      <c r="BE66" s="8">
        <v>60</v>
      </c>
      <c r="BF66" s="8">
        <v>7</v>
      </c>
      <c r="BG66" s="8" t="s">
        <v>57</v>
      </c>
      <c r="BH66" s="8" t="s">
        <v>13</v>
      </c>
      <c r="BI66" s="8">
        <v>38</v>
      </c>
      <c r="BJ66" s="8">
        <v>41</v>
      </c>
      <c r="BK66" s="8">
        <v>39.5</v>
      </c>
      <c r="BL66" s="8">
        <v>1.5</v>
      </c>
      <c r="BM66" s="8">
        <v>-33</v>
      </c>
    </row>
    <row r="67" spans="3:65" ht="16" customHeight="1">
      <c r="C67" s="288">
        <v>61</v>
      </c>
      <c r="D67" s="289"/>
      <c r="E67" s="289" t="str">
        <f>IF(L67="HOMIES", MAX(E$6:E66)+1, "")</f>
        <v/>
      </c>
      <c r="F67" s="289" t="str">
        <f t="shared" si="1"/>
        <v>TE6</v>
      </c>
      <c r="G67" s="289" t="s">
        <v>269</v>
      </c>
      <c r="H67" s="289" t="s">
        <v>269</v>
      </c>
      <c r="I67" s="289">
        <v>6</v>
      </c>
      <c r="J67" s="289">
        <v>6</v>
      </c>
      <c r="K67" s="289" t="s">
        <v>621</v>
      </c>
      <c r="L67" s="289" t="str">
        <f>UPPER(_xlfn.XLOOKUP($K67,PPL_EMAIL!$I$2:$I$400,PPL_EMAIL!$J$2:$J$400,"",0))</f>
        <v>PROGRAM</v>
      </c>
      <c r="M67" s="290">
        <f>IFERROR(IF(OR(L67="ROOKIE",L67="FREE AGENT"),"NA",_xlfn.XLOOKUP($K67,PPL_EMAIL!$I$2:$I$400,PPL_EMAIL!$K$2:$K$400,"",0)),"NA")</f>
        <v>4</v>
      </c>
      <c r="N67" s="290" t="s">
        <v>677</v>
      </c>
      <c r="O67" s="289" t="s">
        <v>24</v>
      </c>
      <c r="P67" s="291">
        <f>_xlfn.XLOOKUP($O67,NFL!$F$7:$F$39,NFL!$G$7:$G$39,"",0)</f>
        <v>9</v>
      </c>
      <c r="Q67" s="292" t="s">
        <v>1040</v>
      </c>
      <c r="R67" s="293">
        <f>_xlfn.XLOOKUP($K67,CBS_RAW!$C$4:$C$1015,CBS_RAW!$AA$4:$AA$1015,"",0)</f>
        <v>117.41</v>
      </c>
      <c r="S67" s="315">
        <v>130.80000000000001</v>
      </c>
      <c r="T67" s="294">
        <f t="shared" si="2"/>
        <v>4</v>
      </c>
      <c r="U67" s="295">
        <f t="shared" si="3"/>
        <v>8</v>
      </c>
      <c r="V67" s="295">
        <f t="shared" si="4"/>
        <v>6</v>
      </c>
      <c r="W67" s="294">
        <v>46</v>
      </c>
      <c r="X67" s="295">
        <v>94</v>
      </c>
      <c r="Y67" s="295">
        <v>63.1</v>
      </c>
      <c r="Z67" s="230">
        <v>0.9</v>
      </c>
      <c r="AA67" s="229">
        <v>4</v>
      </c>
      <c r="AB67" s="230">
        <v>8</v>
      </c>
      <c r="AC67" s="230">
        <v>5</v>
      </c>
      <c r="AD67" s="230">
        <v>0.8</v>
      </c>
      <c r="AE67" s="25"/>
      <c r="AF67" s="241"/>
      <c r="AG67" s="11"/>
      <c r="AH67" s="230">
        <v>0.9</v>
      </c>
      <c r="AI67" s="229">
        <v>4</v>
      </c>
      <c r="AJ67" s="230">
        <v>8</v>
      </c>
      <c r="AK67" s="230">
        <v>5</v>
      </c>
      <c r="AL67" s="230">
        <v>0.8</v>
      </c>
      <c r="AM67" s="25"/>
      <c r="AN67" s="241"/>
      <c r="AZ67">
        <v>6</v>
      </c>
      <c r="BA67" t="s">
        <v>269</v>
      </c>
      <c r="BE67" s="8">
        <v>61</v>
      </c>
      <c r="BF67" s="8">
        <v>7</v>
      </c>
      <c r="BG67" s="8" t="s">
        <v>1561</v>
      </c>
      <c r="BH67" s="8" t="s">
        <v>25</v>
      </c>
      <c r="BI67" s="8">
        <v>48</v>
      </c>
      <c r="BJ67" s="8">
        <v>80</v>
      </c>
      <c r="BK67" s="8">
        <v>57</v>
      </c>
      <c r="BL67" s="8">
        <v>13.3</v>
      </c>
      <c r="BM67" s="8" t="s">
        <v>2369</v>
      </c>
    </row>
    <row r="68" spans="3:65" ht="16" customHeight="1">
      <c r="C68" s="288">
        <v>62</v>
      </c>
      <c r="D68" s="289"/>
      <c r="E68" s="289">
        <f>IF(L68="HOMIES", MAX(E$6:E67)+1, "")</f>
        <v>7</v>
      </c>
      <c r="F68" s="289" t="str">
        <f t="shared" si="1"/>
        <v>WR27</v>
      </c>
      <c r="G68" s="289" t="s">
        <v>268</v>
      </c>
      <c r="H68" s="289" t="s">
        <v>268</v>
      </c>
      <c r="I68" s="289">
        <v>27</v>
      </c>
      <c r="J68" s="289">
        <v>7</v>
      </c>
      <c r="K68" s="289" t="s">
        <v>588</v>
      </c>
      <c r="L68" s="289" t="str">
        <f>UPPER(_xlfn.XLOOKUP($K68,PPL_EMAIL!$I$2:$I$400,PPL_EMAIL!$J$2:$J$400,"",0))</f>
        <v>HOMIES</v>
      </c>
      <c r="M68" s="290">
        <f>IFERROR(IF(OR(L68="ROOKIE",L68="FREE AGENT"),"NA",_xlfn.XLOOKUP($K68,PPL_EMAIL!$I$2:$I$400,PPL_EMAIL!$K$2:$K$400,"",0)),"NA")</f>
        <v>3</v>
      </c>
      <c r="N68" s="290" t="s">
        <v>677</v>
      </c>
      <c r="O68" s="289" t="s">
        <v>42</v>
      </c>
      <c r="P68" s="291">
        <f>_xlfn.XLOOKUP($O68,NFL!$F$7:$F$39,NFL!$G$7:$G$39,"",0)</f>
        <v>10</v>
      </c>
      <c r="Q68" s="292" t="s">
        <v>1121</v>
      </c>
      <c r="R68" s="293">
        <f>_xlfn.XLOOKUP($K68,CBS_RAW!$C$4:$C$1015,CBS_RAW!$AA$4:$AA$1015,"",0)</f>
        <v>133.5</v>
      </c>
      <c r="S68" s="315">
        <v>95.2</v>
      </c>
      <c r="T68" s="294">
        <f t="shared" si="2"/>
        <v>23</v>
      </c>
      <c r="U68" s="295">
        <f t="shared" si="3"/>
        <v>37</v>
      </c>
      <c r="V68" s="295">
        <f t="shared" si="4"/>
        <v>29.1</v>
      </c>
      <c r="W68" s="294">
        <v>43</v>
      </c>
      <c r="X68" s="295">
        <v>83</v>
      </c>
      <c r="Y68" s="295">
        <v>64.900000000000006</v>
      </c>
      <c r="Z68" s="230">
        <v>2.7</v>
      </c>
      <c r="AA68" s="229">
        <v>18</v>
      </c>
      <c r="AB68" s="230">
        <v>31</v>
      </c>
      <c r="AC68" s="230">
        <v>25.9</v>
      </c>
      <c r="AD68" s="230">
        <v>3.1</v>
      </c>
      <c r="AE68" s="25"/>
      <c r="AF68" s="241"/>
      <c r="AG68" s="11"/>
      <c r="AH68" s="230">
        <v>2.7</v>
      </c>
      <c r="AI68" s="229">
        <v>18</v>
      </c>
      <c r="AJ68" s="230">
        <v>31</v>
      </c>
      <c r="AK68" s="230">
        <v>25.9</v>
      </c>
      <c r="AL68" s="230">
        <v>3.1</v>
      </c>
      <c r="AM68" s="25"/>
      <c r="AN68" s="241"/>
      <c r="AZ68">
        <v>27</v>
      </c>
      <c r="BA68" t="s">
        <v>268</v>
      </c>
      <c r="BE68" s="8">
        <v>62</v>
      </c>
      <c r="BF68" s="8">
        <v>7</v>
      </c>
      <c r="BG68" s="8" t="s">
        <v>1564</v>
      </c>
      <c r="BH68" s="8" t="s">
        <v>31</v>
      </c>
      <c r="BI68" s="8">
        <v>39</v>
      </c>
      <c r="BJ68" s="8">
        <v>64</v>
      </c>
      <c r="BK68" s="8">
        <v>50.7</v>
      </c>
      <c r="BL68" s="8">
        <v>10.3</v>
      </c>
      <c r="BM68" s="8" t="s">
        <v>2369</v>
      </c>
    </row>
    <row r="69" spans="3:65" ht="16" customHeight="1">
      <c r="C69" s="288">
        <v>63</v>
      </c>
      <c r="D69" s="289"/>
      <c r="E69" s="289" t="str">
        <f>IF(L69="HOMIES", MAX(E$6:E68)+1, "")</f>
        <v/>
      </c>
      <c r="F69" s="289" t="str">
        <f t="shared" si="1"/>
        <v>RB25</v>
      </c>
      <c r="G69" s="289" t="s">
        <v>267</v>
      </c>
      <c r="H69" s="289" t="s">
        <v>267</v>
      </c>
      <c r="I69" s="289">
        <v>25</v>
      </c>
      <c r="J69" s="289">
        <v>7</v>
      </c>
      <c r="K69" s="289" t="s">
        <v>104</v>
      </c>
      <c r="L69" s="289" t="str">
        <f>UPPER(_xlfn.XLOOKUP($K69,PPL_EMAIL!$I$2:$I$400,PPL_EMAIL!$J$2:$J$400,"",0))</f>
        <v>PROGRAM</v>
      </c>
      <c r="M69" s="290">
        <f>IFERROR(IF(OR(L69="ROOKIE",L69="FREE AGENT"),"NA",_xlfn.XLOOKUP($K69,PPL_EMAIL!$I$2:$I$400,PPL_EMAIL!$K$2:$K$400,"",0)),"NA")</f>
        <v>6</v>
      </c>
      <c r="N69" s="290" t="s">
        <v>69</v>
      </c>
      <c r="O69" s="289" t="s">
        <v>36</v>
      </c>
      <c r="P69" s="291">
        <f>_xlfn.XLOOKUP($O69,NFL!$F$7:$F$39,NFL!$G$7:$G$39,"",0)</f>
        <v>10</v>
      </c>
      <c r="Q69" s="292" t="s">
        <v>1122</v>
      </c>
      <c r="R69" s="293">
        <f>_xlfn.XLOOKUP($K69,CBS_RAW!$C$4:$C$1015,CBS_RAW!$AA$4:$AA$1015,"",0)</f>
        <v>163.01</v>
      </c>
      <c r="S69" s="315">
        <v>192.1</v>
      </c>
      <c r="T69" s="294">
        <f t="shared" si="2"/>
        <v>22</v>
      </c>
      <c r="U69" s="295">
        <f t="shared" si="3"/>
        <v>30</v>
      </c>
      <c r="V69" s="295">
        <f t="shared" si="4"/>
        <v>26.6</v>
      </c>
      <c r="W69" s="294">
        <v>40</v>
      </c>
      <c r="X69" s="295">
        <v>93</v>
      </c>
      <c r="Y69" s="295">
        <v>67.099999999999994</v>
      </c>
      <c r="Z69" s="230">
        <v>9.1999999999999993</v>
      </c>
      <c r="AA69" s="229">
        <v>19</v>
      </c>
      <c r="AB69" s="230">
        <v>71</v>
      </c>
      <c r="AC69" s="230">
        <v>25.9</v>
      </c>
      <c r="AD69" s="230">
        <v>8.5</v>
      </c>
      <c r="AE69" s="25"/>
      <c r="AF69" s="241"/>
      <c r="AG69" s="11"/>
      <c r="AH69" s="230">
        <v>9.1999999999999993</v>
      </c>
      <c r="AI69" s="229">
        <v>19</v>
      </c>
      <c r="AJ69" s="230">
        <v>71</v>
      </c>
      <c r="AK69" s="230">
        <v>25.9</v>
      </c>
      <c r="AL69" s="230">
        <v>8.5</v>
      </c>
      <c r="AM69" s="25"/>
      <c r="AN69" s="241"/>
      <c r="AZ69">
        <v>25</v>
      </c>
      <c r="BA69" t="s">
        <v>267</v>
      </c>
      <c r="BE69" s="8">
        <v>63</v>
      </c>
      <c r="BF69" s="8">
        <v>7</v>
      </c>
      <c r="BG69" s="8" t="s">
        <v>1563</v>
      </c>
      <c r="BH69" s="8" t="s">
        <v>32</v>
      </c>
      <c r="BI69" s="8">
        <v>47</v>
      </c>
      <c r="BJ69" s="8">
        <v>64</v>
      </c>
      <c r="BK69" s="8">
        <v>56.3</v>
      </c>
      <c r="BL69" s="8">
        <v>7</v>
      </c>
      <c r="BM69" s="8" t="s">
        <v>2369</v>
      </c>
    </row>
    <row r="70" spans="3:65" ht="16" customHeight="1">
      <c r="C70" s="288">
        <v>64</v>
      </c>
      <c r="D70" s="289"/>
      <c r="E70" s="289" t="str">
        <f>IF(L70="HOMIES", MAX(E$6:E69)+1, "")</f>
        <v/>
      </c>
      <c r="F70" s="289" t="str">
        <f t="shared" si="1"/>
        <v>QB6</v>
      </c>
      <c r="G70" s="289" t="s">
        <v>266</v>
      </c>
      <c r="H70" s="289" t="s">
        <v>266</v>
      </c>
      <c r="I70" s="289">
        <v>6</v>
      </c>
      <c r="J70" s="289">
        <v>7</v>
      </c>
      <c r="K70" s="289" t="s">
        <v>21</v>
      </c>
      <c r="L70" s="289" t="str">
        <f>UPPER(_xlfn.XLOOKUP($K70,PPL_EMAIL!$I$2:$I$400,PPL_EMAIL!$J$2:$J$400,"",0))</f>
        <v>DYNASTY</v>
      </c>
      <c r="M70" s="290">
        <f>IFERROR(IF(OR(L70="ROOKIE",L70="FREE AGENT"),"NA",_xlfn.XLOOKUP($K70,PPL_EMAIL!$I$2:$I$400,PPL_EMAIL!$K$2:$K$400,"",0)),"NA")</f>
        <v>10</v>
      </c>
      <c r="N70" s="290" t="s">
        <v>675</v>
      </c>
      <c r="O70" s="289" t="s">
        <v>22</v>
      </c>
      <c r="P70" s="291">
        <f>_xlfn.XLOOKUP($O70,NFL!$F$7:$F$39,NFL!$G$7:$G$39,"",0)</f>
        <v>13</v>
      </c>
      <c r="Q70" s="292" t="s">
        <v>1123</v>
      </c>
      <c r="R70" s="293">
        <f>_xlfn.XLOOKUP($K70,CBS_RAW!$C$4:$C$1015,CBS_RAW!$AA$4:$AA$1015,"",0)</f>
        <v>364.69</v>
      </c>
      <c r="S70" s="315">
        <v>310.48</v>
      </c>
      <c r="T70" s="294">
        <f t="shared" si="2"/>
        <v>3</v>
      </c>
      <c r="U70" s="295">
        <f t="shared" si="3"/>
        <v>9</v>
      </c>
      <c r="V70" s="295">
        <f t="shared" si="4"/>
        <v>6.1</v>
      </c>
      <c r="W70" s="294">
        <v>51</v>
      </c>
      <c r="X70" s="295">
        <v>87</v>
      </c>
      <c r="Y70" s="295">
        <v>67.7</v>
      </c>
      <c r="Z70" s="230">
        <v>3.1</v>
      </c>
      <c r="AA70" s="229">
        <v>17</v>
      </c>
      <c r="AB70" s="230">
        <v>39</v>
      </c>
      <c r="AC70" s="230">
        <v>24.6</v>
      </c>
      <c r="AD70" s="230">
        <v>4.8</v>
      </c>
      <c r="AE70" s="25"/>
      <c r="AF70" s="241"/>
      <c r="AG70" s="11"/>
      <c r="AH70" s="230">
        <v>3.1</v>
      </c>
      <c r="AI70" s="229">
        <v>17</v>
      </c>
      <c r="AJ70" s="230">
        <v>39</v>
      </c>
      <c r="AK70" s="230">
        <v>24.6</v>
      </c>
      <c r="AL70" s="230">
        <v>4.8</v>
      </c>
      <c r="AM70" s="25"/>
      <c r="AN70" s="241"/>
      <c r="AZ70">
        <v>6</v>
      </c>
      <c r="BA70" t="s">
        <v>266</v>
      </c>
      <c r="BE70" s="8">
        <v>64</v>
      </c>
      <c r="BF70" s="8">
        <v>7</v>
      </c>
      <c r="BG70" s="8" t="s">
        <v>2372</v>
      </c>
      <c r="BH70" s="8" t="s">
        <v>52</v>
      </c>
      <c r="BI70" s="8">
        <v>50</v>
      </c>
      <c r="BJ70" s="8">
        <v>62</v>
      </c>
      <c r="BK70" s="8">
        <v>56.5</v>
      </c>
      <c r="BL70" s="8">
        <v>4.3</v>
      </c>
      <c r="BM70" s="8" t="s">
        <v>2369</v>
      </c>
    </row>
    <row r="71" spans="3:65" ht="16" customHeight="1">
      <c r="C71" s="288">
        <v>65</v>
      </c>
      <c r="D71" s="289"/>
      <c r="E71" s="289">
        <f>IF(L71="HOMIES", MAX(E$6:E70)+1, "")</f>
        <v>8</v>
      </c>
      <c r="F71" s="289" t="str">
        <f t="shared" si="1"/>
        <v>WR28</v>
      </c>
      <c r="G71" s="289" t="s">
        <v>268</v>
      </c>
      <c r="H71" s="289" t="s">
        <v>268</v>
      </c>
      <c r="I71" s="289">
        <v>28</v>
      </c>
      <c r="J71" s="289">
        <v>7</v>
      </c>
      <c r="K71" s="289" t="s">
        <v>129</v>
      </c>
      <c r="L71" s="289" t="str">
        <f>UPPER(_xlfn.XLOOKUP($K71,PPL_EMAIL!$I$2:$I$400,PPL_EMAIL!$J$2:$J$400,"",0))</f>
        <v>HOMIES</v>
      </c>
      <c r="M71" s="290">
        <f>IFERROR(IF(OR(L71="ROOKIE",L71="FREE AGENT"),"NA",_xlfn.XLOOKUP($K71,PPL_EMAIL!$I$2:$I$400,PPL_EMAIL!$K$2:$K$400,"",0)),"NA")</f>
        <v>16</v>
      </c>
      <c r="N71" s="290" t="s">
        <v>69</v>
      </c>
      <c r="O71" s="289" t="s">
        <v>13</v>
      </c>
      <c r="P71" s="291">
        <f>_xlfn.XLOOKUP($O71,NFL!$F$7:$F$39,NFL!$G$7:$G$39,"",0)</f>
        <v>14</v>
      </c>
      <c r="Q71" s="292" t="s">
        <v>1124</v>
      </c>
      <c r="R71" s="293">
        <f>_xlfn.XLOOKUP($K71,CBS_RAW!$C$4:$C$1015,CBS_RAW!$AA$4:$AA$1015,"",0)</f>
        <v>140.28</v>
      </c>
      <c r="S71" s="315">
        <v>0</v>
      </c>
      <c r="T71" s="294">
        <f t="shared" si="2"/>
        <v>24</v>
      </c>
      <c r="U71" s="295">
        <f t="shared" si="3"/>
        <v>40</v>
      </c>
      <c r="V71" s="295">
        <f t="shared" si="4"/>
        <v>30.8</v>
      </c>
      <c r="W71" s="294">
        <v>49</v>
      </c>
      <c r="X71" s="295">
        <v>97</v>
      </c>
      <c r="Y71" s="295">
        <v>69.5</v>
      </c>
      <c r="Z71" s="230">
        <v>6.1</v>
      </c>
      <c r="AA71" s="229">
        <v>27</v>
      </c>
      <c r="AB71" s="230">
        <v>46</v>
      </c>
      <c r="AC71" s="230">
        <v>33.299999999999997</v>
      </c>
      <c r="AD71" s="230">
        <v>5</v>
      </c>
      <c r="AE71" s="25"/>
      <c r="AF71" s="241"/>
      <c r="AG71" s="11"/>
      <c r="AH71" s="230">
        <v>6.1</v>
      </c>
      <c r="AI71" s="229">
        <v>27</v>
      </c>
      <c r="AJ71" s="230">
        <v>46</v>
      </c>
      <c r="AK71" s="230">
        <v>33.299999999999997</v>
      </c>
      <c r="AL71" s="230">
        <v>5</v>
      </c>
      <c r="AM71" s="25"/>
      <c r="AN71" s="241"/>
      <c r="AZ71">
        <v>28</v>
      </c>
      <c r="BA71" t="s">
        <v>268</v>
      </c>
      <c r="BE71" s="8">
        <v>65</v>
      </c>
      <c r="BF71" s="8">
        <v>7</v>
      </c>
      <c r="BG71" s="8" t="s">
        <v>1553</v>
      </c>
      <c r="BH71" s="8" t="s">
        <v>433</v>
      </c>
      <c r="BI71" s="8">
        <v>48</v>
      </c>
      <c r="BJ71" s="8">
        <v>63</v>
      </c>
      <c r="BK71" s="8">
        <v>53.7</v>
      </c>
      <c r="BL71" s="8">
        <v>6.7</v>
      </c>
      <c r="BM71" s="8" t="s">
        <v>2369</v>
      </c>
    </row>
    <row r="72" spans="3:65" ht="16" customHeight="1">
      <c r="C72" s="288">
        <v>66</v>
      </c>
      <c r="D72" s="289"/>
      <c r="E72" s="289" t="str">
        <f>IF(L72="HOMIES", MAX(E$6:E71)+1, "")</f>
        <v/>
      </c>
      <c r="F72" s="289" t="str">
        <f t="shared" ref="F72:F135" si="5">CONCATENATE($G72&amp;$I72)</f>
        <v>WR29</v>
      </c>
      <c r="G72" s="289" t="s">
        <v>268</v>
      </c>
      <c r="H72" s="289" t="s">
        <v>268</v>
      </c>
      <c r="I72" s="289">
        <v>29</v>
      </c>
      <c r="J72" s="289">
        <v>7</v>
      </c>
      <c r="K72" s="289" t="s">
        <v>134</v>
      </c>
      <c r="L72" s="289" t="str">
        <f>UPPER(_xlfn.XLOOKUP($K72,PPL_EMAIL!$I$2:$I$400,PPL_EMAIL!$J$2:$J$400,"",0))</f>
        <v>WAILERS</v>
      </c>
      <c r="M72" s="290">
        <f>IFERROR(IF(OR(L72="ROOKIE",L72="FREE AGENT"),"NA",_xlfn.XLOOKUP($K72,PPL_EMAIL!$I$2:$I$400,PPL_EMAIL!$K$2:$K$400,"",0)),"NA")</f>
        <v>12</v>
      </c>
      <c r="N72" s="290" t="s">
        <v>396</v>
      </c>
      <c r="O72" s="289" t="s">
        <v>8</v>
      </c>
      <c r="P72" s="291">
        <f>_xlfn.XLOOKUP($O72,NFL!$F$7:$F$39,NFL!$G$7:$G$39,"",0)</f>
        <v>9</v>
      </c>
      <c r="Q72" s="292" t="s">
        <v>1125</v>
      </c>
      <c r="R72" s="293">
        <f>_xlfn.XLOOKUP($K72,CBS_RAW!$C$4:$C$1015,CBS_RAW!$AA$4:$AA$1015,"",0)</f>
        <v>129.97999999999999</v>
      </c>
      <c r="S72" s="315">
        <v>134.5</v>
      </c>
      <c r="T72" s="294">
        <f t="shared" ref="T72:T135" si="6">_xlfn.XLOOKUP($K72,$BG$6:$BG$1000,BI$6:BI$1000,"",0)</f>
        <v>24</v>
      </c>
      <c r="U72" s="295">
        <f t="shared" ref="U72:U135" si="7">_xlfn.XLOOKUP($K72,$BG$6:$BG$1000,BJ$6:BJ$1000,"",0)</f>
        <v>43</v>
      </c>
      <c r="V72" s="295">
        <f t="shared" ref="V72:V135" si="8">_xlfn.XLOOKUP($K72,$BG$6:$BG$1000,BK$6:BK$1000,"",0)</f>
        <v>32.200000000000003</v>
      </c>
      <c r="W72" s="294">
        <v>49</v>
      </c>
      <c r="X72" s="295">
        <v>96</v>
      </c>
      <c r="Y72" s="295">
        <v>69.599999999999994</v>
      </c>
      <c r="Z72" s="230">
        <v>1</v>
      </c>
      <c r="AA72" s="229">
        <v>5</v>
      </c>
      <c r="AB72" s="230">
        <v>9</v>
      </c>
      <c r="AC72" s="230">
        <v>6.7</v>
      </c>
      <c r="AD72" s="230">
        <v>1</v>
      </c>
      <c r="AE72" s="25"/>
      <c r="AF72" s="241"/>
      <c r="AG72" s="11"/>
      <c r="AH72" s="230">
        <v>1</v>
      </c>
      <c r="AI72" s="229">
        <v>5</v>
      </c>
      <c r="AJ72" s="230">
        <v>9</v>
      </c>
      <c r="AK72" s="230">
        <v>6.7</v>
      </c>
      <c r="AL72" s="230">
        <v>1</v>
      </c>
      <c r="AM72" s="25"/>
      <c r="AN72" s="241"/>
      <c r="AZ72">
        <v>29</v>
      </c>
      <c r="BA72" t="s">
        <v>268</v>
      </c>
      <c r="BE72" s="8">
        <v>66</v>
      </c>
      <c r="BF72" s="8">
        <v>7</v>
      </c>
      <c r="BG72" s="8" t="s">
        <v>1560</v>
      </c>
      <c r="BH72" s="8" t="s">
        <v>49</v>
      </c>
      <c r="BI72" s="8">
        <v>57</v>
      </c>
      <c r="BJ72" s="8">
        <v>61</v>
      </c>
      <c r="BK72" s="8">
        <v>59</v>
      </c>
      <c r="BL72" s="8">
        <v>1.6</v>
      </c>
      <c r="BM72" s="8" t="s">
        <v>2369</v>
      </c>
    </row>
    <row r="73" spans="3:65" ht="16" customHeight="1">
      <c r="C73" s="288">
        <v>67</v>
      </c>
      <c r="D73" s="289"/>
      <c r="E73" s="289" t="str">
        <f>IF(L73="HOMIES", MAX(E$6:E72)+1, "")</f>
        <v/>
      </c>
      <c r="F73" s="289" t="str">
        <f t="shared" si="5"/>
        <v>WR30</v>
      </c>
      <c r="G73" s="289" t="s">
        <v>268</v>
      </c>
      <c r="H73" s="289" t="s">
        <v>268</v>
      </c>
      <c r="I73" s="289">
        <v>30</v>
      </c>
      <c r="J73" s="289">
        <v>7</v>
      </c>
      <c r="K73" s="289" t="s">
        <v>585</v>
      </c>
      <c r="L73" s="289" t="str">
        <f>UPPER(_xlfn.XLOOKUP($K73,PPL_EMAIL!$I$2:$I$400,PPL_EMAIL!$J$2:$J$400,"",0))</f>
        <v>SHAFT</v>
      </c>
      <c r="M73" s="290">
        <f>IFERROR(IF(OR(L73="ROOKIE",L73="FREE AGENT"),"NA",_xlfn.XLOOKUP($K73,PPL_EMAIL!$I$2:$I$400,PPL_EMAIL!$K$2:$K$400,"",0)),"NA")</f>
        <v>1</v>
      </c>
      <c r="N73" s="290" t="s">
        <v>677</v>
      </c>
      <c r="O73" s="289" t="s">
        <v>29</v>
      </c>
      <c r="P73" s="291">
        <f>_xlfn.XLOOKUP($O73,NFL!$F$7:$F$39,NFL!$G$7:$G$39,"",0)</f>
        <v>10</v>
      </c>
      <c r="Q73" s="292" t="s">
        <v>1126</v>
      </c>
      <c r="R73" s="293">
        <f>_xlfn.XLOOKUP($K73,CBS_RAW!$C$4:$C$1015,CBS_RAW!$AA$4:$AA$1015,"",0)</f>
        <v>134.24</v>
      </c>
      <c r="S73" s="315">
        <v>57.5</v>
      </c>
      <c r="T73" s="294">
        <f t="shared" si="6"/>
        <v>23</v>
      </c>
      <c r="U73" s="295">
        <f t="shared" si="7"/>
        <v>39</v>
      </c>
      <c r="V73" s="295">
        <f t="shared" si="8"/>
        <v>31</v>
      </c>
      <c r="W73" s="294">
        <v>58</v>
      </c>
      <c r="X73" s="295">
        <v>97</v>
      </c>
      <c r="Y73" s="295">
        <v>69.7</v>
      </c>
      <c r="Z73" s="230">
        <v>1.6</v>
      </c>
      <c r="AA73" s="229">
        <v>4</v>
      </c>
      <c r="AB73" s="230">
        <v>10</v>
      </c>
      <c r="AC73" s="230">
        <v>7</v>
      </c>
      <c r="AD73" s="230">
        <v>1.6</v>
      </c>
      <c r="AE73" s="25"/>
      <c r="AF73" s="241"/>
      <c r="AG73" s="11"/>
      <c r="AH73" s="230">
        <v>1.6</v>
      </c>
      <c r="AI73" s="229">
        <v>4</v>
      </c>
      <c r="AJ73" s="230">
        <v>10</v>
      </c>
      <c r="AK73" s="230">
        <v>7</v>
      </c>
      <c r="AL73" s="230">
        <v>1.6</v>
      </c>
      <c r="AM73" s="25"/>
      <c r="AN73" s="241"/>
      <c r="AZ73">
        <v>30</v>
      </c>
      <c r="BA73" t="s">
        <v>268</v>
      </c>
      <c r="BE73" s="8">
        <v>67</v>
      </c>
      <c r="BF73" s="8">
        <v>7</v>
      </c>
      <c r="BG73" s="8" t="s">
        <v>2373</v>
      </c>
      <c r="BH73" s="8" t="s">
        <v>8</v>
      </c>
      <c r="BI73" s="8">
        <v>53</v>
      </c>
      <c r="BJ73" s="8">
        <v>66</v>
      </c>
      <c r="BK73" s="8">
        <v>57.3</v>
      </c>
      <c r="BL73" s="8">
        <v>6.1</v>
      </c>
      <c r="BM73" s="8" t="s">
        <v>2369</v>
      </c>
    </row>
    <row r="74" spans="3:65" ht="16" customHeight="1">
      <c r="C74" s="288">
        <v>68</v>
      </c>
      <c r="D74" s="289"/>
      <c r="E74" s="289" t="str">
        <f>IF(L74="HOMIES", MAX(E$6:E73)+1, "")</f>
        <v/>
      </c>
      <c r="F74" s="289" t="str">
        <f t="shared" si="5"/>
        <v>WR31</v>
      </c>
      <c r="G74" s="289" t="s">
        <v>268</v>
      </c>
      <c r="H74" s="289" t="s">
        <v>268</v>
      </c>
      <c r="I74" s="289">
        <v>31</v>
      </c>
      <c r="J74" s="289">
        <v>7</v>
      </c>
      <c r="K74" s="289" t="s">
        <v>130</v>
      </c>
      <c r="L74" s="289" t="s">
        <v>532</v>
      </c>
      <c r="M74" s="290" t="str">
        <f>IFERROR(IF(OR(L74="ROOKIE",L74="FREE AGENT"),"NA",_xlfn.XLOOKUP($K74,PPL_EMAIL!$I$2:$I$400,PPL_EMAIL!$K$2:$K$400,"",0)),"NA")</f>
        <v>NA</v>
      </c>
      <c r="N74" s="290"/>
      <c r="O74" s="289" t="s">
        <v>1</v>
      </c>
      <c r="P74" s="291">
        <f>_xlfn.XLOOKUP($O74,NFL!$F$7:$F$39,NFL!$G$7:$G$39,"",0)</f>
        <v>8</v>
      </c>
      <c r="Q74" s="292" t="s">
        <v>1127</v>
      </c>
      <c r="R74" s="293">
        <f>_xlfn.XLOOKUP($K74,CBS_RAW!$C$4:$C$1015,CBS_RAW!$AA$4:$AA$1015,"",0)</f>
        <v>130.16</v>
      </c>
      <c r="S74" s="315">
        <v>19.8</v>
      </c>
      <c r="T74" s="294">
        <f t="shared" si="6"/>
        <v>20</v>
      </c>
      <c r="U74" s="295">
        <f t="shared" si="7"/>
        <v>36</v>
      </c>
      <c r="V74" s="295">
        <f t="shared" si="8"/>
        <v>29.6</v>
      </c>
      <c r="W74" s="294">
        <v>52</v>
      </c>
      <c r="X74" s="295">
        <v>81</v>
      </c>
      <c r="Y74" s="295">
        <v>70</v>
      </c>
      <c r="Z74" s="230">
        <v>4.7</v>
      </c>
      <c r="AA74" s="229">
        <v>20</v>
      </c>
      <c r="AB74" s="230">
        <v>36</v>
      </c>
      <c r="AC74" s="230">
        <v>27.5</v>
      </c>
      <c r="AD74" s="230">
        <v>3.2</v>
      </c>
      <c r="AE74" s="25"/>
      <c r="AF74" s="241"/>
      <c r="AG74" s="11"/>
      <c r="AH74" s="230">
        <v>4.7</v>
      </c>
      <c r="AI74" s="229">
        <v>20</v>
      </c>
      <c r="AJ74" s="230">
        <v>36</v>
      </c>
      <c r="AK74" s="230">
        <v>27.5</v>
      </c>
      <c r="AL74" s="230">
        <v>3.2</v>
      </c>
      <c r="AM74" s="25"/>
      <c r="AN74" s="241"/>
      <c r="AZ74">
        <v>31</v>
      </c>
      <c r="BA74" t="s">
        <v>268</v>
      </c>
      <c r="BE74" s="8">
        <v>68</v>
      </c>
      <c r="BF74" s="8">
        <v>8</v>
      </c>
      <c r="BG74" s="8" t="s">
        <v>2374</v>
      </c>
      <c r="BH74" s="8" t="s">
        <v>2</v>
      </c>
      <c r="BI74" s="8">
        <v>51</v>
      </c>
      <c r="BJ74" s="8">
        <v>78</v>
      </c>
      <c r="BK74" s="8">
        <v>63</v>
      </c>
      <c r="BL74" s="8">
        <v>11.2</v>
      </c>
      <c r="BM74" s="8" t="s">
        <v>2369</v>
      </c>
    </row>
    <row r="75" spans="3:65" ht="16" customHeight="1">
      <c r="C75" s="288">
        <v>69</v>
      </c>
      <c r="D75" s="289"/>
      <c r="E75" s="289">
        <f>IF(L75="HOMIES", MAX(E$6:E74)+1, "")</f>
        <v>9</v>
      </c>
      <c r="F75" s="289" t="str">
        <f t="shared" si="5"/>
        <v>WR32</v>
      </c>
      <c r="G75" s="289" t="s">
        <v>268</v>
      </c>
      <c r="H75" s="289" t="s">
        <v>268</v>
      </c>
      <c r="I75" s="289">
        <v>32</v>
      </c>
      <c r="J75" s="289">
        <v>7</v>
      </c>
      <c r="K75" s="289" t="s">
        <v>142</v>
      </c>
      <c r="L75" s="289" t="str">
        <f>UPPER(_xlfn.XLOOKUP($K75,PPL_EMAIL!$I$2:$I$400,PPL_EMAIL!$J$2:$J$400,"",0))</f>
        <v>HOMIES</v>
      </c>
      <c r="M75" s="290">
        <f>IFERROR(IF(OR(L75="ROOKIE",L75="FREE AGENT"),"NA",_xlfn.XLOOKUP($K75,PPL_EMAIL!$I$2:$I$400,PPL_EMAIL!$K$2:$K$400,"",0)),"NA")</f>
        <v>11</v>
      </c>
      <c r="N75" s="290" t="s">
        <v>677</v>
      </c>
      <c r="O75" s="289" t="s">
        <v>18</v>
      </c>
      <c r="P75" s="291">
        <f>_xlfn.XLOOKUP($O75,NFL!$F$7:$F$39,NFL!$G$7:$G$39,"",0)</f>
        <v>11</v>
      </c>
      <c r="Q75" s="292" t="s">
        <v>1128</v>
      </c>
      <c r="R75" s="293">
        <f>_xlfn.XLOOKUP($K75,CBS_RAW!$C$4:$C$1015,CBS_RAW!$AA$4:$AA$1015,"",0)</f>
        <v>154.37</v>
      </c>
      <c r="S75" s="315">
        <v>144.4</v>
      </c>
      <c r="T75" s="294">
        <f t="shared" si="6"/>
        <v>23</v>
      </c>
      <c r="U75" s="295">
        <f t="shared" si="7"/>
        <v>42</v>
      </c>
      <c r="V75" s="295">
        <f t="shared" si="8"/>
        <v>33.5</v>
      </c>
      <c r="W75" s="294">
        <v>37</v>
      </c>
      <c r="X75" s="295">
        <v>107</v>
      </c>
      <c r="Y75" s="295">
        <v>70</v>
      </c>
      <c r="Z75" s="230">
        <v>1.1000000000000001</v>
      </c>
      <c r="AA75" s="229">
        <v>4</v>
      </c>
      <c r="AB75" s="230">
        <v>11</v>
      </c>
      <c r="AC75" s="230">
        <v>7.8</v>
      </c>
      <c r="AD75" s="230">
        <v>1.3</v>
      </c>
      <c r="AE75" s="25"/>
      <c r="AF75" s="241"/>
      <c r="AG75" s="11"/>
      <c r="AH75" s="230">
        <v>1.1000000000000001</v>
      </c>
      <c r="AI75" s="229">
        <v>4</v>
      </c>
      <c r="AJ75" s="230">
        <v>11</v>
      </c>
      <c r="AK75" s="230">
        <v>7.8</v>
      </c>
      <c r="AL75" s="230">
        <v>1.3</v>
      </c>
      <c r="AM75" s="25"/>
      <c r="AN75" s="241"/>
      <c r="AZ75">
        <v>32</v>
      </c>
      <c r="BA75" t="s">
        <v>268</v>
      </c>
      <c r="BE75" s="8">
        <v>69</v>
      </c>
      <c r="BF75" s="8">
        <v>8</v>
      </c>
      <c r="BG75" s="8" t="s">
        <v>2375</v>
      </c>
      <c r="BH75" s="8" t="s">
        <v>120</v>
      </c>
      <c r="BI75" s="8">
        <v>54</v>
      </c>
      <c r="BJ75" s="8">
        <v>59</v>
      </c>
      <c r="BK75" s="8">
        <v>56.5</v>
      </c>
      <c r="BL75" s="8">
        <v>2.5</v>
      </c>
      <c r="BM75" s="8" t="s">
        <v>2369</v>
      </c>
    </row>
    <row r="76" spans="3:65" ht="16" customHeight="1">
      <c r="C76" s="288">
        <v>70</v>
      </c>
      <c r="D76" s="289"/>
      <c r="E76" s="289" t="str">
        <f>IF(L76="HOMIES", MAX(E$6:E75)+1, "")</f>
        <v/>
      </c>
      <c r="F76" s="289" t="str">
        <f t="shared" si="5"/>
        <v>TE7</v>
      </c>
      <c r="G76" s="289" t="s">
        <v>269</v>
      </c>
      <c r="H76" s="289" t="s">
        <v>269</v>
      </c>
      <c r="I76" s="289">
        <v>7</v>
      </c>
      <c r="J76" s="289">
        <v>7</v>
      </c>
      <c r="K76" s="289" t="s">
        <v>187</v>
      </c>
      <c r="L76" s="289" t="str">
        <f>UPPER(_xlfn.XLOOKUP($K76,PPL_EMAIL!$I$2:$I$400,PPL_EMAIL!$J$2:$J$400,"",0))</f>
        <v>BROTHERHOOD</v>
      </c>
      <c r="M76" s="290">
        <f>IFERROR(IF(OR(L76="ROOKIE",L76="FREE AGENT"),"NA",_xlfn.XLOOKUP($K76,PPL_EMAIL!$I$2:$I$400,PPL_EMAIL!$K$2:$K$400,"",0)),"NA")</f>
        <v>12</v>
      </c>
      <c r="N76" s="290" t="s">
        <v>677</v>
      </c>
      <c r="O76" s="289" t="s">
        <v>16</v>
      </c>
      <c r="P76" s="291">
        <f>_xlfn.XLOOKUP($O76,NFL!$F$7:$F$39,NFL!$G$7:$G$39,"",0)</f>
        <v>7</v>
      </c>
      <c r="Q76" s="292" t="s">
        <v>1129</v>
      </c>
      <c r="R76" s="293">
        <f>_xlfn.XLOOKUP($K76,CBS_RAW!$C$4:$C$1015,CBS_RAW!$AA$4:$AA$1015,"",0)</f>
        <v>121.57</v>
      </c>
      <c r="S76" s="315">
        <v>109</v>
      </c>
      <c r="T76" s="294">
        <f t="shared" si="6"/>
        <v>5</v>
      </c>
      <c r="U76" s="295">
        <f t="shared" si="7"/>
        <v>9</v>
      </c>
      <c r="V76" s="295">
        <f t="shared" si="8"/>
        <v>7.2</v>
      </c>
      <c r="W76" s="294">
        <v>53</v>
      </c>
      <c r="X76" s="295">
        <v>92</v>
      </c>
      <c r="Y76" s="295">
        <v>72.5</v>
      </c>
      <c r="Z76" s="230" t="s">
        <v>272</v>
      </c>
      <c r="AA76" s="229">
        <v>21</v>
      </c>
      <c r="AB76" s="230">
        <v>55</v>
      </c>
      <c r="AC76" s="230">
        <v>27.8</v>
      </c>
      <c r="AD76" s="230">
        <v>5.9</v>
      </c>
      <c r="AE76" s="25"/>
      <c r="AF76" s="241"/>
      <c r="AG76" s="11"/>
      <c r="AH76" s="230" t="s">
        <v>272</v>
      </c>
      <c r="AI76" s="229">
        <v>21</v>
      </c>
      <c r="AJ76" s="230">
        <v>55</v>
      </c>
      <c r="AK76" s="230">
        <v>27.8</v>
      </c>
      <c r="AL76" s="230">
        <v>5.9</v>
      </c>
      <c r="AM76" s="25"/>
      <c r="AN76" s="241"/>
      <c r="AZ76">
        <v>7</v>
      </c>
      <c r="BA76" t="s">
        <v>269</v>
      </c>
      <c r="BE76" s="8">
        <v>70</v>
      </c>
      <c r="BF76" s="8">
        <v>8</v>
      </c>
      <c r="BG76" s="8" t="s">
        <v>2376</v>
      </c>
      <c r="BH76" s="8" t="s">
        <v>36</v>
      </c>
      <c r="BI76" s="8">
        <v>46</v>
      </c>
      <c r="BJ76" s="8">
        <v>81</v>
      </c>
      <c r="BK76" s="8">
        <v>63.5</v>
      </c>
      <c r="BL76" s="8">
        <v>17.5</v>
      </c>
      <c r="BM76" s="8" t="s">
        <v>2369</v>
      </c>
    </row>
    <row r="77" spans="3:65" ht="16" customHeight="1">
      <c r="C77" s="288">
        <v>71</v>
      </c>
      <c r="D77" s="289"/>
      <c r="E77" s="289" t="str">
        <f>IF(L77="HOMIES", MAX(E$6:E76)+1, "")</f>
        <v/>
      </c>
      <c r="F77" s="289" t="str">
        <f t="shared" si="5"/>
        <v>WR33</v>
      </c>
      <c r="G77" s="289" t="s">
        <v>268</v>
      </c>
      <c r="H77" s="289" t="s">
        <v>268</v>
      </c>
      <c r="I77" s="289">
        <v>33</v>
      </c>
      <c r="J77" s="289">
        <v>7</v>
      </c>
      <c r="K77" s="289" t="s">
        <v>597</v>
      </c>
      <c r="L77" s="289" t="str">
        <f>UPPER(_xlfn.XLOOKUP($K77,PPL_EMAIL!$I$2:$I$400,PPL_EMAIL!$J$2:$J$400,"",0))</f>
        <v>BROTHERHOOD</v>
      </c>
      <c r="M77" s="290">
        <f>IFERROR(IF(OR(L77="ROOKIE",L77="FREE AGENT"),"NA",_xlfn.XLOOKUP($K77,PPL_EMAIL!$I$2:$I$400,PPL_EMAIL!$K$2:$K$400,"",0)),"NA")</f>
        <v>1</v>
      </c>
      <c r="N77" s="290" t="s">
        <v>677</v>
      </c>
      <c r="O77" s="289" t="s">
        <v>40</v>
      </c>
      <c r="P77" s="291">
        <f>_xlfn.XLOOKUP($O77,NFL!$F$7:$F$39,NFL!$G$7:$G$39,"",0)</f>
        <v>6</v>
      </c>
      <c r="Q77" s="292" t="s">
        <v>1130</v>
      </c>
      <c r="R77" s="293">
        <f>_xlfn.XLOOKUP($K77,CBS_RAW!$C$4:$C$1015,CBS_RAW!$AA$4:$AA$1015,"",0)</f>
        <v>123.05</v>
      </c>
      <c r="S77" s="315">
        <v>137.30000000000001</v>
      </c>
      <c r="T77" s="294">
        <f t="shared" si="6"/>
        <v>21</v>
      </c>
      <c r="U77" s="295">
        <f t="shared" si="7"/>
        <v>36</v>
      </c>
      <c r="V77" s="295">
        <f t="shared" si="8"/>
        <v>29.8</v>
      </c>
      <c r="W77" s="294">
        <v>50</v>
      </c>
      <c r="X77" s="295">
        <v>82</v>
      </c>
      <c r="Y77" s="295">
        <v>73.599999999999994</v>
      </c>
      <c r="Z77" s="230">
        <v>3.4</v>
      </c>
      <c r="AA77" s="229">
        <v>25</v>
      </c>
      <c r="AB77" s="230">
        <v>42</v>
      </c>
      <c r="AC77" s="230">
        <v>29.5</v>
      </c>
      <c r="AD77" s="230">
        <v>3.8</v>
      </c>
      <c r="AE77" s="25"/>
      <c r="AF77" s="241"/>
      <c r="AG77" s="11"/>
      <c r="AH77" s="230">
        <v>3.4</v>
      </c>
      <c r="AI77" s="229">
        <v>25</v>
      </c>
      <c r="AJ77" s="230">
        <v>42</v>
      </c>
      <c r="AK77" s="230">
        <v>29.5</v>
      </c>
      <c r="AL77" s="230">
        <v>3.8</v>
      </c>
      <c r="AM77" s="25"/>
      <c r="AN77" s="241"/>
      <c r="AZ77">
        <v>33</v>
      </c>
      <c r="BA77" t="s">
        <v>268</v>
      </c>
      <c r="BE77" s="8">
        <v>71</v>
      </c>
      <c r="BF77" s="8">
        <v>8</v>
      </c>
      <c r="BG77" s="8" t="s">
        <v>1028</v>
      </c>
      <c r="BH77" s="8" t="s">
        <v>42</v>
      </c>
      <c r="BI77" s="8">
        <v>53</v>
      </c>
      <c r="BJ77" s="8">
        <v>82</v>
      </c>
      <c r="BK77" s="8">
        <v>66.7</v>
      </c>
      <c r="BL77" s="8">
        <v>11.9</v>
      </c>
      <c r="BM77" s="8" t="s">
        <v>2369</v>
      </c>
    </row>
    <row r="78" spans="3:65" ht="16" customHeight="1">
      <c r="C78" s="288">
        <v>72</v>
      </c>
      <c r="D78" s="289"/>
      <c r="E78" s="289" t="str">
        <f>IF(L78="HOMIES", MAX(E$6:E77)+1, "")</f>
        <v/>
      </c>
      <c r="F78" s="289" t="str">
        <f t="shared" si="5"/>
        <v>RB26</v>
      </c>
      <c r="G78" s="289" t="s">
        <v>267</v>
      </c>
      <c r="H78" s="289" t="s">
        <v>267</v>
      </c>
      <c r="I78" s="289">
        <v>26</v>
      </c>
      <c r="J78" s="289">
        <v>7</v>
      </c>
      <c r="K78" s="289" t="s">
        <v>438</v>
      </c>
      <c r="L78" s="289" t="str">
        <f>UPPER(_xlfn.XLOOKUP($K78,PPL_EMAIL!$I$2:$I$400,PPL_EMAIL!$J$2:$J$400,"",0))</f>
        <v>BROTHERHOOD</v>
      </c>
      <c r="M78" s="290">
        <f>IFERROR(IF(OR(L78="ROOKIE",L78="FREE AGENT"),"NA",_xlfn.XLOOKUP($K78,PPL_EMAIL!$I$2:$I$400,PPL_EMAIL!$K$2:$K$400,"",0)),"NA")</f>
        <v>6</v>
      </c>
      <c r="N78" s="290" t="s">
        <v>69</v>
      </c>
      <c r="O78" s="289" t="s">
        <v>1</v>
      </c>
      <c r="P78" s="291">
        <f>_xlfn.XLOOKUP($O78,NFL!$F$7:$F$39,NFL!$G$7:$G$39,"",0)</f>
        <v>8</v>
      </c>
      <c r="Q78" s="292" t="s">
        <v>1131</v>
      </c>
      <c r="R78" s="293">
        <f>_xlfn.XLOOKUP($K78,CBS_RAW!$C$4:$C$1015,CBS_RAW!$AA$4:$AA$1015,"",0)</f>
        <v>144.87</v>
      </c>
      <c r="S78" s="315">
        <v>97.5</v>
      </c>
      <c r="T78" s="294">
        <f t="shared" si="6"/>
        <v>24</v>
      </c>
      <c r="U78" s="295">
        <f t="shared" si="7"/>
        <v>33</v>
      </c>
      <c r="V78" s="295">
        <f t="shared" si="8"/>
        <v>28.4</v>
      </c>
      <c r="W78" s="294">
        <v>51</v>
      </c>
      <c r="X78" s="295">
        <v>93</v>
      </c>
      <c r="Y78" s="295">
        <v>74</v>
      </c>
      <c r="Z78" s="230">
        <v>3.6</v>
      </c>
      <c r="AA78" s="229">
        <v>22</v>
      </c>
      <c r="AB78" s="230">
        <v>41</v>
      </c>
      <c r="AC78" s="230">
        <v>32.9</v>
      </c>
      <c r="AD78" s="230">
        <v>4.5</v>
      </c>
      <c r="AE78" s="25"/>
      <c r="AF78" s="241"/>
      <c r="AG78" s="11"/>
      <c r="AH78" s="230">
        <v>3.6</v>
      </c>
      <c r="AI78" s="229">
        <v>22</v>
      </c>
      <c r="AJ78" s="230">
        <v>41</v>
      </c>
      <c r="AK78" s="230">
        <v>32.9</v>
      </c>
      <c r="AL78" s="230">
        <v>4.5</v>
      </c>
      <c r="AM78" s="25"/>
      <c r="AN78" s="241"/>
      <c r="AZ78">
        <v>26</v>
      </c>
      <c r="BA78" t="s">
        <v>267</v>
      </c>
    </row>
    <row r="79" spans="3:65" ht="16" customHeight="1">
      <c r="C79" s="288">
        <v>73</v>
      </c>
      <c r="D79" s="289"/>
      <c r="E79" s="289" t="str">
        <f>IF(L79="HOMIES", MAX(E$6:E78)+1, "")</f>
        <v/>
      </c>
      <c r="F79" s="289" t="str">
        <f t="shared" si="5"/>
        <v>QB7</v>
      </c>
      <c r="G79" s="289" t="s">
        <v>266</v>
      </c>
      <c r="H79" s="289" t="s">
        <v>266</v>
      </c>
      <c r="I79" s="289">
        <v>7</v>
      </c>
      <c r="J79" s="289">
        <v>7</v>
      </c>
      <c r="K79" s="289" t="s">
        <v>431</v>
      </c>
      <c r="L79" s="289" t="str">
        <f>UPPER(_xlfn.XLOOKUP($K79,PPL_EMAIL!$I$2:$I$400,PPL_EMAIL!$J$2:$J$400,"",0))</f>
        <v>PROGRAM</v>
      </c>
      <c r="M79" s="290">
        <f>IFERROR(IF(OR(L79="ROOKIE",L79="FREE AGENT"),"NA",_xlfn.XLOOKUP($K79,PPL_EMAIL!$I$2:$I$400,PPL_EMAIL!$K$2:$K$400,"",0)),"NA")</f>
        <v>4</v>
      </c>
      <c r="N79" s="290" t="s">
        <v>675</v>
      </c>
      <c r="O79" s="289" t="s">
        <v>46</v>
      </c>
      <c r="P79" s="291">
        <f>_xlfn.XLOOKUP($O79,NFL!$F$7:$F$39,NFL!$G$7:$G$39,"",0)</f>
        <v>10</v>
      </c>
      <c r="Q79" s="292" t="s">
        <v>1132</v>
      </c>
      <c r="R79" s="293">
        <f>_xlfn.XLOOKUP($K79,CBS_RAW!$C$4:$C$1015,CBS_RAW!$AA$4:$AA$1015,"",0)</f>
        <v>335.8</v>
      </c>
      <c r="S79" s="315">
        <v>328.24</v>
      </c>
      <c r="T79" s="294">
        <f t="shared" si="6"/>
        <v>4</v>
      </c>
      <c r="U79" s="295">
        <f t="shared" si="7"/>
        <v>10</v>
      </c>
      <c r="V79" s="295">
        <f t="shared" si="8"/>
        <v>7.2</v>
      </c>
      <c r="W79" s="294">
        <v>54</v>
      </c>
      <c r="X79" s="295">
        <v>105</v>
      </c>
      <c r="Y79" s="295">
        <v>74.3</v>
      </c>
      <c r="Z79" s="230">
        <v>2.9</v>
      </c>
      <c r="AA79" s="229">
        <v>24</v>
      </c>
      <c r="AB79" s="230">
        <v>40</v>
      </c>
      <c r="AC79" s="230">
        <v>30.6</v>
      </c>
      <c r="AD79" s="230">
        <v>3.9</v>
      </c>
      <c r="AE79" s="25"/>
      <c r="AF79" s="241"/>
      <c r="AG79" s="11"/>
      <c r="AH79" s="230">
        <v>2.9</v>
      </c>
      <c r="AI79" s="229">
        <v>24</v>
      </c>
      <c r="AJ79" s="230">
        <v>40</v>
      </c>
      <c r="AK79" s="230">
        <v>30.6</v>
      </c>
      <c r="AL79" s="230">
        <v>3.9</v>
      </c>
      <c r="AM79" s="25"/>
      <c r="AN79" s="241"/>
      <c r="AZ79">
        <v>7</v>
      </c>
      <c r="BA79" t="s">
        <v>266</v>
      </c>
      <c r="BE79" s="8">
        <v>1</v>
      </c>
      <c r="BF79" s="8">
        <v>1</v>
      </c>
      <c r="BG79" s="8" t="s">
        <v>439</v>
      </c>
      <c r="BH79" s="8" t="s">
        <v>2</v>
      </c>
      <c r="BI79" s="8">
        <v>1</v>
      </c>
      <c r="BJ79" s="8">
        <v>1</v>
      </c>
      <c r="BK79" s="8">
        <v>1</v>
      </c>
      <c r="BL79" s="8">
        <v>0</v>
      </c>
      <c r="BM79" s="8">
        <v>0</v>
      </c>
    </row>
    <row r="80" spans="3:65" ht="16" customHeight="1">
      <c r="C80" s="288">
        <v>74</v>
      </c>
      <c r="D80" s="289"/>
      <c r="E80" s="289" t="str">
        <f>IF(L80="HOMIES", MAX(E$6:E79)+1, "")</f>
        <v/>
      </c>
      <c r="F80" s="289" t="str">
        <f t="shared" si="5"/>
        <v>RB27</v>
      </c>
      <c r="G80" s="289" t="s">
        <v>267</v>
      </c>
      <c r="H80" s="289" t="s">
        <v>267</v>
      </c>
      <c r="I80" s="289">
        <v>27</v>
      </c>
      <c r="J80" s="289">
        <v>7</v>
      </c>
      <c r="K80" s="289" t="s">
        <v>96</v>
      </c>
      <c r="L80" s="289" t="str">
        <f>UPPER(_xlfn.XLOOKUP($K80,PPL_EMAIL!$I$2:$I$400,PPL_EMAIL!$J$2:$J$400,"",0))</f>
        <v>DYNASTY</v>
      </c>
      <c r="M80" s="290">
        <f>IFERROR(IF(OR(L80="ROOKIE",L80="FREE AGENT"),"NA",_xlfn.XLOOKUP($K80,PPL_EMAIL!$I$2:$I$400,PPL_EMAIL!$K$2:$K$400,"",0)),"NA")</f>
        <v>11</v>
      </c>
      <c r="N80" s="290" t="s">
        <v>69</v>
      </c>
      <c r="O80" s="289" t="s">
        <v>16</v>
      </c>
      <c r="P80" s="291">
        <f>_xlfn.XLOOKUP($O80,NFL!$F$7:$F$39,NFL!$G$7:$G$39,"",0)</f>
        <v>7</v>
      </c>
      <c r="Q80" s="292" t="s">
        <v>1133</v>
      </c>
      <c r="R80" s="293">
        <f>_xlfn.XLOOKUP($K80,CBS_RAW!$C$4:$C$1015,CBS_RAW!$AA$4:$AA$1015,"",0)</f>
        <v>148.12</v>
      </c>
      <c r="S80" s="315">
        <v>91.2</v>
      </c>
      <c r="T80" s="294">
        <f t="shared" si="6"/>
        <v>26</v>
      </c>
      <c r="U80" s="295">
        <f t="shared" si="7"/>
        <v>37</v>
      </c>
      <c r="V80" s="295">
        <f t="shared" si="8"/>
        <v>30</v>
      </c>
      <c r="W80" s="294">
        <v>55</v>
      </c>
      <c r="X80" s="295">
        <v>110</v>
      </c>
      <c r="Y80" s="295">
        <v>75.099999999999994</v>
      </c>
      <c r="Z80" s="230">
        <v>3.2</v>
      </c>
      <c r="AA80" s="229">
        <v>26</v>
      </c>
      <c r="AB80" s="230">
        <v>41</v>
      </c>
      <c r="AC80" s="230">
        <v>32.200000000000003</v>
      </c>
      <c r="AD80" s="230">
        <v>3.1</v>
      </c>
      <c r="AE80" s="25"/>
      <c r="AF80" s="241"/>
      <c r="AG80" s="11"/>
      <c r="AH80" s="230">
        <v>3.2</v>
      </c>
      <c r="AI80" s="229">
        <v>26</v>
      </c>
      <c r="AJ80" s="230">
        <v>41</v>
      </c>
      <c r="AK80" s="230">
        <v>32.200000000000003</v>
      </c>
      <c r="AL80" s="230">
        <v>3.1</v>
      </c>
      <c r="AM80" s="25"/>
      <c r="AN80" s="241"/>
      <c r="AZ80">
        <v>27</v>
      </c>
      <c r="BA80" t="s">
        <v>267</v>
      </c>
      <c r="BE80" s="8">
        <v>2</v>
      </c>
      <c r="BF80" s="8">
        <v>1</v>
      </c>
      <c r="BG80" s="8" t="s">
        <v>72</v>
      </c>
      <c r="BH80" s="8" t="s">
        <v>14</v>
      </c>
      <c r="BI80" s="8">
        <v>2</v>
      </c>
      <c r="BJ80" s="8">
        <v>4</v>
      </c>
      <c r="BK80" s="8">
        <v>2.9</v>
      </c>
      <c r="BL80" s="8">
        <v>0.6</v>
      </c>
      <c r="BM80" s="8">
        <v>0</v>
      </c>
    </row>
    <row r="81" spans="3:65" ht="16" customHeight="1">
      <c r="C81" s="288">
        <v>75</v>
      </c>
      <c r="D81" s="289"/>
      <c r="E81" s="289" t="str">
        <f>IF(L81="HOMIES", MAX(E$6:E80)+1, "")</f>
        <v/>
      </c>
      <c r="F81" s="289" t="str">
        <f t="shared" si="5"/>
        <v>RB28</v>
      </c>
      <c r="G81" s="289" t="s">
        <v>267</v>
      </c>
      <c r="H81" s="289" t="s">
        <v>267</v>
      </c>
      <c r="I81" s="289">
        <v>28</v>
      </c>
      <c r="J81" s="289">
        <v>7</v>
      </c>
      <c r="K81" s="289" t="s">
        <v>92</v>
      </c>
      <c r="L81" s="289" t="str">
        <f>UPPER(_xlfn.XLOOKUP($K81,PPL_EMAIL!$I$2:$I$400,PPL_EMAIL!$J$2:$J$400,"",0))</f>
        <v>HABANEROS</v>
      </c>
      <c r="M81" s="290">
        <f>IFERROR(IF(OR(L81="ROOKIE",L81="FREE AGENT"),"NA",_xlfn.XLOOKUP($K81,PPL_EMAIL!$I$2:$I$400,PPL_EMAIL!$K$2:$K$400,"",0)),"NA")</f>
        <v>1</v>
      </c>
      <c r="N81" s="290" t="s">
        <v>69</v>
      </c>
      <c r="O81" s="289" t="s">
        <v>12</v>
      </c>
      <c r="P81" s="291">
        <f>_xlfn.XLOOKUP($O81,NFL!$F$7:$F$39,NFL!$G$7:$G$39,"",0)</f>
        <v>11</v>
      </c>
      <c r="Q81" s="292" t="s">
        <v>1134</v>
      </c>
      <c r="R81" s="293">
        <f>_xlfn.XLOOKUP($K81,CBS_RAW!$C$4:$C$1015,CBS_RAW!$AA$4:$AA$1015,"",0)</f>
        <v>144.21</v>
      </c>
      <c r="S81" s="315">
        <v>115.7</v>
      </c>
      <c r="T81" s="294">
        <f t="shared" si="6"/>
        <v>22</v>
      </c>
      <c r="U81" s="295">
        <f t="shared" si="7"/>
        <v>37</v>
      </c>
      <c r="V81" s="295">
        <f t="shared" si="8"/>
        <v>29.7</v>
      </c>
      <c r="W81" s="294">
        <v>42</v>
      </c>
      <c r="X81" s="295">
        <v>104</v>
      </c>
      <c r="Y81" s="295">
        <v>76</v>
      </c>
      <c r="Z81" s="230">
        <v>3.2</v>
      </c>
      <c r="AA81" s="229">
        <v>23</v>
      </c>
      <c r="AB81" s="230">
        <v>39</v>
      </c>
      <c r="AC81" s="230">
        <v>30.3</v>
      </c>
      <c r="AD81" s="230">
        <v>4.4000000000000004</v>
      </c>
      <c r="AE81" s="25"/>
      <c r="AF81" s="241"/>
      <c r="AG81" s="11"/>
      <c r="AH81" s="230">
        <v>3.2</v>
      </c>
      <c r="AI81" s="229">
        <v>23</v>
      </c>
      <c r="AJ81" s="230">
        <v>39</v>
      </c>
      <c r="AK81" s="230">
        <v>30.3</v>
      </c>
      <c r="AL81" s="230">
        <v>4.4000000000000004</v>
      </c>
      <c r="AM81" s="25"/>
      <c r="AN81" s="241"/>
      <c r="AZ81">
        <v>28</v>
      </c>
      <c r="BA81" t="s">
        <v>267</v>
      </c>
      <c r="BE81" s="8">
        <v>3</v>
      </c>
      <c r="BF81" s="8">
        <v>1</v>
      </c>
      <c r="BG81" s="8" t="s">
        <v>78</v>
      </c>
      <c r="BH81" s="8" t="s">
        <v>31</v>
      </c>
      <c r="BI81" s="8">
        <v>2</v>
      </c>
      <c r="BJ81" s="8">
        <v>6</v>
      </c>
      <c r="BK81" s="8">
        <v>3.6</v>
      </c>
      <c r="BL81" s="8">
        <v>1.5</v>
      </c>
      <c r="BM81" s="8">
        <v>3</v>
      </c>
    </row>
    <row r="82" spans="3:65" ht="16" customHeight="1">
      <c r="C82" s="288">
        <v>76</v>
      </c>
      <c r="D82" s="289"/>
      <c r="E82" s="289" t="str">
        <f>IF(L82="HOMIES", MAX(E$6:E81)+1, "")</f>
        <v/>
      </c>
      <c r="F82" s="289" t="str">
        <f t="shared" si="5"/>
        <v>WR34</v>
      </c>
      <c r="G82" s="289" t="s">
        <v>268</v>
      </c>
      <c r="H82" s="289" t="s">
        <v>268</v>
      </c>
      <c r="I82" s="289">
        <v>34</v>
      </c>
      <c r="J82" s="289">
        <v>7</v>
      </c>
      <c r="K82" s="289" t="s">
        <v>467</v>
      </c>
      <c r="L82" s="289" t="s">
        <v>532</v>
      </c>
      <c r="M82" s="290" t="str">
        <f>IFERROR(IF(OR(L82="ROOKIE",L82="FREE AGENT"),"NA",_xlfn.XLOOKUP($K82,PPL_EMAIL!$I$2:$I$400,PPL_EMAIL!$K$2:$K$400,"",0)),"NA")</f>
        <v>NA</v>
      </c>
      <c r="N82" s="290"/>
      <c r="O82" s="289" t="s">
        <v>4</v>
      </c>
      <c r="P82" s="291">
        <f>_xlfn.XLOOKUP($O82,NFL!$F$7:$F$39,NFL!$G$7:$G$39,"",0)</f>
        <v>14</v>
      </c>
      <c r="Q82" s="292" t="s">
        <v>1135</v>
      </c>
      <c r="R82" s="293">
        <f>_xlfn.XLOOKUP($K82,CBS_RAW!$C$4:$C$1015,CBS_RAW!$AA$4:$AA$1015,"",0)</f>
        <v>129.78</v>
      </c>
      <c r="S82" s="315">
        <v>102.5</v>
      </c>
      <c r="T82" s="294">
        <f t="shared" si="6"/>
        <v>21</v>
      </c>
      <c r="U82" s="295">
        <f t="shared" si="7"/>
        <v>44</v>
      </c>
      <c r="V82" s="295">
        <f t="shared" si="8"/>
        <v>33.1</v>
      </c>
      <c r="W82" s="294">
        <v>50</v>
      </c>
      <c r="X82" s="295">
        <v>110</v>
      </c>
      <c r="Y82" s="295">
        <v>76.400000000000006</v>
      </c>
      <c r="Z82" s="230">
        <v>3.5</v>
      </c>
      <c r="AA82" s="229">
        <v>28</v>
      </c>
      <c r="AB82" s="230">
        <v>51</v>
      </c>
      <c r="AC82" s="230">
        <v>35.4</v>
      </c>
      <c r="AD82" s="230">
        <v>4.5</v>
      </c>
      <c r="AE82" s="25"/>
      <c r="AF82" s="241"/>
      <c r="AG82" s="11"/>
      <c r="AH82" s="230">
        <v>3.5</v>
      </c>
      <c r="AI82" s="229">
        <v>28</v>
      </c>
      <c r="AJ82" s="230">
        <v>51</v>
      </c>
      <c r="AK82" s="230">
        <v>35.4</v>
      </c>
      <c r="AL82" s="230">
        <v>4.5</v>
      </c>
      <c r="AM82" s="25"/>
      <c r="AN82" s="241"/>
      <c r="AZ82">
        <v>34</v>
      </c>
      <c r="BA82" t="s">
        <v>268</v>
      </c>
      <c r="BE82" s="8">
        <v>4</v>
      </c>
      <c r="BF82" s="8">
        <v>1</v>
      </c>
      <c r="BG82" s="8" t="s">
        <v>97</v>
      </c>
      <c r="BH82" s="8" t="s">
        <v>27</v>
      </c>
      <c r="BI82" s="8">
        <v>3</v>
      </c>
      <c r="BJ82" s="8">
        <v>7</v>
      </c>
      <c r="BK82" s="8">
        <v>4</v>
      </c>
      <c r="BL82" s="8">
        <v>0.8</v>
      </c>
      <c r="BM82" s="8">
        <v>-1</v>
      </c>
    </row>
    <row r="83" spans="3:65" ht="16" customHeight="1">
      <c r="C83" s="288">
        <v>77</v>
      </c>
      <c r="D83" s="289"/>
      <c r="E83" s="289" t="str">
        <f>IF(L83="HOMIES", MAX(E$6:E82)+1, "")</f>
        <v/>
      </c>
      <c r="F83" s="289" t="str">
        <f t="shared" si="5"/>
        <v>WR35</v>
      </c>
      <c r="G83" s="289" t="s">
        <v>268</v>
      </c>
      <c r="H83" s="289" t="s">
        <v>268</v>
      </c>
      <c r="I83" s="289">
        <v>35</v>
      </c>
      <c r="J83" s="289">
        <v>7</v>
      </c>
      <c r="K83" s="289" t="s">
        <v>136</v>
      </c>
      <c r="L83" s="289" t="str">
        <f>UPPER(_xlfn.XLOOKUP($K83,PPL_EMAIL!$I$2:$I$400,PPL_EMAIL!$J$2:$J$400,"",0))</f>
        <v>SHAFT</v>
      </c>
      <c r="M83" s="290">
        <f>IFERROR(IF(OR(L83="ROOKIE",L83="FREE AGENT"),"NA",_xlfn.XLOOKUP($K83,PPL_EMAIL!$I$2:$I$400,PPL_EMAIL!$K$2:$K$400,"",0)),"NA")</f>
        <v>18</v>
      </c>
      <c r="N83" s="290" t="s">
        <v>396</v>
      </c>
      <c r="O83" s="289" t="s">
        <v>31</v>
      </c>
      <c r="P83" s="291">
        <f>_xlfn.XLOOKUP($O83,NFL!$F$7:$F$39,NFL!$G$7:$G$39,"",0)</f>
        <v>7</v>
      </c>
      <c r="Q83" s="292" t="s">
        <v>1136</v>
      </c>
      <c r="R83" s="293">
        <f>_xlfn.XLOOKUP($K83,CBS_RAW!$C$4:$C$1015,CBS_RAW!$AA$4:$AA$1015,"",0)</f>
        <v>135.41</v>
      </c>
      <c r="S83" s="315">
        <v>132.80000000000001</v>
      </c>
      <c r="T83" s="294">
        <f t="shared" si="6"/>
        <v>25</v>
      </c>
      <c r="U83" s="295">
        <f t="shared" si="7"/>
        <v>42</v>
      </c>
      <c r="V83" s="295">
        <f t="shared" si="8"/>
        <v>31.3</v>
      </c>
      <c r="W83" s="294">
        <v>55</v>
      </c>
      <c r="X83" s="295">
        <v>97</v>
      </c>
      <c r="Y83" s="295">
        <v>76.400000000000006</v>
      </c>
      <c r="Z83" s="230">
        <v>4.2</v>
      </c>
      <c r="AA83" s="229">
        <v>29</v>
      </c>
      <c r="AB83" s="230">
        <v>45</v>
      </c>
      <c r="AC83" s="230">
        <v>34.799999999999997</v>
      </c>
      <c r="AD83" s="230">
        <v>4</v>
      </c>
      <c r="AE83" s="25"/>
      <c r="AF83" s="241"/>
      <c r="AG83" s="11"/>
      <c r="AH83" s="230">
        <v>4.2</v>
      </c>
      <c r="AI83" s="229">
        <v>29</v>
      </c>
      <c r="AJ83" s="230">
        <v>45</v>
      </c>
      <c r="AK83" s="230">
        <v>34.799999999999997</v>
      </c>
      <c r="AL83" s="230">
        <v>4</v>
      </c>
      <c r="AM83" s="25"/>
      <c r="AN83" s="241"/>
      <c r="AZ83">
        <v>35</v>
      </c>
      <c r="BA83" t="s">
        <v>268</v>
      </c>
      <c r="BE83" s="8">
        <v>5</v>
      </c>
      <c r="BF83" s="8">
        <v>1</v>
      </c>
      <c r="BG83" s="8" t="s">
        <v>82</v>
      </c>
      <c r="BH83" s="8" t="s">
        <v>48</v>
      </c>
      <c r="BI83" s="8">
        <v>2</v>
      </c>
      <c r="BJ83" s="8">
        <v>5</v>
      </c>
      <c r="BK83" s="8">
        <v>4.0999999999999996</v>
      </c>
      <c r="BL83" s="8">
        <v>1.3</v>
      </c>
      <c r="BM83" s="8">
        <v>-1</v>
      </c>
    </row>
    <row r="84" spans="3:65" ht="16" customHeight="1">
      <c r="C84" s="288">
        <v>78</v>
      </c>
      <c r="D84" s="289"/>
      <c r="E84" s="289" t="str">
        <f>IF(L84="HOMIES", MAX(E$6:E83)+1, "")</f>
        <v/>
      </c>
      <c r="F84" s="289" t="str">
        <f t="shared" si="5"/>
        <v>RB29</v>
      </c>
      <c r="G84" s="289" t="s">
        <v>267</v>
      </c>
      <c r="H84" s="289" t="s">
        <v>267</v>
      </c>
      <c r="I84" s="289">
        <v>29</v>
      </c>
      <c r="J84" s="289">
        <v>7</v>
      </c>
      <c r="K84" s="289" t="s">
        <v>113</v>
      </c>
      <c r="L84" s="289" t="str">
        <f>UPPER(_xlfn.XLOOKUP($K84,PPL_EMAIL!$I$2:$I$400,PPL_EMAIL!$J$2:$J$400,"",0))</f>
        <v>DYNASTY</v>
      </c>
      <c r="M84" s="290">
        <f>IFERROR(IF(OR(L84="ROOKIE",L84="FREE AGENT"),"NA",_xlfn.XLOOKUP($K84,PPL_EMAIL!$I$2:$I$400,PPL_EMAIL!$K$2:$K$400,"",0)),"NA")</f>
        <v>2</v>
      </c>
      <c r="N84" s="290" t="s">
        <v>69</v>
      </c>
      <c r="O84" s="289" t="s">
        <v>51</v>
      </c>
      <c r="P84" s="291">
        <f>_xlfn.XLOOKUP($O84,NFL!$F$7:$F$39,NFL!$G$7:$G$39,"",0)</f>
        <v>11</v>
      </c>
      <c r="Q84" s="292" t="s">
        <v>1137</v>
      </c>
      <c r="R84" s="293">
        <f>_xlfn.XLOOKUP($K84,CBS_RAW!$C$4:$C$1015,CBS_RAW!$AA$4:$AA$1015,"",0)</f>
        <v>145.13</v>
      </c>
      <c r="S84" s="315">
        <v>100.3</v>
      </c>
      <c r="T84" s="294">
        <f t="shared" si="6"/>
        <v>23</v>
      </c>
      <c r="U84" s="295">
        <f t="shared" si="7"/>
        <v>37</v>
      </c>
      <c r="V84" s="295">
        <f t="shared" si="8"/>
        <v>30.3</v>
      </c>
      <c r="W84" s="294">
        <v>53</v>
      </c>
      <c r="X84" s="295">
        <v>104</v>
      </c>
      <c r="Y84" s="295">
        <v>76.8</v>
      </c>
      <c r="Z84" s="230">
        <v>5.0999999999999996</v>
      </c>
      <c r="AA84" s="229">
        <v>28</v>
      </c>
      <c r="AB84" s="230">
        <v>42</v>
      </c>
      <c r="AC84" s="230">
        <v>35.200000000000003</v>
      </c>
      <c r="AD84" s="230">
        <v>3.8</v>
      </c>
      <c r="AE84" s="25"/>
      <c r="AF84" s="241"/>
      <c r="AG84" s="11"/>
      <c r="AH84" s="230">
        <v>5.0999999999999996</v>
      </c>
      <c r="AI84" s="229">
        <v>28</v>
      </c>
      <c r="AJ84" s="230">
        <v>42</v>
      </c>
      <c r="AK84" s="230">
        <v>35.200000000000003</v>
      </c>
      <c r="AL84" s="230">
        <v>3.8</v>
      </c>
      <c r="AM84" s="25"/>
      <c r="AN84" s="241"/>
      <c r="AZ84">
        <v>29</v>
      </c>
      <c r="BA84" t="s">
        <v>267</v>
      </c>
      <c r="BE84" s="8">
        <v>6</v>
      </c>
      <c r="BF84" s="8">
        <v>2</v>
      </c>
      <c r="BG84" s="8" t="s">
        <v>75</v>
      </c>
      <c r="BH84" s="8" t="s">
        <v>46</v>
      </c>
      <c r="BI84" s="8">
        <v>5</v>
      </c>
      <c r="BJ84" s="8">
        <v>9</v>
      </c>
      <c r="BK84" s="8">
        <v>6.5</v>
      </c>
      <c r="BL84" s="8">
        <v>1</v>
      </c>
      <c r="BM84" s="8">
        <v>1</v>
      </c>
    </row>
    <row r="85" spans="3:65" ht="16" customHeight="1">
      <c r="C85" s="288">
        <v>79</v>
      </c>
      <c r="D85" s="289"/>
      <c r="E85" s="289" t="str">
        <f>IF(L85="HOMIES", MAX(E$6:E84)+1, "")</f>
        <v/>
      </c>
      <c r="F85" s="289" t="str">
        <f t="shared" si="5"/>
        <v>TE8</v>
      </c>
      <c r="G85" s="289" t="s">
        <v>269</v>
      </c>
      <c r="H85" s="289" t="s">
        <v>269</v>
      </c>
      <c r="I85" s="289">
        <v>8</v>
      </c>
      <c r="J85" s="289">
        <v>7</v>
      </c>
      <c r="K85" s="289" t="s">
        <v>188</v>
      </c>
      <c r="L85" s="289" t="str">
        <f>UPPER(_xlfn.XLOOKUP($K85,PPL_EMAIL!$I$2:$I$400,PPL_EMAIL!$J$2:$J$400,"",0))</f>
        <v>HABANEROS</v>
      </c>
      <c r="M85" s="290">
        <f>IFERROR(IF(OR(L85="ROOKIE",L85="FREE AGENT"),"NA",_xlfn.XLOOKUP($K85,PPL_EMAIL!$I$2:$I$400,PPL_EMAIL!$K$2:$K$400,"",0)),"NA")</f>
        <v>1</v>
      </c>
      <c r="N85" s="290" t="s">
        <v>677</v>
      </c>
      <c r="O85" s="289" t="s">
        <v>40</v>
      </c>
      <c r="P85" s="291">
        <f>_xlfn.XLOOKUP($O85,NFL!$F$7:$F$39,NFL!$G$7:$G$39,"",0)</f>
        <v>6</v>
      </c>
      <c r="Q85" s="292" t="s">
        <v>1138</v>
      </c>
      <c r="R85" s="293">
        <f>_xlfn.XLOOKUP($K85,CBS_RAW!$C$4:$C$1015,CBS_RAW!$AA$4:$AA$1015,"",0)</f>
        <v>97.77</v>
      </c>
      <c r="S85" s="315">
        <v>84.3</v>
      </c>
      <c r="T85" s="294">
        <f t="shared" si="6"/>
        <v>4</v>
      </c>
      <c r="U85" s="295">
        <f t="shared" si="7"/>
        <v>11</v>
      </c>
      <c r="V85" s="295">
        <f t="shared" si="8"/>
        <v>8.6</v>
      </c>
      <c r="W85" s="294">
        <v>46</v>
      </c>
      <c r="X85" s="295">
        <v>92</v>
      </c>
      <c r="Y85" s="295">
        <v>77.3</v>
      </c>
      <c r="Z85" s="230">
        <v>2.8</v>
      </c>
      <c r="AA85" s="229">
        <v>24</v>
      </c>
      <c r="AB85" s="230">
        <v>39</v>
      </c>
      <c r="AC85" s="230">
        <v>31.9</v>
      </c>
      <c r="AD85" s="230">
        <v>3.9</v>
      </c>
      <c r="AE85" s="25"/>
      <c r="AF85" s="241"/>
      <c r="AG85" s="11"/>
      <c r="AH85" s="230">
        <v>2.8</v>
      </c>
      <c r="AI85" s="229">
        <v>24</v>
      </c>
      <c r="AJ85" s="230">
        <v>39</v>
      </c>
      <c r="AK85" s="230">
        <v>31.9</v>
      </c>
      <c r="AL85" s="230">
        <v>3.9</v>
      </c>
      <c r="AM85" s="25"/>
      <c r="AN85" s="241"/>
      <c r="AZ85">
        <v>8</v>
      </c>
      <c r="BA85" t="s">
        <v>269</v>
      </c>
      <c r="BE85" s="8">
        <v>7</v>
      </c>
      <c r="BF85" s="8">
        <v>2</v>
      </c>
      <c r="BG85" s="8" t="s">
        <v>564</v>
      </c>
      <c r="BH85" s="8" t="s">
        <v>25</v>
      </c>
      <c r="BI85" s="8">
        <v>6</v>
      </c>
      <c r="BJ85" s="8">
        <v>12</v>
      </c>
      <c r="BK85" s="8">
        <v>7.9</v>
      </c>
      <c r="BL85" s="8">
        <v>1.7</v>
      </c>
      <c r="BM85" s="8">
        <v>-2</v>
      </c>
    </row>
    <row r="86" spans="3:65" ht="16" customHeight="1">
      <c r="C86" s="288">
        <v>80</v>
      </c>
      <c r="D86" s="289"/>
      <c r="E86" s="289" t="str">
        <f>IF(L86="HOMIES", MAX(E$6:E85)+1, "")</f>
        <v/>
      </c>
      <c r="F86" s="289" t="str">
        <f t="shared" si="5"/>
        <v>RB30</v>
      </c>
      <c r="G86" s="289" t="s">
        <v>267</v>
      </c>
      <c r="H86" s="289" t="s">
        <v>267</v>
      </c>
      <c r="I86" s="289">
        <v>30</v>
      </c>
      <c r="J86" s="289">
        <v>7</v>
      </c>
      <c r="K86" s="289" t="s">
        <v>929</v>
      </c>
      <c r="L86" s="289" t="s">
        <v>519</v>
      </c>
      <c r="M86" s="290" t="str">
        <f>IFERROR(IF(OR(L86="ROOKIE",L86="FREE AGENT"),"NA",_xlfn.XLOOKUP($K86,PPL_EMAIL!$I$2:$I$400,PPL_EMAIL!$K$2:$K$400,"",0)),"NA")</f>
        <v>NA</v>
      </c>
      <c r="N86" s="290"/>
      <c r="O86" s="289" t="s">
        <v>6</v>
      </c>
      <c r="P86" s="291">
        <f>_xlfn.XLOOKUP($O86,NFL!$F$7:$F$39,NFL!$G$7:$G$39,"",0)</f>
        <v>6</v>
      </c>
      <c r="Q86" s="292" t="s">
        <v>1139</v>
      </c>
      <c r="R86" s="293">
        <f>_xlfn.XLOOKUP($K86,CBS_RAW!$C$4:$C$1015,CBS_RAW!$AA$4:$AA$1015,"",0)</f>
        <v>169.56</v>
      </c>
      <c r="S86" s="315">
        <v>0</v>
      </c>
      <c r="T86" s="294">
        <f t="shared" si="6"/>
        <v>20</v>
      </c>
      <c r="U86" s="295">
        <f t="shared" si="7"/>
        <v>44</v>
      </c>
      <c r="V86" s="295">
        <f t="shared" si="8"/>
        <v>29.8</v>
      </c>
      <c r="W86" s="294">
        <v>41</v>
      </c>
      <c r="X86" s="295">
        <v>134</v>
      </c>
      <c r="Y86" s="295">
        <v>79.7</v>
      </c>
      <c r="Z86" s="230">
        <v>2</v>
      </c>
      <c r="AA86" s="229">
        <v>7</v>
      </c>
      <c r="AB86" s="230">
        <v>12</v>
      </c>
      <c r="AC86" s="230">
        <v>8.5</v>
      </c>
      <c r="AD86" s="230">
        <v>1.6</v>
      </c>
      <c r="AE86" s="25"/>
      <c r="AF86" s="241"/>
      <c r="AG86" s="11"/>
      <c r="AH86" s="230">
        <v>2</v>
      </c>
      <c r="AI86" s="229">
        <v>7</v>
      </c>
      <c r="AJ86" s="230">
        <v>12</v>
      </c>
      <c r="AK86" s="230">
        <v>8.5</v>
      </c>
      <c r="AL86" s="230">
        <v>1.6</v>
      </c>
      <c r="AM86" s="25"/>
      <c r="AN86" s="241"/>
      <c r="AZ86">
        <v>30</v>
      </c>
      <c r="BA86" t="s">
        <v>267</v>
      </c>
      <c r="BE86" s="8">
        <v>8</v>
      </c>
      <c r="BF86" s="8">
        <v>2</v>
      </c>
      <c r="BG86" s="8" t="s">
        <v>76</v>
      </c>
      <c r="BH86" s="8" t="s">
        <v>8</v>
      </c>
      <c r="BI86" s="8">
        <v>6</v>
      </c>
      <c r="BJ86" s="8">
        <v>12</v>
      </c>
      <c r="BK86" s="8">
        <v>8.9</v>
      </c>
      <c r="BL86" s="8">
        <v>1.4</v>
      </c>
      <c r="BM86" s="8">
        <v>2</v>
      </c>
    </row>
    <row r="87" spans="3:65" ht="16" customHeight="1">
      <c r="C87" s="288">
        <v>81</v>
      </c>
      <c r="D87" s="289"/>
      <c r="E87" s="289" t="str">
        <f>IF(L87="HOMIES", MAX(E$6:E86)+1, "")</f>
        <v/>
      </c>
      <c r="F87" s="289" t="str">
        <f t="shared" si="5"/>
        <v>WR36</v>
      </c>
      <c r="G87" s="289" t="s">
        <v>268</v>
      </c>
      <c r="H87" s="289" t="s">
        <v>268</v>
      </c>
      <c r="I87" s="289">
        <v>36</v>
      </c>
      <c r="J87" s="289">
        <v>7</v>
      </c>
      <c r="K87" s="289" t="s">
        <v>468</v>
      </c>
      <c r="L87" s="289" t="str">
        <f>UPPER(_xlfn.XLOOKUP($K87,PPL_EMAIL!$I$2:$I$400,PPL_EMAIL!$J$2:$J$400,"",0))</f>
        <v>SHAFT</v>
      </c>
      <c r="M87" s="290">
        <f>IFERROR(IF(OR(L87="ROOKIE",L87="FREE AGENT"),"NA",_xlfn.XLOOKUP($K87,PPL_EMAIL!$I$2:$I$400,PPL_EMAIL!$K$2:$K$400,"",0)),"NA")</f>
        <v>2</v>
      </c>
      <c r="N87" s="290" t="s">
        <v>69</v>
      </c>
      <c r="O87" s="289" t="s">
        <v>38</v>
      </c>
      <c r="P87" s="291">
        <f>_xlfn.XLOOKUP($O87,NFL!$F$7:$F$39,NFL!$G$7:$G$39,"",0)</f>
        <v>9</v>
      </c>
      <c r="Q87" s="292" t="s">
        <v>1140</v>
      </c>
      <c r="R87" s="293">
        <f>_xlfn.XLOOKUP($K87,CBS_RAW!$C$4:$C$1015,CBS_RAW!$AA$4:$AA$1015,"",0)</f>
        <v>124.16</v>
      </c>
      <c r="S87" s="315">
        <v>114.3</v>
      </c>
      <c r="T87" s="294">
        <f t="shared" si="6"/>
        <v>22</v>
      </c>
      <c r="U87" s="295">
        <f t="shared" si="7"/>
        <v>40</v>
      </c>
      <c r="V87" s="295">
        <f t="shared" si="8"/>
        <v>33</v>
      </c>
      <c r="W87" s="294">
        <v>50</v>
      </c>
      <c r="X87" s="295">
        <v>96</v>
      </c>
      <c r="Y87" s="295">
        <v>80.599999999999994</v>
      </c>
      <c r="Z87" s="230">
        <v>1.9</v>
      </c>
      <c r="AA87" s="229">
        <v>23</v>
      </c>
      <c r="AB87" s="230">
        <v>39</v>
      </c>
      <c r="AC87" s="230">
        <v>31.4</v>
      </c>
      <c r="AD87" s="230">
        <v>3.7</v>
      </c>
      <c r="AE87" s="25"/>
      <c r="AF87" s="241"/>
      <c r="AG87" s="11"/>
      <c r="AH87" s="230">
        <v>1.9</v>
      </c>
      <c r="AI87" s="229">
        <v>23</v>
      </c>
      <c r="AJ87" s="230">
        <v>39</v>
      </c>
      <c r="AK87" s="230">
        <v>31.4</v>
      </c>
      <c r="AL87" s="230">
        <v>3.7</v>
      </c>
      <c r="AM87" s="25"/>
      <c r="AN87" s="241"/>
      <c r="AZ87">
        <v>36</v>
      </c>
      <c r="BA87" t="s">
        <v>268</v>
      </c>
      <c r="BE87" s="8">
        <v>9</v>
      </c>
      <c r="BF87" s="8">
        <v>3</v>
      </c>
      <c r="BG87" s="8" t="s">
        <v>442</v>
      </c>
      <c r="BH87" s="8" t="s">
        <v>40</v>
      </c>
      <c r="BI87" s="8">
        <v>8</v>
      </c>
      <c r="BJ87" s="8">
        <v>14</v>
      </c>
      <c r="BK87" s="8">
        <v>10.1</v>
      </c>
      <c r="BL87" s="8">
        <v>2.1</v>
      </c>
      <c r="BM87" s="8">
        <v>-1</v>
      </c>
    </row>
    <row r="88" spans="3:65" ht="16" customHeight="1">
      <c r="C88" s="288">
        <v>82</v>
      </c>
      <c r="D88" s="289"/>
      <c r="E88" s="289" t="str">
        <f>IF(L88="HOMIES", MAX(E$6:E87)+1, "")</f>
        <v/>
      </c>
      <c r="F88" s="289" t="str">
        <f t="shared" si="5"/>
        <v>QB8</v>
      </c>
      <c r="G88" s="289" t="s">
        <v>266</v>
      </c>
      <c r="H88" s="289" t="s">
        <v>266</v>
      </c>
      <c r="I88" s="289">
        <v>8</v>
      </c>
      <c r="J88" s="289">
        <v>7</v>
      </c>
      <c r="K88" s="289" t="s">
        <v>35</v>
      </c>
      <c r="L88" s="289" t="str">
        <f>UPPER(_xlfn.XLOOKUP($K88,PPL_EMAIL!$I$2:$I$400,PPL_EMAIL!$J$2:$J$400,"",0))</f>
        <v>SHAFT</v>
      </c>
      <c r="M88" s="290">
        <f>IFERROR(IF(OR(L88="ROOKIE",L88="FREE AGENT"),"NA",_xlfn.XLOOKUP($K88,PPL_EMAIL!$I$2:$I$400,PPL_EMAIL!$K$2:$K$400,"",0)),"NA")</f>
        <v>9</v>
      </c>
      <c r="N88" s="290" t="s">
        <v>677</v>
      </c>
      <c r="O88" s="289" t="s">
        <v>18</v>
      </c>
      <c r="P88" s="291">
        <f>_xlfn.XLOOKUP($O88,NFL!$F$7:$F$39,NFL!$G$7:$G$39,"",0)</f>
        <v>11</v>
      </c>
      <c r="Q88" s="292" t="s">
        <v>1141</v>
      </c>
      <c r="R88" s="293">
        <f>_xlfn.XLOOKUP($K88,CBS_RAW!$C$4:$C$1015,CBS_RAW!$AA$4:$AA$1015,"",0)</f>
        <v>375.84</v>
      </c>
      <c r="S88" s="315">
        <v>386.74</v>
      </c>
      <c r="T88" s="294">
        <f t="shared" si="6"/>
        <v>7</v>
      </c>
      <c r="U88" s="295">
        <f t="shared" si="7"/>
        <v>13</v>
      </c>
      <c r="V88" s="295">
        <f t="shared" si="8"/>
        <v>8.8000000000000007</v>
      </c>
      <c r="W88" s="294">
        <v>68</v>
      </c>
      <c r="X88" s="295">
        <v>105</v>
      </c>
      <c r="Y88" s="295">
        <v>80.900000000000006</v>
      </c>
      <c r="Z88" s="230">
        <v>5.4</v>
      </c>
      <c r="AA88" s="229">
        <v>28</v>
      </c>
      <c r="AB88" s="230">
        <v>51</v>
      </c>
      <c r="AC88" s="230">
        <v>38.1</v>
      </c>
      <c r="AD88" s="230">
        <v>5.7</v>
      </c>
      <c r="AE88" s="25"/>
      <c r="AF88" s="241"/>
      <c r="AG88" s="11"/>
      <c r="AH88" s="230">
        <v>5.4</v>
      </c>
      <c r="AI88" s="229">
        <v>28</v>
      </c>
      <c r="AJ88" s="230">
        <v>51</v>
      </c>
      <c r="AK88" s="230">
        <v>38.1</v>
      </c>
      <c r="AL88" s="230">
        <v>5.7</v>
      </c>
      <c r="AM88" s="25"/>
      <c r="AN88" s="241"/>
      <c r="AZ88">
        <v>8</v>
      </c>
      <c r="BA88" t="s">
        <v>266</v>
      </c>
      <c r="BE88" s="8">
        <v>10</v>
      </c>
      <c r="BF88" s="8">
        <v>3</v>
      </c>
      <c r="BG88" s="8" t="s">
        <v>70</v>
      </c>
      <c r="BH88" s="8" t="s">
        <v>53</v>
      </c>
      <c r="BI88" s="8">
        <v>4</v>
      </c>
      <c r="BJ88" s="8">
        <v>14</v>
      </c>
      <c r="BK88" s="8">
        <v>10.3</v>
      </c>
      <c r="BL88" s="8">
        <v>2.6</v>
      </c>
      <c r="BM88" s="8">
        <v>1</v>
      </c>
    </row>
    <row r="89" spans="3:65" ht="16" customHeight="1">
      <c r="C89" s="288">
        <v>83</v>
      </c>
      <c r="D89" s="289"/>
      <c r="E89" s="289" t="str">
        <f>IF(L89="HOMIES", MAX(E$6:E88)+1, "")</f>
        <v/>
      </c>
      <c r="F89" s="289" t="str">
        <f t="shared" si="5"/>
        <v>WR37</v>
      </c>
      <c r="G89" s="289" t="s">
        <v>268</v>
      </c>
      <c r="H89" s="289" t="s">
        <v>268</v>
      </c>
      <c r="I89" s="289">
        <v>37</v>
      </c>
      <c r="J89" s="289">
        <v>7</v>
      </c>
      <c r="K89" s="289" t="s">
        <v>572</v>
      </c>
      <c r="L89" s="289" t="str">
        <f>UPPER(_xlfn.XLOOKUP($K89,PPL_EMAIL!$I$2:$I$400,PPL_EMAIL!$J$2:$J$400,"",0))</f>
        <v>WAILERS</v>
      </c>
      <c r="M89" s="290">
        <f>IFERROR(IF(OR(L89="ROOKIE",L89="FREE AGENT"),"NA",_xlfn.XLOOKUP($K89,PPL_EMAIL!$I$2:$I$400,PPL_EMAIL!$K$2:$K$400,"",0)),"NA")</f>
        <v>1</v>
      </c>
      <c r="N89" s="290" t="s">
        <v>677</v>
      </c>
      <c r="O89" s="289" t="s">
        <v>16</v>
      </c>
      <c r="P89" s="291">
        <f>_xlfn.XLOOKUP($O89,NFL!$F$7:$F$39,NFL!$G$7:$G$39,"",0)</f>
        <v>7</v>
      </c>
      <c r="Q89" s="292" t="s">
        <v>1142</v>
      </c>
      <c r="R89" s="293">
        <f>_xlfn.XLOOKUP($K89,CBS_RAW!$C$4:$C$1015,CBS_RAW!$AA$4:$AA$1015,"",0)</f>
        <v>132.69999999999999</v>
      </c>
      <c r="S89" s="315">
        <v>121.6</v>
      </c>
      <c r="T89" s="294">
        <f t="shared" si="6"/>
        <v>24</v>
      </c>
      <c r="U89" s="295">
        <f t="shared" si="7"/>
        <v>44</v>
      </c>
      <c r="V89" s="295">
        <f t="shared" si="8"/>
        <v>34.4</v>
      </c>
      <c r="W89" s="294">
        <v>52</v>
      </c>
      <c r="X89" s="295">
        <v>101</v>
      </c>
      <c r="Y89" s="295">
        <v>81</v>
      </c>
      <c r="Z89" s="230">
        <v>11.6</v>
      </c>
      <c r="AA89" s="229">
        <v>22</v>
      </c>
      <c r="AB89" s="230">
        <v>98</v>
      </c>
      <c r="AC89" s="230">
        <v>30.2</v>
      </c>
      <c r="AD89" s="230">
        <v>12.2</v>
      </c>
      <c r="AE89" s="25"/>
      <c r="AF89" s="241"/>
      <c r="AG89" s="11"/>
      <c r="AH89" s="230">
        <v>11.6</v>
      </c>
      <c r="AI89" s="229">
        <v>22</v>
      </c>
      <c r="AJ89" s="230">
        <v>98</v>
      </c>
      <c r="AK89" s="230">
        <v>30.2</v>
      </c>
      <c r="AL89" s="230">
        <v>12.2</v>
      </c>
      <c r="AM89" s="25"/>
      <c r="AN89" s="241"/>
      <c r="AZ89">
        <v>37</v>
      </c>
      <c r="BA89" t="s">
        <v>268</v>
      </c>
      <c r="BE89" s="8">
        <v>11</v>
      </c>
      <c r="BF89" s="8">
        <v>3</v>
      </c>
      <c r="BG89" s="8" t="s">
        <v>73</v>
      </c>
      <c r="BH89" s="8" t="s">
        <v>13</v>
      </c>
      <c r="BI89" s="8">
        <v>7</v>
      </c>
      <c r="BJ89" s="8">
        <v>16</v>
      </c>
      <c r="BK89" s="8">
        <v>11.2</v>
      </c>
      <c r="BL89" s="8">
        <v>2.2999999999999998</v>
      </c>
      <c r="BM89" s="8">
        <v>-2</v>
      </c>
    </row>
    <row r="90" spans="3:65" ht="16" customHeight="1">
      <c r="C90" s="288">
        <v>84</v>
      </c>
      <c r="D90" s="289"/>
      <c r="E90" s="289">
        <f>IF(L90="HOMIES", MAX(E$6:E89)+1, "")</f>
        <v>10</v>
      </c>
      <c r="F90" s="289" t="str">
        <f t="shared" si="5"/>
        <v>RB31</v>
      </c>
      <c r="G90" s="289" t="s">
        <v>267</v>
      </c>
      <c r="H90" s="289" t="s">
        <v>267</v>
      </c>
      <c r="I90" s="289">
        <v>31</v>
      </c>
      <c r="J90" s="289">
        <v>7</v>
      </c>
      <c r="K90" s="289" t="s">
        <v>447</v>
      </c>
      <c r="L90" s="289" t="str">
        <f>UPPER(_xlfn.XLOOKUP($K90,PPL_EMAIL!$I$2:$I$400,PPL_EMAIL!$J$2:$J$400,"",0))</f>
        <v>HOMIES</v>
      </c>
      <c r="M90" s="290">
        <f>IFERROR(IF(OR(L90="ROOKIE",L90="FREE AGENT"),"NA",_xlfn.XLOOKUP($K90,PPL_EMAIL!$I$2:$I$400,PPL_EMAIL!$K$2:$K$400,"",0)),"NA")</f>
        <v>5</v>
      </c>
      <c r="N90" s="290" t="s">
        <v>69</v>
      </c>
      <c r="O90" s="289" t="s">
        <v>50</v>
      </c>
      <c r="P90" s="291">
        <f>_xlfn.XLOOKUP($O90,NFL!$F$7:$F$39,NFL!$G$7:$G$39,"",0)</f>
        <v>14</v>
      </c>
      <c r="Q90" s="292" t="s">
        <v>1143</v>
      </c>
      <c r="R90" s="293">
        <f>_xlfn.XLOOKUP($K90,CBS_RAW!$C$4:$C$1015,CBS_RAW!$AA$4:$AA$1015,"",0)</f>
        <v>142.77000000000001</v>
      </c>
      <c r="S90" s="315">
        <v>187.1</v>
      </c>
      <c r="T90" s="294">
        <f t="shared" si="6"/>
        <v>19</v>
      </c>
      <c r="U90" s="295">
        <f t="shared" si="7"/>
        <v>35</v>
      </c>
      <c r="V90" s="295">
        <f t="shared" si="8"/>
        <v>24.3</v>
      </c>
      <c r="W90" s="294">
        <v>47</v>
      </c>
      <c r="X90" s="295">
        <v>119</v>
      </c>
      <c r="Y90" s="295">
        <v>81.099999999999994</v>
      </c>
      <c r="Z90" s="230">
        <v>3.4</v>
      </c>
      <c r="AA90" s="229">
        <v>33</v>
      </c>
      <c r="AB90" s="230">
        <v>46</v>
      </c>
      <c r="AC90" s="230">
        <v>38.299999999999997</v>
      </c>
      <c r="AD90" s="230">
        <v>3.6</v>
      </c>
      <c r="AE90" s="25"/>
      <c r="AF90" s="241"/>
      <c r="AG90" s="11"/>
      <c r="AH90" s="230">
        <v>3.4</v>
      </c>
      <c r="AI90" s="229">
        <v>33</v>
      </c>
      <c r="AJ90" s="230">
        <v>46</v>
      </c>
      <c r="AK90" s="230">
        <v>38.299999999999997</v>
      </c>
      <c r="AL90" s="230">
        <v>3.6</v>
      </c>
      <c r="AM90" s="25"/>
      <c r="AN90" s="241"/>
      <c r="AZ90">
        <v>31</v>
      </c>
      <c r="BA90" t="s">
        <v>267</v>
      </c>
      <c r="BE90" s="8">
        <v>12</v>
      </c>
      <c r="BF90" s="8">
        <v>3</v>
      </c>
      <c r="BG90" s="8" t="s">
        <v>570</v>
      </c>
      <c r="BH90" s="8" t="s">
        <v>52</v>
      </c>
      <c r="BI90" s="8">
        <v>7</v>
      </c>
      <c r="BJ90" s="8">
        <v>16</v>
      </c>
      <c r="BK90" s="8">
        <v>11.3</v>
      </c>
      <c r="BL90" s="8">
        <v>2.5</v>
      </c>
      <c r="BM90" s="8">
        <v>0</v>
      </c>
    </row>
    <row r="91" spans="3:65" ht="16" customHeight="1">
      <c r="C91" s="288">
        <v>85</v>
      </c>
      <c r="D91" s="289"/>
      <c r="E91" s="289" t="str">
        <f>IF(L91="HOMIES", MAX(E$6:E90)+1, "")</f>
        <v/>
      </c>
      <c r="F91" s="289" t="str">
        <f t="shared" si="5"/>
        <v>QB9</v>
      </c>
      <c r="G91" s="289" t="s">
        <v>266</v>
      </c>
      <c r="H91" s="289" t="s">
        <v>266</v>
      </c>
      <c r="I91" s="289">
        <v>9</v>
      </c>
      <c r="J91" s="289">
        <v>7</v>
      </c>
      <c r="K91" s="289" t="s">
        <v>11</v>
      </c>
      <c r="L91" s="289" t="str">
        <f>UPPER(_xlfn.XLOOKUP($K91,PPL_EMAIL!$I$2:$I$400,PPL_EMAIL!$J$2:$J$400,"",0))</f>
        <v>MACHINE</v>
      </c>
      <c r="M91" s="290">
        <f>IFERROR(IF(OR(L91="ROOKIE",L91="FREE AGENT"),"NA",_xlfn.XLOOKUP($K91,PPL_EMAIL!$I$2:$I$400,PPL_EMAIL!$K$2:$K$400,"",0)),"NA")</f>
        <v>10</v>
      </c>
      <c r="N91" s="296" t="s">
        <v>675</v>
      </c>
      <c r="O91" s="289" t="s">
        <v>52</v>
      </c>
      <c r="P91" s="291">
        <f>_xlfn.XLOOKUP($O91,NFL!$F$7:$F$39,NFL!$G$7:$G$39,"",0)</f>
        <v>9</v>
      </c>
      <c r="Q91" s="292" t="s">
        <v>1144</v>
      </c>
      <c r="R91" s="293">
        <f>_xlfn.XLOOKUP($K91,CBS_RAW!$C$4:$C$1015,CBS_RAW!$AA$4:$AA$1015,"",0)</f>
        <v>348.07</v>
      </c>
      <c r="S91" s="315">
        <v>248.82</v>
      </c>
      <c r="T91" s="294">
        <f t="shared" si="6"/>
        <v>6</v>
      </c>
      <c r="U91" s="295">
        <f t="shared" si="7"/>
        <v>13</v>
      </c>
      <c r="V91" s="295">
        <f t="shared" si="8"/>
        <v>9.6</v>
      </c>
      <c r="W91" s="294">
        <v>68</v>
      </c>
      <c r="X91" s="295">
        <v>103</v>
      </c>
      <c r="Y91" s="295">
        <v>84.4</v>
      </c>
      <c r="Z91" s="230">
        <v>1.6</v>
      </c>
      <c r="AA91" s="229">
        <v>6</v>
      </c>
      <c r="AB91" s="230">
        <v>15</v>
      </c>
      <c r="AC91" s="230">
        <v>9.3000000000000007</v>
      </c>
      <c r="AD91" s="230">
        <v>1.7</v>
      </c>
      <c r="AE91" s="25"/>
      <c r="AF91" s="241"/>
      <c r="AG91" s="11"/>
      <c r="AH91" s="230">
        <v>1.6</v>
      </c>
      <c r="AI91" s="229">
        <v>6</v>
      </c>
      <c r="AJ91" s="230">
        <v>15</v>
      </c>
      <c r="AK91" s="230">
        <v>9.3000000000000007</v>
      </c>
      <c r="AL91" s="230">
        <v>1.7</v>
      </c>
      <c r="AM91" s="25"/>
      <c r="AN91" s="241"/>
      <c r="AZ91">
        <v>9</v>
      </c>
      <c r="BA91" t="s">
        <v>266</v>
      </c>
      <c r="BE91" s="8">
        <v>13</v>
      </c>
      <c r="BF91" s="8">
        <v>3</v>
      </c>
      <c r="BG91" s="8" t="s">
        <v>81</v>
      </c>
      <c r="BH91" s="8" t="s">
        <v>4</v>
      </c>
      <c r="BI91" s="8">
        <v>9</v>
      </c>
      <c r="BJ91" s="8">
        <v>14</v>
      </c>
      <c r="BK91" s="8">
        <v>12.8</v>
      </c>
      <c r="BL91" s="8">
        <v>1.5</v>
      </c>
      <c r="BM91" s="8">
        <v>0</v>
      </c>
    </row>
    <row r="92" spans="3:65" ht="16" customHeight="1">
      <c r="C92" s="288">
        <v>86</v>
      </c>
      <c r="D92" s="289"/>
      <c r="E92" s="289" t="str">
        <f>IF(L92="HOMIES", MAX(E$6:E91)+1, "")</f>
        <v/>
      </c>
      <c r="F92" s="289" t="str">
        <f t="shared" si="5"/>
        <v>RB32</v>
      </c>
      <c r="G92" s="289" t="s">
        <v>267</v>
      </c>
      <c r="H92" s="289" t="s">
        <v>267</v>
      </c>
      <c r="I92" s="289">
        <v>32</v>
      </c>
      <c r="J92" s="289">
        <v>7</v>
      </c>
      <c r="K92" s="289" t="s">
        <v>110</v>
      </c>
      <c r="L92" s="289" t="str">
        <f>UPPER(_xlfn.XLOOKUP($K92,PPL_EMAIL!$I$2:$I$400,PPL_EMAIL!$J$2:$J$400,"",0))</f>
        <v>DYNASTY</v>
      </c>
      <c r="M92" s="290">
        <f>IFERROR(IF(OR(L92="ROOKIE",L92="FREE AGENT"),"NA",_xlfn.XLOOKUP($K92,PPL_EMAIL!$I$2:$I$400,PPL_EMAIL!$K$2:$K$400,"",0)),"NA")</f>
        <v>1</v>
      </c>
      <c r="N92" s="290" t="s">
        <v>69</v>
      </c>
      <c r="O92" s="289" t="s">
        <v>34</v>
      </c>
      <c r="P92" s="291">
        <f>_xlfn.XLOOKUP($O92,NFL!$F$7:$F$39,NFL!$G$7:$G$39,"",0)</f>
        <v>7</v>
      </c>
      <c r="Q92" s="292" t="s">
        <v>1145</v>
      </c>
      <c r="R92" s="293">
        <f>_xlfn.XLOOKUP($K92,CBS_RAW!$C$4:$C$1015,CBS_RAW!$AA$4:$AA$1015,"",0)</f>
        <v>152.52000000000001</v>
      </c>
      <c r="S92" s="315">
        <v>157.80000000000001</v>
      </c>
      <c r="T92" s="294">
        <f t="shared" si="6"/>
        <v>29</v>
      </c>
      <c r="U92" s="295">
        <f t="shared" si="7"/>
        <v>36</v>
      </c>
      <c r="V92" s="295">
        <f t="shared" si="8"/>
        <v>33.4</v>
      </c>
      <c r="W92" s="294">
        <v>69</v>
      </c>
      <c r="X92" s="295">
        <v>100</v>
      </c>
      <c r="Y92" s="295">
        <v>85</v>
      </c>
      <c r="Z92" s="230">
        <v>4.5</v>
      </c>
      <c r="AA92" s="229">
        <v>32</v>
      </c>
      <c r="AB92" s="230">
        <v>57</v>
      </c>
      <c r="AC92" s="230">
        <v>39.700000000000003</v>
      </c>
      <c r="AD92" s="230">
        <v>5.9</v>
      </c>
      <c r="AE92" s="25"/>
      <c r="AF92" s="241"/>
      <c r="AG92" s="11"/>
      <c r="AH92" s="230">
        <v>4.5</v>
      </c>
      <c r="AI92" s="229">
        <v>32</v>
      </c>
      <c r="AJ92" s="230">
        <v>57</v>
      </c>
      <c r="AK92" s="230">
        <v>39.700000000000003</v>
      </c>
      <c r="AL92" s="230">
        <v>5.9</v>
      </c>
      <c r="AM92" s="25"/>
      <c r="AN92" s="241"/>
      <c r="AZ92">
        <v>32</v>
      </c>
      <c r="BA92" t="s">
        <v>267</v>
      </c>
      <c r="BE92" s="8">
        <v>14</v>
      </c>
      <c r="BF92" s="8">
        <v>3</v>
      </c>
      <c r="BG92" s="8" t="s">
        <v>80</v>
      </c>
      <c r="BH92" s="8" t="s">
        <v>18</v>
      </c>
      <c r="BI92" s="8">
        <v>10</v>
      </c>
      <c r="BJ92" s="8">
        <v>16</v>
      </c>
      <c r="BK92" s="8">
        <v>12.8</v>
      </c>
      <c r="BL92" s="8">
        <v>1.6</v>
      </c>
      <c r="BM92" s="8">
        <v>0</v>
      </c>
    </row>
    <row r="93" spans="3:65" ht="16" customHeight="1">
      <c r="C93" s="288">
        <v>87</v>
      </c>
      <c r="D93" s="289"/>
      <c r="E93" s="289" t="str">
        <f>IF(L93="HOMIES", MAX(E$6:E92)+1, "")</f>
        <v/>
      </c>
      <c r="F93" s="289" t="str">
        <f t="shared" si="5"/>
        <v>WR38</v>
      </c>
      <c r="G93" s="289" t="s">
        <v>268</v>
      </c>
      <c r="H93" s="289" t="s">
        <v>268</v>
      </c>
      <c r="I93" s="289">
        <v>38</v>
      </c>
      <c r="J93" s="289">
        <v>7</v>
      </c>
      <c r="K93" s="289" t="s">
        <v>141</v>
      </c>
      <c r="L93" s="297" t="str">
        <f>UPPER(_xlfn.XLOOKUP($K93,PPL_EMAIL!$I$2:$I$400,PPL_EMAIL!$J$2:$J$400,"",0))</f>
        <v>ROID RAGERS</v>
      </c>
      <c r="M93" s="290">
        <f>IFERROR(IF(OR(L93="ROOKIE",L93="FREE AGENT"),"NA",_xlfn.XLOOKUP($K93,PPL_EMAIL!$I$2:$I$400,PPL_EMAIL!$K$2:$K$400,"",0)),"NA")</f>
        <v>11</v>
      </c>
      <c r="N93" s="290" t="s">
        <v>396</v>
      </c>
      <c r="O93" s="289" t="s">
        <v>12</v>
      </c>
      <c r="P93" s="291">
        <f>_xlfn.XLOOKUP($O93,NFL!$F$7:$F$39,NFL!$G$7:$G$39,"",0)</f>
        <v>11</v>
      </c>
      <c r="Q93" s="292" t="s">
        <v>1041</v>
      </c>
      <c r="R93" s="293">
        <f>_xlfn.XLOOKUP($K93,CBS_RAW!$C$4:$C$1015,CBS_RAW!$AA$4:$AA$1015,"",0)</f>
        <v>127.35</v>
      </c>
      <c r="S93" s="315">
        <v>168.4</v>
      </c>
      <c r="T93" s="294">
        <f t="shared" si="6"/>
        <v>30</v>
      </c>
      <c r="U93" s="295">
        <f t="shared" si="7"/>
        <v>47</v>
      </c>
      <c r="V93" s="295">
        <f t="shared" si="8"/>
        <v>37.700000000000003</v>
      </c>
      <c r="W93" s="294">
        <v>50</v>
      </c>
      <c r="X93" s="295">
        <v>103</v>
      </c>
      <c r="Y93" s="295">
        <v>85.3</v>
      </c>
      <c r="Z93" s="230">
        <v>1.5</v>
      </c>
      <c r="AA93" s="229">
        <v>7</v>
      </c>
      <c r="AB93" s="230">
        <v>15</v>
      </c>
      <c r="AC93" s="230">
        <v>9.5</v>
      </c>
      <c r="AD93" s="230">
        <v>2.4</v>
      </c>
      <c r="AE93" s="25"/>
      <c r="AF93" s="241"/>
      <c r="AG93" s="11"/>
      <c r="AH93" s="230">
        <v>1.5</v>
      </c>
      <c r="AI93" s="229">
        <v>7</v>
      </c>
      <c r="AJ93" s="230">
        <v>15</v>
      </c>
      <c r="AK93" s="230">
        <v>9.5</v>
      </c>
      <c r="AL93" s="230">
        <v>2.4</v>
      </c>
      <c r="AM93" s="25"/>
      <c r="AN93" s="241"/>
      <c r="AZ93">
        <v>38</v>
      </c>
      <c r="BA93" t="s">
        <v>268</v>
      </c>
      <c r="BE93" s="8">
        <v>15</v>
      </c>
      <c r="BF93" s="8">
        <v>3</v>
      </c>
      <c r="BG93" s="8" t="s">
        <v>77</v>
      </c>
      <c r="BH93" s="8" t="s">
        <v>22</v>
      </c>
      <c r="BI93" s="8">
        <v>9</v>
      </c>
      <c r="BJ93" s="8">
        <v>20</v>
      </c>
      <c r="BK93" s="8">
        <v>13.9</v>
      </c>
      <c r="BL93" s="8">
        <v>2.8</v>
      </c>
      <c r="BM93" s="8">
        <v>1</v>
      </c>
    </row>
    <row r="94" spans="3:65" ht="16" customHeight="1">
      <c r="C94" s="288">
        <v>88</v>
      </c>
      <c r="D94" s="289"/>
      <c r="E94" s="289" t="str">
        <f>IF(L94="HOMIES", MAX(E$6:E93)+1, "")</f>
        <v/>
      </c>
      <c r="F94" s="289" t="str">
        <f t="shared" si="5"/>
        <v>RB33</v>
      </c>
      <c r="G94" s="289" t="s">
        <v>267</v>
      </c>
      <c r="H94" s="289" t="s">
        <v>267</v>
      </c>
      <c r="I94" s="289">
        <v>33</v>
      </c>
      <c r="J94" s="289">
        <v>7</v>
      </c>
      <c r="K94" s="289" t="s">
        <v>118</v>
      </c>
      <c r="L94" s="289" t="str">
        <f>UPPER(_xlfn.XLOOKUP($K94,PPL_EMAIL!$I$2:$I$400,PPL_EMAIL!$J$2:$J$400,"",0))</f>
        <v>BROTHERHOOD</v>
      </c>
      <c r="M94" s="290">
        <f>IFERROR(IF(OR(L94="ROOKIE",L94="FREE AGENT"),"NA",_xlfn.XLOOKUP($K94,PPL_EMAIL!$I$2:$I$400,PPL_EMAIL!$K$2:$K$400,"",0)),"NA")</f>
        <v>4</v>
      </c>
      <c r="N94" s="290" t="s">
        <v>677</v>
      </c>
      <c r="O94" s="289" t="s">
        <v>24</v>
      </c>
      <c r="P94" s="291">
        <f>_xlfn.XLOOKUP($O94,NFL!$F$7:$F$39,NFL!$G$7:$G$39,"",0)</f>
        <v>9</v>
      </c>
      <c r="Q94" s="292" t="s">
        <v>1042</v>
      </c>
      <c r="R94" s="293">
        <f>_xlfn.XLOOKUP($K94,CBS_RAW!$C$4:$C$1015,CBS_RAW!$AA$4:$AA$1015,"",0)</f>
        <v>145.52000000000001</v>
      </c>
      <c r="S94" s="315">
        <v>123.6</v>
      </c>
      <c r="T94" s="294">
        <f t="shared" si="6"/>
        <v>25</v>
      </c>
      <c r="U94" s="295">
        <f t="shared" si="7"/>
        <v>37</v>
      </c>
      <c r="V94" s="295">
        <f t="shared" si="8"/>
        <v>31.8</v>
      </c>
      <c r="W94" s="294">
        <v>59</v>
      </c>
      <c r="X94" s="295">
        <v>110</v>
      </c>
      <c r="Y94" s="295">
        <v>85.9</v>
      </c>
      <c r="Z94" s="230">
        <v>1.6</v>
      </c>
      <c r="AA94" s="229">
        <v>7</v>
      </c>
      <c r="AB94" s="230">
        <v>13</v>
      </c>
      <c r="AC94" s="230">
        <v>9.8000000000000007</v>
      </c>
      <c r="AD94" s="230">
        <v>1.9</v>
      </c>
      <c r="AE94" s="25"/>
      <c r="AF94" s="241"/>
      <c r="AG94" s="11"/>
      <c r="AH94" s="230">
        <v>1.6</v>
      </c>
      <c r="AI94" s="229">
        <v>7</v>
      </c>
      <c r="AJ94" s="230">
        <v>13</v>
      </c>
      <c r="AK94" s="230">
        <v>9.8000000000000007</v>
      </c>
      <c r="AL94" s="230">
        <v>1.9</v>
      </c>
      <c r="AM94" s="25"/>
      <c r="AN94" s="241"/>
      <c r="AZ94">
        <v>33</v>
      </c>
      <c r="BA94" t="s">
        <v>267</v>
      </c>
      <c r="BE94" s="8">
        <v>16</v>
      </c>
      <c r="BF94" s="8">
        <v>4</v>
      </c>
      <c r="BG94" s="8" t="s">
        <v>71</v>
      </c>
      <c r="BH94" s="8" t="s">
        <v>24</v>
      </c>
      <c r="BI94" s="8">
        <v>15</v>
      </c>
      <c r="BJ94" s="8">
        <v>24</v>
      </c>
      <c r="BK94" s="8">
        <v>16.899999999999999</v>
      </c>
      <c r="BL94" s="8">
        <v>2</v>
      </c>
      <c r="BM94" s="8">
        <v>-1</v>
      </c>
    </row>
    <row r="95" spans="3:65" ht="16" customHeight="1">
      <c r="C95" s="288">
        <v>89</v>
      </c>
      <c r="D95" s="289"/>
      <c r="E95" s="289" t="str">
        <f>IF(L95="HOMIES", MAX(E$6:E94)+1, "")</f>
        <v/>
      </c>
      <c r="F95" s="289" t="str">
        <f t="shared" si="5"/>
        <v>RB34</v>
      </c>
      <c r="G95" s="289" t="s">
        <v>267</v>
      </c>
      <c r="H95" s="289" t="s">
        <v>267</v>
      </c>
      <c r="I95" s="289">
        <v>34</v>
      </c>
      <c r="J95" s="289">
        <v>8</v>
      </c>
      <c r="K95" s="289" t="s">
        <v>606</v>
      </c>
      <c r="L95" s="289" t="str">
        <f>UPPER(_xlfn.XLOOKUP($K95,PPL_EMAIL!$I$2:$I$400,PPL_EMAIL!$J$2:$J$400,"",0))</f>
        <v>ROID RAGERS</v>
      </c>
      <c r="M95" s="290">
        <f>IFERROR(IF(OR(L95="ROOKIE",L95="FREE AGENT"),"NA",_xlfn.XLOOKUP($K95,PPL_EMAIL!$I$2:$I$400,PPL_EMAIL!$K$2:$K$400,"",0)),"NA")</f>
        <v>1</v>
      </c>
      <c r="N95" s="290" t="s">
        <v>69</v>
      </c>
      <c r="O95" s="289" t="s">
        <v>36</v>
      </c>
      <c r="P95" s="291">
        <f>_xlfn.XLOOKUP($O95,NFL!$F$7:$F$39,NFL!$G$7:$G$39,"",0)</f>
        <v>10</v>
      </c>
      <c r="Q95" s="292" t="s">
        <v>1146</v>
      </c>
      <c r="R95" s="293">
        <f>_xlfn.XLOOKUP($K95,CBS_RAW!$C$4:$C$1015,CBS_RAW!$AA$4:$AA$1015,"",0)</f>
        <v>133.71</v>
      </c>
      <c r="S95" s="315">
        <v>100.9</v>
      </c>
      <c r="T95" s="294">
        <f t="shared" si="6"/>
        <v>24</v>
      </c>
      <c r="U95" s="295">
        <f t="shared" si="7"/>
        <v>37</v>
      </c>
      <c r="V95" s="295">
        <f t="shared" si="8"/>
        <v>30.4</v>
      </c>
      <c r="W95" s="294">
        <v>59</v>
      </c>
      <c r="X95" s="295">
        <v>112</v>
      </c>
      <c r="Y95" s="295">
        <v>86.4</v>
      </c>
      <c r="Z95" s="230">
        <v>1.2</v>
      </c>
      <c r="AA95" s="229">
        <v>8</v>
      </c>
      <c r="AB95" s="230">
        <v>13</v>
      </c>
      <c r="AC95" s="230">
        <v>10.199999999999999</v>
      </c>
      <c r="AD95" s="230">
        <v>1.5</v>
      </c>
      <c r="AE95" s="25"/>
      <c r="AF95" s="241"/>
      <c r="AG95" s="11"/>
      <c r="AH95" s="230">
        <v>1.2</v>
      </c>
      <c r="AI95" s="229">
        <v>8</v>
      </c>
      <c r="AJ95" s="230">
        <v>13</v>
      </c>
      <c r="AK95" s="230">
        <v>10.199999999999999</v>
      </c>
      <c r="AL95" s="230">
        <v>1.5</v>
      </c>
      <c r="AM95" s="25"/>
      <c r="AN95" s="241"/>
      <c r="AZ95">
        <v>34</v>
      </c>
      <c r="BA95" t="s">
        <v>267</v>
      </c>
      <c r="BE95" s="8">
        <v>17</v>
      </c>
      <c r="BF95" s="8">
        <v>4</v>
      </c>
      <c r="BG95" s="8" t="s">
        <v>925</v>
      </c>
      <c r="BH95" s="8" t="s">
        <v>20</v>
      </c>
      <c r="BI95" s="8">
        <v>15</v>
      </c>
      <c r="BJ95" s="8">
        <v>21</v>
      </c>
      <c r="BK95" s="8">
        <v>18.100000000000001</v>
      </c>
      <c r="BL95" s="8">
        <v>1.9</v>
      </c>
      <c r="BM95" s="8">
        <v>0</v>
      </c>
    </row>
    <row r="96" spans="3:65" ht="16" customHeight="1">
      <c r="C96" s="288">
        <v>90</v>
      </c>
      <c r="D96" s="289"/>
      <c r="E96" s="289" t="str">
        <f>IF(L96="HOMIES", MAX(E$6:E95)+1, "")</f>
        <v/>
      </c>
      <c r="F96" s="289" t="str">
        <f t="shared" si="5"/>
        <v>WR39</v>
      </c>
      <c r="G96" s="289" t="s">
        <v>268</v>
      </c>
      <c r="H96" s="289" t="s">
        <v>268</v>
      </c>
      <c r="I96" s="289">
        <v>39</v>
      </c>
      <c r="J96" s="289">
        <v>8</v>
      </c>
      <c r="K96" s="289" t="s">
        <v>928</v>
      </c>
      <c r="L96" s="289" t="s">
        <v>519</v>
      </c>
      <c r="M96" s="290" t="str">
        <f>IFERROR(IF(OR(L96="ROOKIE",L96="FREE AGENT"),"NA",_xlfn.XLOOKUP($K96,PPL_EMAIL!$I$2:$I$400,PPL_EMAIL!$K$2:$K$400,"",0)),"NA")</f>
        <v>NA</v>
      </c>
      <c r="N96" s="290"/>
      <c r="O96" s="289" t="s">
        <v>10</v>
      </c>
      <c r="P96" s="291">
        <f>_xlfn.XLOOKUP($O96,NFL!$F$7:$F$39,NFL!$G$7:$G$39,"",0)</f>
        <v>14</v>
      </c>
      <c r="Q96" s="292" t="s">
        <v>1147</v>
      </c>
      <c r="R96" s="293">
        <f>_xlfn.XLOOKUP($K96,CBS_RAW!$C$4:$C$1015,CBS_RAW!$AA$4:$AA$1015,"",0)</f>
        <v>119.24</v>
      </c>
      <c r="S96" s="315">
        <v>0</v>
      </c>
      <c r="T96" s="294">
        <f t="shared" si="6"/>
        <v>32</v>
      </c>
      <c r="U96" s="295">
        <f t="shared" si="7"/>
        <v>47</v>
      </c>
      <c r="V96" s="295">
        <f t="shared" si="8"/>
        <v>38.5</v>
      </c>
      <c r="W96" s="294">
        <v>65</v>
      </c>
      <c r="X96" s="295">
        <v>113</v>
      </c>
      <c r="Y96" s="295">
        <v>87</v>
      </c>
      <c r="Z96" s="230">
        <v>1.9</v>
      </c>
      <c r="AA96" s="229">
        <v>8</v>
      </c>
      <c r="AB96" s="230">
        <v>14</v>
      </c>
      <c r="AC96" s="230">
        <v>10.6</v>
      </c>
      <c r="AD96" s="230">
        <v>1.6</v>
      </c>
      <c r="AE96" s="25"/>
      <c r="AF96" s="241"/>
      <c r="AG96" s="11"/>
      <c r="AH96" s="230">
        <v>1.9</v>
      </c>
      <c r="AI96" s="229">
        <v>8</v>
      </c>
      <c r="AJ96" s="230">
        <v>14</v>
      </c>
      <c r="AK96" s="230">
        <v>10.6</v>
      </c>
      <c r="AL96" s="230">
        <v>1.6</v>
      </c>
      <c r="AM96" s="25"/>
      <c r="AN96" s="241"/>
      <c r="AZ96">
        <v>39</v>
      </c>
      <c r="BA96" t="s">
        <v>268</v>
      </c>
      <c r="BE96" s="8">
        <v>18</v>
      </c>
      <c r="BF96" s="8">
        <v>4</v>
      </c>
      <c r="BG96" s="8" t="s">
        <v>926</v>
      </c>
      <c r="BH96" s="8" t="s">
        <v>49</v>
      </c>
      <c r="BI96" s="8">
        <v>17</v>
      </c>
      <c r="BJ96" s="8">
        <v>24</v>
      </c>
      <c r="BK96" s="8">
        <v>20.5</v>
      </c>
      <c r="BL96" s="8">
        <v>2.9</v>
      </c>
      <c r="BM96" s="8">
        <v>0</v>
      </c>
    </row>
    <row r="97" spans="3:65" ht="16" customHeight="1">
      <c r="C97" s="288">
        <v>91</v>
      </c>
      <c r="D97" s="289"/>
      <c r="E97" s="289" t="str">
        <f>IF(L97="HOMIES", MAX(E$6:E96)+1, "")</f>
        <v/>
      </c>
      <c r="F97" s="289" t="str">
        <f t="shared" si="5"/>
        <v>RB35</v>
      </c>
      <c r="G97" s="289" t="s">
        <v>267</v>
      </c>
      <c r="H97" s="289" t="s">
        <v>267</v>
      </c>
      <c r="I97" s="289">
        <v>35</v>
      </c>
      <c r="J97" s="289">
        <v>8</v>
      </c>
      <c r="K97" s="289" t="s">
        <v>105</v>
      </c>
      <c r="L97" s="289" t="str">
        <f>UPPER(_xlfn.XLOOKUP($K97,PPL_EMAIL!$I$2:$I$400,PPL_EMAIL!$J$2:$J$400,"",0))</f>
        <v>WAILERS</v>
      </c>
      <c r="M97" s="290">
        <f>IFERROR(IF(OR(L97="ROOKIE",L97="FREE AGENT"),"NA",_xlfn.XLOOKUP($K97,PPL_EMAIL!$I$2:$I$400,PPL_EMAIL!$K$2:$K$400,"",0)),"NA")</f>
        <v>3</v>
      </c>
      <c r="N97" s="290" t="s">
        <v>677</v>
      </c>
      <c r="O97" s="289" t="s">
        <v>8</v>
      </c>
      <c r="P97" s="291">
        <f>_xlfn.XLOOKUP($O97,NFL!$F$7:$F$39,NFL!$G$7:$G$39,"",0)</f>
        <v>9</v>
      </c>
      <c r="Q97" s="292" t="s">
        <v>1148</v>
      </c>
      <c r="R97" s="293">
        <f>_xlfn.XLOOKUP($K97,CBS_RAW!$C$4:$C$1015,CBS_RAW!$AA$4:$AA$1015,"",0)</f>
        <v>141.44</v>
      </c>
      <c r="S97" s="315">
        <v>88</v>
      </c>
      <c r="T97" s="294">
        <f t="shared" si="6"/>
        <v>30</v>
      </c>
      <c r="U97" s="295">
        <f t="shared" si="7"/>
        <v>35</v>
      </c>
      <c r="V97" s="295">
        <f t="shared" si="8"/>
        <v>32.6</v>
      </c>
      <c r="W97" s="294">
        <v>74</v>
      </c>
      <c r="X97" s="295">
        <v>123</v>
      </c>
      <c r="Y97" s="295">
        <v>89.2</v>
      </c>
      <c r="Z97" s="230">
        <v>5.6</v>
      </c>
      <c r="AA97" s="229">
        <v>29</v>
      </c>
      <c r="AB97" s="230">
        <v>59</v>
      </c>
      <c r="AC97" s="230">
        <v>40.299999999999997</v>
      </c>
      <c r="AD97" s="230">
        <v>6.2</v>
      </c>
      <c r="AE97" s="25"/>
      <c r="AF97" s="241"/>
      <c r="AG97" s="11"/>
      <c r="AH97" s="230">
        <v>5.6</v>
      </c>
      <c r="AI97" s="229">
        <v>29</v>
      </c>
      <c r="AJ97" s="230">
        <v>59</v>
      </c>
      <c r="AK97" s="230">
        <v>40.299999999999997</v>
      </c>
      <c r="AL97" s="230">
        <v>6.2</v>
      </c>
      <c r="AM97" s="25"/>
      <c r="AN97" s="241"/>
      <c r="AZ97">
        <v>35</v>
      </c>
      <c r="BA97" t="s">
        <v>267</v>
      </c>
      <c r="BE97" s="8">
        <v>19</v>
      </c>
      <c r="BF97" s="8">
        <v>4</v>
      </c>
      <c r="BG97" s="8" t="s">
        <v>89</v>
      </c>
      <c r="BH97" s="8" t="s">
        <v>32</v>
      </c>
      <c r="BI97" s="8">
        <v>17</v>
      </c>
      <c r="BJ97" s="8">
        <v>26</v>
      </c>
      <c r="BK97" s="8">
        <v>20.6</v>
      </c>
      <c r="BL97" s="8">
        <v>2</v>
      </c>
      <c r="BM97" s="8">
        <v>0</v>
      </c>
    </row>
    <row r="98" spans="3:65" ht="16" customHeight="1">
      <c r="C98" s="288">
        <v>92</v>
      </c>
      <c r="D98" s="289"/>
      <c r="E98" s="289" t="str">
        <f>IF(L98="HOMIES", MAX(E$6:E97)+1, "")</f>
        <v/>
      </c>
      <c r="F98" s="289" t="str">
        <f t="shared" si="5"/>
        <v>QB10</v>
      </c>
      <c r="G98" s="289" t="s">
        <v>266</v>
      </c>
      <c r="H98" s="289" t="s">
        <v>266</v>
      </c>
      <c r="I98" s="289">
        <v>10</v>
      </c>
      <c r="J98" s="289">
        <v>8</v>
      </c>
      <c r="K98" s="289" t="s">
        <v>594</v>
      </c>
      <c r="L98" s="289" t="str">
        <f>UPPER(_xlfn.XLOOKUP($K98,PPL_EMAIL!$I$2:$I$400,PPL_EMAIL!$J$2:$J$400,"",0))</f>
        <v>HABANEROS</v>
      </c>
      <c r="M98" s="290">
        <f>IFERROR(IF(OR(L98="ROOKIE",L98="FREE AGENT"),"NA",_xlfn.XLOOKUP($K98,PPL_EMAIL!$I$2:$I$400,PPL_EMAIL!$K$2:$K$400,"",0)),"NA")</f>
        <v>2</v>
      </c>
      <c r="N98" s="290" t="s">
        <v>675</v>
      </c>
      <c r="O98" s="289" t="s">
        <v>38</v>
      </c>
      <c r="P98" s="291">
        <f>_xlfn.XLOOKUP($O98,NFL!$F$7:$F$39,NFL!$G$7:$G$39,"",0)</f>
        <v>9</v>
      </c>
      <c r="Q98" s="292" t="s">
        <v>1149</v>
      </c>
      <c r="R98" s="293">
        <f>_xlfn.XLOOKUP($K98,CBS_RAW!$C$4:$C$1015,CBS_RAW!$AA$4:$AA$1015,"",0)</f>
        <v>324.16000000000003</v>
      </c>
      <c r="S98" s="315">
        <v>66.92</v>
      </c>
      <c r="T98" s="294">
        <f t="shared" si="6"/>
        <v>5</v>
      </c>
      <c r="U98" s="295">
        <f t="shared" si="7"/>
        <v>18</v>
      </c>
      <c r="V98" s="295">
        <f t="shared" si="8"/>
        <v>10.7</v>
      </c>
      <c r="W98" s="294">
        <v>64</v>
      </c>
      <c r="X98" s="295">
        <v>114</v>
      </c>
      <c r="Y98" s="295">
        <v>89.9</v>
      </c>
      <c r="Z98" s="230">
        <v>9.1999999999999993</v>
      </c>
      <c r="AA98" s="229">
        <v>29</v>
      </c>
      <c r="AB98" s="230">
        <v>48</v>
      </c>
      <c r="AC98" s="230">
        <v>37.200000000000003</v>
      </c>
      <c r="AD98" s="230">
        <v>4.3</v>
      </c>
      <c r="AE98" s="25"/>
      <c r="AF98" s="241"/>
      <c r="AG98" s="11"/>
      <c r="AH98" s="230">
        <v>9.1999999999999993</v>
      </c>
      <c r="AI98" s="229">
        <v>29</v>
      </c>
      <c r="AJ98" s="230">
        <v>48</v>
      </c>
      <c r="AK98" s="230">
        <v>37.200000000000003</v>
      </c>
      <c r="AL98" s="230">
        <v>4.3</v>
      </c>
      <c r="AM98" s="25"/>
      <c r="AN98" s="241"/>
      <c r="AZ98">
        <v>10</v>
      </c>
      <c r="BA98" t="s">
        <v>266</v>
      </c>
      <c r="BE98" s="8">
        <v>20</v>
      </c>
      <c r="BF98" s="8">
        <v>4</v>
      </c>
      <c r="BG98" s="8" t="s">
        <v>632</v>
      </c>
      <c r="BH98" s="8" t="s">
        <v>38</v>
      </c>
      <c r="BI98" s="8">
        <v>16</v>
      </c>
      <c r="BJ98" s="8">
        <v>26</v>
      </c>
      <c r="BK98" s="8">
        <v>20.6</v>
      </c>
      <c r="BL98" s="8">
        <v>2.7</v>
      </c>
      <c r="BM98" s="8">
        <v>2</v>
      </c>
    </row>
    <row r="99" spans="3:65" ht="16" customHeight="1">
      <c r="C99" s="288">
        <v>93</v>
      </c>
      <c r="D99" s="289"/>
      <c r="E99" s="289" t="str">
        <f>IF(L99="HOMIES", MAX(E$6:E98)+1, "")</f>
        <v/>
      </c>
      <c r="F99" s="289" t="str">
        <f t="shared" si="5"/>
        <v>QB11</v>
      </c>
      <c r="G99" s="289" t="s">
        <v>266</v>
      </c>
      <c r="H99" s="289" t="s">
        <v>266</v>
      </c>
      <c r="I99" s="289">
        <v>11</v>
      </c>
      <c r="J99" s="289">
        <v>8</v>
      </c>
      <c r="K99" s="289" t="s">
        <v>23</v>
      </c>
      <c r="L99" s="289" t="str">
        <f>UPPER(_xlfn.XLOOKUP($K99,PPL_EMAIL!$I$2:$I$400,PPL_EMAIL!$J$2:$J$400,"",0))</f>
        <v>BROTHERHOOD</v>
      </c>
      <c r="M99" s="290">
        <f>IFERROR(IF(OR(L99="ROOKIE",L99="FREE AGENT"),"NA",_xlfn.XLOOKUP($K99,PPL_EMAIL!$I$2:$I$400,PPL_EMAIL!$K$2:$K$400,"",0)),"NA")</f>
        <v>10</v>
      </c>
      <c r="N99" s="290" t="s">
        <v>675</v>
      </c>
      <c r="O99" s="289" t="s">
        <v>24</v>
      </c>
      <c r="P99" s="291">
        <f>_xlfn.XLOOKUP($O99,NFL!$F$7:$F$39,NFL!$G$7:$G$39,"",0)</f>
        <v>9</v>
      </c>
      <c r="Q99" s="292" t="s">
        <v>1150</v>
      </c>
      <c r="R99" s="293">
        <f>_xlfn.XLOOKUP($K99,CBS_RAW!$C$4:$C$1015,CBS_RAW!$AA$4:$AA$1015,"",0)</f>
        <v>337.84</v>
      </c>
      <c r="S99" s="315">
        <v>330.56</v>
      </c>
      <c r="T99" s="294">
        <f t="shared" si="6"/>
        <v>7</v>
      </c>
      <c r="U99" s="295">
        <f t="shared" si="7"/>
        <v>14</v>
      </c>
      <c r="V99" s="295">
        <f t="shared" si="8"/>
        <v>10</v>
      </c>
      <c r="W99" s="294">
        <v>77</v>
      </c>
      <c r="X99" s="295">
        <v>105</v>
      </c>
      <c r="Y99" s="295">
        <v>90.6</v>
      </c>
      <c r="Z99" s="230">
        <v>2.7</v>
      </c>
      <c r="AA99" s="229">
        <v>28</v>
      </c>
      <c r="AB99" s="230">
        <v>44</v>
      </c>
      <c r="AC99" s="230">
        <v>34.4</v>
      </c>
      <c r="AD99" s="230">
        <v>3.9</v>
      </c>
      <c r="AE99" s="25"/>
      <c r="AF99" s="241"/>
      <c r="AG99" s="11"/>
      <c r="AH99" s="230">
        <v>2.7</v>
      </c>
      <c r="AI99" s="229">
        <v>28</v>
      </c>
      <c r="AJ99" s="230">
        <v>44</v>
      </c>
      <c r="AK99" s="230">
        <v>34.4</v>
      </c>
      <c r="AL99" s="230">
        <v>3.9</v>
      </c>
      <c r="AM99" s="25"/>
      <c r="AN99" s="241"/>
      <c r="AZ99">
        <v>11</v>
      </c>
      <c r="BA99" t="s">
        <v>266</v>
      </c>
      <c r="BE99" s="8">
        <v>21</v>
      </c>
      <c r="BF99" s="8">
        <v>4</v>
      </c>
      <c r="BG99" s="8" t="s">
        <v>924</v>
      </c>
      <c r="BH99" s="8" t="s">
        <v>42</v>
      </c>
      <c r="BI99" s="8">
        <v>16</v>
      </c>
      <c r="BJ99" s="8">
        <v>27</v>
      </c>
      <c r="BK99" s="8">
        <v>20.8</v>
      </c>
      <c r="BL99" s="8">
        <v>3.4</v>
      </c>
      <c r="BM99" s="8">
        <v>-1</v>
      </c>
    </row>
    <row r="100" spans="3:65" ht="16" customHeight="1">
      <c r="C100" s="288">
        <v>94</v>
      </c>
      <c r="D100" s="289"/>
      <c r="E100" s="289" t="str">
        <f>IF(L100="HOMIES", MAX(E$6:E99)+1, "")</f>
        <v/>
      </c>
      <c r="F100" s="289" t="str">
        <f t="shared" si="5"/>
        <v>TE9</v>
      </c>
      <c r="G100" s="289" t="s">
        <v>269</v>
      </c>
      <c r="H100" s="289" t="s">
        <v>269</v>
      </c>
      <c r="I100" s="289">
        <v>9</v>
      </c>
      <c r="J100" s="289">
        <v>8</v>
      </c>
      <c r="K100" s="289" t="s">
        <v>481</v>
      </c>
      <c r="L100" s="289" t="str">
        <f>UPPER(_xlfn.XLOOKUP($K100,PPL_EMAIL!$I$2:$I$400,PPL_EMAIL!$J$2:$J$400,"",0))</f>
        <v>DYNASTY</v>
      </c>
      <c r="M100" s="290">
        <f>IFERROR(IF(OR(L100="ROOKIE",L100="FREE AGENT"),"NA",_xlfn.XLOOKUP($K100,PPL_EMAIL!$I$2:$I$400,PPL_EMAIL!$K$2:$K$400,"",0)),"NA")</f>
        <v>1</v>
      </c>
      <c r="N100" s="290" t="s">
        <v>677</v>
      </c>
      <c r="O100" s="289" t="s">
        <v>34</v>
      </c>
      <c r="P100" s="291">
        <f>_xlfn.XLOOKUP($O100,NFL!$F$7:$F$39,NFL!$G$7:$G$39,"",0)</f>
        <v>7</v>
      </c>
      <c r="Q100" s="292" t="s">
        <v>1043</v>
      </c>
      <c r="R100" s="293">
        <f>_xlfn.XLOOKUP($K100,CBS_RAW!$C$4:$C$1015,CBS_RAW!$AA$4:$AA$1015,"",0)</f>
        <v>124.26</v>
      </c>
      <c r="S100" s="315">
        <v>115.1</v>
      </c>
      <c r="T100" s="294">
        <f t="shared" si="6"/>
        <v>7</v>
      </c>
      <c r="U100" s="295">
        <f t="shared" si="7"/>
        <v>11</v>
      </c>
      <c r="V100" s="295">
        <f t="shared" si="8"/>
        <v>8.6</v>
      </c>
      <c r="W100" s="294">
        <v>69</v>
      </c>
      <c r="X100" s="295">
        <v>134</v>
      </c>
      <c r="Y100" s="295">
        <v>91.7</v>
      </c>
      <c r="Z100" s="230">
        <v>4.2</v>
      </c>
      <c r="AA100" s="229">
        <v>30</v>
      </c>
      <c r="AB100" s="230">
        <v>44</v>
      </c>
      <c r="AC100" s="230">
        <v>37.5</v>
      </c>
      <c r="AD100" s="230">
        <v>3.6</v>
      </c>
      <c r="AE100" s="25"/>
      <c r="AF100" s="241"/>
      <c r="AG100" s="11"/>
      <c r="AH100" s="230">
        <v>4.2</v>
      </c>
      <c r="AI100" s="229">
        <v>30</v>
      </c>
      <c r="AJ100" s="230">
        <v>44</v>
      </c>
      <c r="AK100" s="230">
        <v>37.5</v>
      </c>
      <c r="AL100" s="230">
        <v>3.6</v>
      </c>
      <c r="AM100" s="25"/>
      <c r="AN100" s="241"/>
      <c r="AZ100">
        <v>9</v>
      </c>
      <c r="BA100" t="s">
        <v>269</v>
      </c>
      <c r="BE100" s="8">
        <v>22</v>
      </c>
      <c r="BF100" s="8">
        <v>4</v>
      </c>
      <c r="BG100" s="8" t="s">
        <v>575</v>
      </c>
      <c r="BH100" s="8" t="s">
        <v>4</v>
      </c>
      <c r="BI100" s="8">
        <v>16</v>
      </c>
      <c r="BJ100" s="8">
        <v>26</v>
      </c>
      <c r="BK100" s="8">
        <v>20.8</v>
      </c>
      <c r="BL100" s="8">
        <v>2.4</v>
      </c>
      <c r="BM100" s="8">
        <v>2</v>
      </c>
    </row>
    <row r="101" spans="3:65" ht="16" customHeight="1">
      <c r="C101" s="288">
        <v>95</v>
      </c>
      <c r="D101" s="289"/>
      <c r="E101" s="289" t="str">
        <f>IF(L101="HOMIES", MAX(E$6:E100)+1, "")</f>
        <v/>
      </c>
      <c r="F101" s="289" t="str">
        <f t="shared" si="5"/>
        <v>WR40</v>
      </c>
      <c r="G101" s="289" t="s">
        <v>268</v>
      </c>
      <c r="H101" s="289" t="s">
        <v>268</v>
      </c>
      <c r="I101" s="289">
        <v>40</v>
      </c>
      <c r="J101" s="289">
        <v>8</v>
      </c>
      <c r="K101" s="289" t="s">
        <v>150</v>
      </c>
      <c r="L101" s="289" t="str">
        <f>UPPER(_xlfn.XLOOKUP($K101,PPL_EMAIL!$I$2:$I$400,PPL_EMAIL!$J$2:$J$400,"",0))</f>
        <v>PROGRAM</v>
      </c>
      <c r="M101" s="290">
        <f>IFERROR(IF(OR(L101="ROOKIE",L101="FREE AGENT"),"NA",_xlfn.XLOOKUP($K101,PPL_EMAIL!$I$2:$I$400,PPL_EMAIL!$K$2:$K$400,"",0)),"NA")</f>
        <v>2</v>
      </c>
      <c r="N101" s="290" t="s">
        <v>69</v>
      </c>
      <c r="O101" s="289" t="s">
        <v>49</v>
      </c>
      <c r="P101" s="291">
        <f>_xlfn.XLOOKUP($O101,NFL!$F$7:$F$39,NFL!$G$7:$G$39,"",0)</f>
        <v>11</v>
      </c>
      <c r="Q101" s="292" t="s">
        <v>1044</v>
      </c>
      <c r="R101" s="293">
        <f>_xlfn.XLOOKUP($K101,CBS_RAW!$C$4:$C$1015,CBS_RAW!$AA$4:$AA$1015,"",0)</f>
        <v>131.75</v>
      </c>
      <c r="S101" s="315">
        <v>130.62</v>
      </c>
      <c r="T101" s="294">
        <f t="shared" si="6"/>
        <v>32</v>
      </c>
      <c r="U101" s="295">
        <f t="shared" si="7"/>
        <v>46</v>
      </c>
      <c r="V101" s="295">
        <f t="shared" si="8"/>
        <v>38.1</v>
      </c>
      <c r="W101" s="294">
        <v>75</v>
      </c>
      <c r="X101" s="295">
        <v>113</v>
      </c>
      <c r="Y101" s="295">
        <v>93</v>
      </c>
      <c r="Z101" s="230">
        <v>5.2</v>
      </c>
      <c r="AA101" s="229">
        <v>30</v>
      </c>
      <c r="AB101" s="230">
        <v>49</v>
      </c>
      <c r="AC101" s="230">
        <v>40.6</v>
      </c>
      <c r="AD101" s="230">
        <v>5.4</v>
      </c>
      <c r="AE101" s="25"/>
      <c r="AF101" s="241"/>
      <c r="AG101" s="11"/>
      <c r="AH101" s="230">
        <v>5.2</v>
      </c>
      <c r="AI101" s="229">
        <v>30</v>
      </c>
      <c r="AJ101" s="230">
        <v>49</v>
      </c>
      <c r="AK101" s="230">
        <v>40.6</v>
      </c>
      <c r="AL101" s="230">
        <v>5.4</v>
      </c>
      <c r="AM101" s="25"/>
      <c r="AN101" s="241"/>
      <c r="AZ101">
        <v>40</v>
      </c>
      <c r="BA101" t="s">
        <v>268</v>
      </c>
      <c r="BE101" s="8">
        <v>23</v>
      </c>
      <c r="BF101" s="8">
        <v>4</v>
      </c>
      <c r="BG101" s="8" t="s">
        <v>444</v>
      </c>
      <c r="BH101" s="8" t="s">
        <v>29</v>
      </c>
      <c r="BI101" s="8">
        <v>16</v>
      </c>
      <c r="BJ101" s="8">
        <v>29</v>
      </c>
      <c r="BK101" s="8">
        <v>22.4</v>
      </c>
      <c r="BL101" s="8">
        <v>3.4</v>
      </c>
      <c r="BM101" s="8">
        <v>-2</v>
      </c>
    </row>
    <row r="102" spans="3:65" ht="16" customHeight="1">
      <c r="C102" s="288">
        <v>96</v>
      </c>
      <c r="D102" s="289"/>
      <c r="E102" s="289" t="str">
        <f>IF(L102="HOMIES", MAX(E$6:E101)+1, "")</f>
        <v/>
      </c>
      <c r="F102" s="289" t="str">
        <f t="shared" si="5"/>
        <v>WR41</v>
      </c>
      <c r="G102" s="289" t="s">
        <v>268</v>
      </c>
      <c r="H102" s="289" t="s">
        <v>268</v>
      </c>
      <c r="I102" s="289">
        <v>41</v>
      </c>
      <c r="J102" s="289">
        <v>8</v>
      </c>
      <c r="K102" s="289" t="s">
        <v>139</v>
      </c>
      <c r="L102" s="289" t="s">
        <v>532</v>
      </c>
      <c r="M102" s="290" t="str">
        <f>IFERROR(IF(OR(L102="ROOKIE",L102="FREE AGENT"),"NA",_xlfn.XLOOKUP($K102,PPL_EMAIL!$I$2:$I$400,PPL_EMAIL!$K$2:$K$400,"",0)),"NA")</f>
        <v>NA</v>
      </c>
      <c r="N102" s="290"/>
      <c r="O102" s="289" t="s">
        <v>48</v>
      </c>
      <c r="P102" s="291">
        <f>_xlfn.XLOOKUP($O102,NFL!$F$7:$F$39,NFL!$G$7:$G$39,"",0)</f>
        <v>6</v>
      </c>
      <c r="Q102" s="292" t="s">
        <v>1151</v>
      </c>
      <c r="R102" s="293">
        <f>_xlfn.XLOOKUP($K102,CBS_RAW!$C$4:$C$1015,CBS_RAW!$AA$4:$AA$1015,"",0)</f>
        <v>130.94</v>
      </c>
      <c r="S102" s="315">
        <v>92.2</v>
      </c>
      <c r="T102" s="294">
        <f t="shared" si="6"/>
        <v>34</v>
      </c>
      <c r="U102" s="295">
        <f t="shared" si="7"/>
        <v>56</v>
      </c>
      <c r="V102" s="295">
        <f t="shared" si="8"/>
        <v>41.3</v>
      </c>
      <c r="W102" s="294">
        <v>75</v>
      </c>
      <c r="X102" s="295">
        <v>125</v>
      </c>
      <c r="Y102" s="295">
        <v>95.6</v>
      </c>
      <c r="Z102" s="230">
        <v>4.7</v>
      </c>
      <c r="AA102" s="229">
        <v>36</v>
      </c>
      <c r="AB102" s="230">
        <v>53</v>
      </c>
      <c r="AC102" s="230">
        <v>43.8</v>
      </c>
      <c r="AD102" s="230">
        <v>3.9</v>
      </c>
      <c r="AE102" s="25"/>
      <c r="AF102" s="241"/>
      <c r="AG102" s="11"/>
      <c r="AH102" s="230">
        <v>4.7</v>
      </c>
      <c r="AI102" s="229">
        <v>36</v>
      </c>
      <c r="AJ102" s="230">
        <v>53</v>
      </c>
      <c r="AK102" s="230">
        <v>43.8</v>
      </c>
      <c r="AL102" s="230">
        <v>3.9</v>
      </c>
      <c r="AM102" s="25"/>
      <c r="AN102" s="241"/>
      <c r="AZ102">
        <v>41</v>
      </c>
      <c r="BA102" t="s">
        <v>268</v>
      </c>
      <c r="BE102" s="8">
        <v>24</v>
      </c>
      <c r="BF102" s="8">
        <v>4</v>
      </c>
      <c r="BG102" s="8" t="s">
        <v>447</v>
      </c>
      <c r="BH102" s="8" t="s">
        <v>50</v>
      </c>
      <c r="BI102" s="8">
        <v>19</v>
      </c>
      <c r="BJ102" s="8">
        <v>35</v>
      </c>
      <c r="BK102" s="8">
        <v>24.3</v>
      </c>
      <c r="BL102" s="8">
        <v>4.7</v>
      </c>
      <c r="BM102" s="8">
        <v>1</v>
      </c>
    </row>
    <row r="103" spans="3:65" ht="16" customHeight="1">
      <c r="C103" s="288">
        <v>97</v>
      </c>
      <c r="D103" s="289"/>
      <c r="E103" s="289" t="str">
        <f>IF(L103="HOMIES", MAX(E$6:E102)+1, "")</f>
        <v/>
      </c>
      <c r="F103" s="289" t="str">
        <f t="shared" si="5"/>
        <v>RB36</v>
      </c>
      <c r="G103" s="289" t="s">
        <v>267</v>
      </c>
      <c r="H103" s="289" t="s">
        <v>267</v>
      </c>
      <c r="I103" s="289">
        <v>36</v>
      </c>
      <c r="J103" s="289">
        <v>8</v>
      </c>
      <c r="K103" s="289" t="s">
        <v>634</v>
      </c>
      <c r="L103" s="289" t="str">
        <f>UPPER(_xlfn.XLOOKUP($K103,PPL_EMAIL!$I$2:$I$400,PPL_EMAIL!$J$2:$J$400,"",0))</f>
        <v>INVINCIBLES</v>
      </c>
      <c r="M103" s="290">
        <f>IFERROR(IF(OR(L103="ROOKIE",L103="FREE AGENT"),"NA",_xlfn.XLOOKUP($K103,PPL_EMAIL!$I$2:$I$400,PPL_EMAIL!$K$2:$K$400,"",0)),"NA")</f>
        <v>5</v>
      </c>
      <c r="N103" s="290" t="s">
        <v>69</v>
      </c>
      <c r="O103" s="289" t="s">
        <v>10</v>
      </c>
      <c r="P103" s="291">
        <f>_xlfn.XLOOKUP($O103,NFL!$F$7:$F$39,NFL!$G$7:$G$39,"",0)</f>
        <v>14</v>
      </c>
      <c r="Q103" s="292" t="s">
        <v>1045</v>
      </c>
      <c r="R103" s="293">
        <f>_xlfn.XLOOKUP($K103,CBS_RAW!$C$4:$C$1015,CBS_RAW!$AA$4:$AA$1015,"",0)</f>
        <v>146.71</v>
      </c>
      <c r="S103" s="315">
        <v>182.6</v>
      </c>
      <c r="T103" s="294">
        <f t="shared" si="6"/>
        <v>28</v>
      </c>
      <c r="U103" s="295">
        <f t="shared" si="7"/>
        <v>44</v>
      </c>
      <c r="V103" s="295">
        <f t="shared" si="8"/>
        <v>33.9</v>
      </c>
      <c r="W103" s="294">
        <v>71</v>
      </c>
      <c r="X103" s="295">
        <v>130</v>
      </c>
      <c r="Y103" s="295">
        <v>95.7</v>
      </c>
      <c r="Z103" s="230">
        <v>1.6</v>
      </c>
      <c r="AA103" s="229">
        <v>9</v>
      </c>
      <c r="AB103" s="230">
        <v>17</v>
      </c>
      <c r="AC103" s="230">
        <v>11.5</v>
      </c>
      <c r="AD103" s="230">
        <v>1.6</v>
      </c>
      <c r="AE103" s="25"/>
      <c r="AF103" s="241"/>
      <c r="AG103" s="11"/>
      <c r="AH103" s="230">
        <v>1.6</v>
      </c>
      <c r="AI103" s="229">
        <v>9</v>
      </c>
      <c r="AJ103" s="230">
        <v>17</v>
      </c>
      <c r="AK103" s="230">
        <v>11.5</v>
      </c>
      <c r="AL103" s="230">
        <v>1.6</v>
      </c>
      <c r="AM103" s="25"/>
      <c r="AN103" s="241"/>
      <c r="AZ103">
        <v>36</v>
      </c>
      <c r="BA103" t="s">
        <v>267</v>
      </c>
      <c r="BE103" s="8">
        <v>25</v>
      </c>
      <c r="BF103" s="8">
        <v>4</v>
      </c>
      <c r="BG103" s="8" t="s">
        <v>84</v>
      </c>
      <c r="BH103" s="8" t="s">
        <v>433</v>
      </c>
      <c r="BI103" s="8">
        <v>21</v>
      </c>
      <c r="BJ103" s="8">
        <v>36</v>
      </c>
      <c r="BK103" s="8">
        <v>24.9</v>
      </c>
      <c r="BL103" s="8">
        <v>3.4</v>
      </c>
      <c r="BM103" s="8">
        <v>-2</v>
      </c>
    </row>
    <row r="104" spans="3:65" ht="16" customHeight="1">
      <c r="C104" s="288">
        <v>98</v>
      </c>
      <c r="D104" s="289"/>
      <c r="E104" s="289" t="str">
        <f>IF(L104="HOMIES", MAX(E$6:E103)+1, "")</f>
        <v/>
      </c>
      <c r="F104" s="289" t="str">
        <f t="shared" si="5"/>
        <v>WR42</v>
      </c>
      <c r="G104" s="289" t="s">
        <v>268</v>
      </c>
      <c r="H104" s="289" t="s">
        <v>268</v>
      </c>
      <c r="I104" s="289">
        <v>42</v>
      </c>
      <c r="J104" s="289">
        <v>8</v>
      </c>
      <c r="K104" s="289" t="s">
        <v>470</v>
      </c>
      <c r="L104" s="289" t="str">
        <f>UPPER(_xlfn.XLOOKUP($K104,PPL_EMAIL!$I$2:$I$400,PPL_EMAIL!$J$2:$J$400,"",0))</f>
        <v>DYNASTY</v>
      </c>
      <c r="M104" s="290">
        <f>IFERROR(IF(OR(L104="ROOKIE",L104="FREE AGENT"),"NA",_xlfn.XLOOKUP($K104,PPL_EMAIL!$I$2:$I$400,PPL_EMAIL!$K$2:$K$400,"",0)),"NA")</f>
        <v>1</v>
      </c>
      <c r="N104" s="290" t="s">
        <v>677</v>
      </c>
      <c r="O104" s="289" t="s">
        <v>433</v>
      </c>
      <c r="P104" s="291">
        <f>_xlfn.XLOOKUP($O104,NFL!$F$7:$F$39,NFL!$G$7:$G$39,"",0)</f>
        <v>6</v>
      </c>
      <c r="Q104" s="292" t="s">
        <v>1152</v>
      </c>
      <c r="R104" s="293">
        <f>_xlfn.XLOOKUP($K104,CBS_RAW!$C$4:$C$1015,CBS_RAW!$AA$4:$AA$1015,"",0)</f>
        <v>124.1</v>
      </c>
      <c r="S104" s="315">
        <v>156.1</v>
      </c>
      <c r="T104" s="294">
        <f t="shared" si="6"/>
        <v>35</v>
      </c>
      <c r="U104" s="295">
        <f t="shared" si="7"/>
        <v>46</v>
      </c>
      <c r="V104" s="295">
        <f t="shared" si="8"/>
        <v>41.3</v>
      </c>
      <c r="W104" s="294">
        <v>67</v>
      </c>
      <c r="X104" s="295">
        <v>113</v>
      </c>
      <c r="Y104" s="295">
        <v>97</v>
      </c>
      <c r="Z104" s="230">
        <v>9.8000000000000007</v>
      </c>
      <c r="AA104" s="229">
        <v>20</v>
      </c>
      <c r="AB104" s="230">
        <v>70</v>
      </c>
      <c r="AC104" s="230">
        <v>48</v>
      </c>
      <c r="AD104" s="230">
        <v>11.9</v>
      </c>
      <c r="AE104" s="25"/>
      <c r="AF104" s="241"/>
      <c r="AG104" s="11"/>
      <c r="AH104" s="230">
        <v>9.8000000000000007</v>
      </c>
      <c r="AI104" s="229">
        <v>20</v>
      </c>
      <c r="AJ104" s="230">
        <v>70</v>
      </c>
      <c r="AK104" s="230">
        <v>48</v>
      </c>
      <c r="AL104" s="230">
        <v>11.9</v>
      </c>
      <c r="AM104" s="25"/>
      <c r="AN104" s="241"/>
      <c r="AZ104">
        <v>42</v>
      </c>
      <c r="BA104" t="s">
        <v>268</v>
      </c>
      <c r="BE104" s="8">
        <v>26</v>
      </c>
      <c r="BF104" s="8">
        <v>5</v>
      </c>
      <c r="BG104" s="8" t="s">
        <v>104</v>
      </c>
      <c r="BH104" s="8" t="s">
        <v>36</v>
      </c>
      <c r="BI104" s="8">
        <v>22</v>
      </c>
      <c r="BJ104" s="8">
        <v>30</v>
      </c>
      <c r="BK104" s="8">
        <v>26.6</v>
      </c>
      <c r="BL104" s="8">
        <v>2.2000000000000002</v>
      </c>
      <c r="BM104" s="8">
        <v>5</v>
      </c>
    </row>
    <row r="105" spans="3:65" ht="16" customHeight="1">
      <c r="C105" s="288">
        <v>99</v>
      </c>
      <c r="D105" s="289"/>
      <c r="E105" s="289" t="str">
        <f>IF(L105="HOMIES", MAX(E$6:E104)+1, "")</f>
        <v/>
      </c>
      <c r="F105" s="289" t="str">
        <f t="shared" si="5"/>
        <v>RB37</v>
      </c>
      <c r="G105" s="289" t="s">
        <v>267</v>
      </c>
      <c r="H105" s="289" t="s">
        <v>267</v>
      </c>
      <c r="I105" s="289">
        <v>37</v>
      </c>
      <c r="J105" s="289">
        <v>8</v>
      </c>
      <c r="K105" s="289" t="s">
        <v>568</v>
      </c>
      <c r="L105" s="289" t="str">
        <f>UPPER(_xlfn.XLOOKUP($K105,PPL_EMAIL!$I$2:$I$400,PPL_EMAIL!$J$2:$J$400,"",0))</f>
        <v>PROGRAM</v>
      </c>
      <c r="M105" s="290">
        <f>IFERROR(IF(OR(L105="ROOKIE",L105="FREE AGENT"),"NA",_xlfn.XLOOKUP($K105,PPL_EMAIL!$I$2:$I$400,PPL_EMAIL!$K$2:$K$400,"",0)),"NA")</f>
        <v>1</v>
      </c>
      <c r="N105" s="290" t="s">
        <v>69</v>
      </c>
      <c r="O105" s="289" t="s">
        <v>52</v>
      </c>
      <c r="P105" s="291">
        <f>_xlfn.XLOOKUP($O105,NFL!$F$7:$F$39,NFL!$G$7:$G$39,"",0)</f>
        <v>9</v>
      </c>
      <c r="Q105" s="292" t="s">
        <v>1046</v>
      </c>
      <c r="R105" s="293">
        <f>_xlfn.XLOOKUP($K105,CBS_RAW!$C$4:$C$1015,CBS_RAW!$AA$4:$AA$1015,"",0)</f>
        <v>141.15</v>
      </c>
      <c r="S105" s="315">
        <v>167.2</v>
      </c>
      <c r="T105" s="294">
        <f t="shared" si="6"/>
        <v>34</v>
      </c>
      <c r="U105" s="295">
        <f t="shared" si="7"/>
        <v>40</v>
      </c>
      <c r="V105" s="295">
        <f t="shared" si="8"/>
        <v>36.4</v>
      </c>
      <c r="W105" s="294">
        <v>80</v>
      </c>
      <c r="X105" s="295">
        <v>119</v>
      </c>
      <c r="Y105" s="295">
        <v>97.6</v>
      </c>
      <c r="Z105" s="230">
        <v>3.2</v>
      </c>
      <c r="AA105" s="229">
        <v>23</v>
      </c>
      <c r="AB105" s="230">
        <v>44</v>
      </c>
      <c r="AC105" s="230">
        <v>36.299999999999997</v>
      </c>
      <c r="AD105" s="230">
        <v>4</v>
      </c>
      <c r="AE105" s="25"/>
      <c r="AF105" s="241"/>
      <c r="AG105" s="11"/>
      <c r="AH105" s="230">
        <v>3.2</v>
      </c>
      <c r="AI105" s="229">
        <v>23</v>
      </c>
      <c r="AJ105" s="230">
        <v>44</v>
      </c>
      <c r="AK105" s="230">
        <v>36.299999999999997</v>
      </c>
      <c r="AL105" s="230">
        <v>4</v>
      </c>
      <c r="AM105" s="25"/>
      <c r="AN105" s="241"/>
      <c r="AZ105">
        <v>37</v>
      </c>
      <c r="BA105" t="s">
        <v>267</v>
      </c>
      <c r="BE105" s="8">
        <v>27</v>
      </c>
      <c r="BF105" s="8">
        <v>5</v>
      </c>
      <c r="BG105" s="8" t="s">
        <v>438</v>
      </c>
      <c r="BH105" s="8" t="s">
        <v>1</v>
      </c>
      <c r="BI105" s="8">
        <v>24</v>
      </c>
      <c r="BJ105" s="8">
        <v>33</v>
      </c>
      <c r="BK105" s="8">
        <v>28.4</v>
      </c>
      <c r="BL105" s="8">
        <v>2.2000000000000002</v>
      </c>
      <c r="BM105" s="8">
        <v>-1</v>
      </c>
    </row>
    <row r="106" spans="3:65" ht="16" customHeight="1">
      <c r="C106" s="288">
        <v>100</v>
      </c>
      <c r="D106" s="289"/>
      <c r="E106" s="289" t="str">
        <f>IF(L106="HOMIES", MAX(E$6:E105)+1, "")</f>
        <v/>
      </c>
      <c r="F106" s="289" t="str">
        <f t="shared" si="5"/>
        <v>WR43</v>
      </c>
      <c r="G106" s="289" t="s">
        <v>268</v>
      </c>
      <c r="H106" s="289" t="s">
        <v>268</v>
      </c>
      <c r="I106" s="289">
        <v>43</v>
      </c>
      <c r="J106" s="289">
        <v>8</v>
      </c>
      <c r="K106" s="289" t="s">
        <v>125</v>
      </c>
      <c r="L106" s="289" t="str">
        <f>UPPER(_xlfn.XLOOKUP($K106,PPL_EMAIL!$I$2:$I$400,PPL_EMAIL!$J$2:$J$400,"",0))</f>
        <v>DYNASTY</v>
      </c>
      <c r="M106" s="290">
        <f>IFERROR(IF(OR(L106="ROOKIE",L106="FREE AGENT"),"NA",_xlfn.XLOOKUP($K106,PPL_EMAIL!$I$2:$I$400,PPL_EMAIL!$K$2:$K$400,"",0)),"NA")</f>
        <v>38</v>
      </c>
      <c r="N106" s="290" t="s">
        <v>396</v>
      </c>
      <c r="O106" s="289" t="s">
        <v>22</v>
      </c>
      <c r="P106" s="291">
        <f>_xlfn.XLOOKUP($O106,NFL!$F$7:$F$39,NFL!$G$7:$G$39,"",0)</f>
        <v>13</v>
      </c>
      <c r="Q106" s="292" t="s">
        <v>1153</v>
      </c>
      <c r="R106" s="293">
        <f>_xlfn.XLOOKUP($K106,CBS_RAW!$C$4:$C$1015,CBS_RAW!$AA$4:$AA$1015,"",0)</f>
        <v>109.1</v>
      </c>
      <c r="S106" s="315">
        <v>105.2</v>
      </c>
      <c r="T106" s="294">
        <f t="shared" si="6"/>
        <v>38</v>
      </c>
      <c r="U106" s="295">
        <f t="shared" si="7"/>
        <v>61</v>
      </c>
      <c r="V106" s="295">
        <f t="shared" si="8"/>
        <v>44.9</v>
      </c>
      <c r="W106" s="294">
        <v>82</v>
      </c>
      <c r="X106" s="295">
        <v>147</v>
      </c>
      <c r="Y106" s="295">
        <v>99</v>
      </c>
      <c r="Z106" s="230">
        <v>4.5999999999999996</v>
      </c>
      <c r="AA106" s="229">
        <v>30</v>
      </c>
      <c r="AB106" s="230">
        <v>50</v>
      </c>
      <c r="AC106" s="230">
        <v>41.6</v>
      </c>
      <c r="AD106" s="230">
        <v>5.5</v>
      </c>
      <c r="AE106" s="25"/>
      <c r="AF106" s="241"/>
      <c r="AG106" s="11"/>
      <c r="AH106" s="230">
        <v>4.5999999999999996</v>
      </c>
      <c r="AI106" s="229">
        <v>30</v>
      </c>
      <c r="AJ106" s="230">
        <v>50</v>
      </c>
      <c r="AK106" s="230">
        <v>41.6</v>
      </c>
      <c r="AL106" s="230">
        <v>5.5</v>
      </c>
      <c r="AM106" s="25"/>
      <c r="AN106" s="241"/>
      <c r="AZ106">
        <v>43</v>
      </c>
      <c r="BA106" t="s">
        <v>268</v>
      </c>
      <c r="BE106" s="8">
        <v>28</v>
      </c>
      <c r="BF106" s="8">
        <v>5</v>
      </c>
      <c r="BG106" s="8" t="s">
        <v>92</v>
      </c>
      <c r="BH106" s="8" t="s">
        <v>12</v>
      </c>
      <c r="BI106" s="8">
        <v>22</v>
      </c>
      <c r="BJ106" s="8">
        <v>37</v>
      </c>
      <c r="BK106" s="8">
        <v>29.7</v>
      </c>
      <c r="BL106" s="8">
        <v>3.9</v>
      </c>
      <c r="BM106" s="8">
        <v>4</v>
      </c>
    </row>
    <row r="107" spans="3:65" ht="16" customHeight="1">
      <c r="C107" s="288">
        <v>101</v>
      </c>
      <c r="D107" s="289"/>
      <c r="E107" s="289" t="str">
        <f>IF(L107="HOMIES", MAX(E$6:E106)+1, "")</f>
        <v/>
      </c>
      <c r="F107" s="289" t="str">
        <f t="shared" si="5"/>
        <v>QB12</v>
      </c>
      <c r="G107" s="289" t="s">
        <v>266</v>
      </c>
      <c r="H107" s="289" t="s">
        <v>266</v>
      </c>
      <c r="I107" s="289">
        <v>12</v>
      </c>
      <c r="J107" s="289">
        <v>8</v>
      </c>
      <c r="K107" s="289" t="s">
        <v>39</v>
      </c>
      <c r="L107" s="289" t="str">
        <f>UPPER(_xlfn.XLOOKUP($K107,PPL_EMAIL!$I$2:$I$400,PPL_EMAIL!$J$2:$J$400,"",0))</f>
        <v>DYNASTY</v>
      </c>
      <c r="M107" s="290">
        <f>IFERROR(IF(OR(L107="ROOKIE",L107="FREE AGENT"),"NA",_xlfn.XLOOKUP($K107,PPL_EMAIL!$I$2:$I$400,PPL_EMAIL!$K$2:$K$400,"",0)),"NA")</f>
        <v>9</v>
      </c>
      <c r="N107" s="290" t="s">
        <v>677</v>
      </c>
      <c r="O107" s="289" t="s">
        <v>20</v>
      </c>
      <c r="P107" s="291">
        <f>_xlfn.XLOOKUP($O107,NFL!$F$7:$F$39,NFL!$G$7:$G$39,"",0)</f>
        <v>7</v>
      </c>
      <c r="Q107" s="292" t="s">
        <v>1047</v>
      </c>
      <c r="R107" s="293">
        <f>_xlfn.XLOOKUP($K107,CBS_RAW!$C$4:$C$1015,CBS_RAW!$AA$4:$AA$1015,"",0)</f>
        <v>360.34</v>
      </c>
      <c r="S107" s="315">
        <v>346.74</v>
      </c>
      <c r="T107" s="294">
        <f t="shared" si="6"/>
        <v>8</v>
      </c>
      <c r="U107" s="295">
        <f t="shared" si="7"/>
        <v>14</v>
      </c>
      <c r="V107" s="295">
        <f t="shared" si="8"/>
        <v>11.4</v>
      </c>
      <c r="W107" s="294">
        <v>87</v>
      </c>
      <c r="X107" s="295">
        <v>114</v>
      </c>
      <c r="Y107" s="295">
        <v>101.6</v>
      </c>
      <c r="Z107" s="230">
        <v>1.1000000000000001</v>
      </c>
      <c r="AA107" s="229">
        <v>10</v>
      </c>
      <c r="AB107" s="230">
        <v>18</v>
      </c>
      <c r="AC107" s="230">
        <v>13.1</v>
      </c>
      <c r="AD107" s="230">
        <v>1.6</v>
      </c>
      <c r="AE107" s="25"/>
      <c r="AF107" s="241"/>
      <c r="AG107" s="11"/>
      <c r="AH107" s="230">
        <v>1.1000000000000001</v>
      </c>
      <c r="AI107" s="229">
        <v>10</v>
      </c>
      <c r="AJ107" s="230">
        <v>18</v>
      </c>
      <c r="AK107" s="230">
        <v>13.1</v>
      </c>
      <c r="AL107" s="230">
        <v>1.6</v>
      </c>
      <c r="AM107" s="25"/>
      <c r="AN107" s="241"/>
      <c r="AZ107">
        <v>12</v>
      </c>
      <c r="BA107" t="s">
        <v>266</v>
      </c>
      <c r="BE107" s="8">
        <v>29</v>
      </c>
      <c r="BF107" s="8">
        <v>5</v>
      </c>
      <c r="BG107" s="8" t="s">
        <v>929</v>
      </c>
      <c r="BH107" s="8" t="s">
        <v>6</v>
      </c>
      <c r="BI107" s="8">
        <v>20</v>
      </c>
      <c r="BJ107" s="8">
        <v>44</v>
      </c>
      <c r="BK107" s="8">
        <v>29.8</v>
      </c>
      <c r="BL107" s="8">
        <v>5.2</v>
      </c>
      <c r="BM107" s="8">
        <v>-2</v>
      </c>
    </row>
    <row r="108" spans="3:65" ht="16" customHeight="1">
      <c r="C108" s="288">
        <v>102</v>
      </c>
      <c r="D108" s="289"/>
      <c r="E108" s="289" t="str">
        <f>IF(L108="HOMIES", MAX(E$6:E107)+1, "")</f>
        <v/>
      </c>
      <c r="F108" s="289" t="str">
        <f t="shared" si="5"/>
        <v>TE10</v>
      </c>
      <c r="G108" s="289" t="s">
        <v>269</v>
      </c>
      <c r="H108" s="289" t="s">
        <v>269</v>
      </c>
      <c r="I108" s="289">
        <v>10</v>
      </c>
      <c r="J108" s="289">
        <v>8</v>
      </c>
      <c r="K108" s="289" t="s">
        <v>177</v>
      </c>
      <c r="L108" s="289" t="str">
        <f>UPPER(_xlfn.XLOOKUP($K108,PPL_EMAIL!$I$2:$I$400,PPL_EMAIL!$J$2:$J$400,"",0))</f>
        <v>WAILERS</v>
      </c>
      <c r="M108" s="290">
        <f>IFERROR(IF(OR(L108="ROOKIE",L108="FREE AGENT"),"NA",_xlfn.XLOOKUP($K108,PPL_EMAIL!$I$2:$I$400,PPL_EMAIL!$K$2:$K$400,"",0)),"NA")</f>
        <v>1</v>
      </c>
      <c r="N108" s="290" t="s">
        <v>69</v>
      </c>
      <c r="O108" s="289" t="s">
        <v>22</v>
      </c>
      <c r="P108" s="291">
        <f>_xlfn.XLOOKUP($O108,NFL!$F$7:$F$39,NFL!$G$7:$G$39,"",0)</f>
        <v>13</v>
      </c>
      <c r="Q108" s="292" t="s">
        <v>1154</v>
      </c>
      <c r="R108" s="293">
        <f>_xlfn.XLOOKUP($K108,CBS_RAW!$C$4:$C$1015,CBS_RAW!$AA$4:$AA$1015,"",0)</f>
        <v>106.17</v>
      </c>
      <c r="S108" s="315">
        <v>106.7</v>
      </c>
      <c r="T108" s="294">
        <f t="shared" si="6"/>
        <v>7</v>
      </c>
      <c r="U108" s="295">
        <f t="shared" si="7"/>
        <v>15</v>
      </c>
      <c r="V108" s="295">
        <f t="shared" si="8"/>
        <v>10.199999999999999</v>
      </c>
      <c r="W108" s="294">
        <v>78</v>
      </c>
      <c r="X108" s="295">
        <v>133</v>
      </c>
      <c r="Y108" s="295">
        <v>101.9</v>
      </c>
      <c r="Z108" s="230">
        <v>5.7</v>
      </c>
      <c r="AA108" s="229">
        <v>32</v>
      </c>
      <c r="AB108" s="230">
        <v>52</v>
      </c>
      <c r="AC108" s="230">
        <v>42.6</v>
      </c>
      <c r="AD108" s="230">
        <v>4.4000000000000004</v>
      </c>
      <c r="AE108" s="25"/>
      <c r="AF108" s="241"/>
      <c r="AG108" s="11"/>
      <c r="AH108" s="230">
        <v>5.7</v>
      </c>
      <c r="AI108" s="229">
        <v>32</v>
      </c>
      <c r="AJ108" s="230">
        <v>52</v>
      </c>
      <c r="AK108" s="230">
        <v>42.6</v>
      </c>
      <c r="AL108" s="230">
        <v>4.4000000000000004</v>
      </c>
      <c r="AM108" s="25"/>
      <c r="AN108" s="241"/>
      <c r="AZ108">
        <v>10</v>
      </c>
      <c r="BA108" t="s">
        <v>269</v>
      </c>
      <c r="BE108" s="8">
        <v>30</v>
      </c>
      <c r="BF108" s="8">
        <v>5</v>
      </c>
      <c r="BG108" s="8" t="s">
        <v>96</v>
      </c>
      <c r="BH108" s="8" t="s">
        <v>16</v>
      </c>
      <c r="BI108" s="8">
        <v>26</v>
      </c>
      <c r="BJ108" s="8">
        <v>37</v>
      </c>
      <c r="BK108" s="8">
        <v>30</v>
      </c>
      <c r="BL108" s="8">
        <v>3.8</v>
      </c>
      <c r="BM108" s="8">
        <v>-1</v>
      </c>
    </row>
    <row r="109" spans="3:65" ht="16" customHeight="1">
      <c r="C109" s="288">
        <v>103</v>
      </c>
      <c r="D109" s="289"/>
      <c r="E109" s="289" t="str">
        <f>IF(L109="HOMIES", MAX(E$6:E108)+1, "")</f>
        <v/>
      </c>
      <c r="F109" s="289" t="str">
        <f t="shared" si="5"/>
        <v>WR44</v>
      </c>
      <c r="G109" s="289" t="s">
        <v>268</v>
      </c>
      <c r="H109" s="289" t="s">
        <v>268</v>
      </c>
      <c r="I109" s="289">
        <v>44</v>
      </c>
      <c r="J109" s="289">
        <v>8</v>
      </c>
      <c r="K109" s="289" t="s">
        <v>607</v>
      </c>
      <c r="L109" s="289" t="str">
        <f>UPPER(_xlfn.XLOOKUP($K109,PPL_EMAIL!$I$2:$I$400,PPL_EMAIL!$J$2:$J$400,"",0))</f>
        <v>SHAFT</v>
      </c>
      <c r="M109" s="290">
        <f>IFERROR(IF(OR(L109="ROOKIE",L109="FREE AGENT"),"NA",_xlfn.XLOOKUP($K109,PPL_EMAIL!$I$2:$I$400,PPL_EMAIL!$K$2:$K$400,"",0)),"NA")</f>
        <v>6</v>
      </c>
      <c r="N109" s="290" t="s">
        <v>69</v>
      </c>
      <c r="O109" s="289" t="s">
        <v>53</v>
      </c>
      <c r="P109" s="291">
        <f>_xlfn.XLOOKUP($O109,NFL!$F$7:$F$39,NFL!$G$7:$G$39,"",0)</f>
        <v>9</v>
      </c>
      <c r="Q109" s="292" t="s">
        <v>1155</v>
      </c>
      <c r="R109" s="293">
        <f>_xlfn.XLOOKUP($K109,CBS_RAW!$C$4:$C$1015,CBS_RAW!$AA$4:$AA$1015,"",0)</f>
        <v>110.7</v>
      </c>
      <c r="S109" s="315">
        <v>43.36</v>
      </c>
      <c r="T109" s="294">
        <f t="shared" si="6"/>
        <v>39</v>
      </c>
      <c r="U109" s="295">
        <f t="shared" si="7"/>
        <v>55</v>
      </c>
      <c r="V109" s="295">
        <f t="shared" si="8"/>
        <v>45.6</v>
      </c>
      <c r="W109" s="294">
        <v>88</v>
      </c>
      <c r="X109" s="295">
        <v>124</v>
      </c>
      <c r="Y109" s="295">
        <v>107</v>
      </c>
      <c r="Z109" s="230">
        <v>2.1</v>
      </c>
      <c r="AA109" s="229">
        <v>7</v>
      </c>
      <c r="AB109" s="230">
        <v>16</v>
      </c>
      <c r="AC109" s="230">
        <v>9.5</v>
      </c>
      <c r="AD109" s="230">
        <v>2.2000000000000002</v>
      </c>
      <c r="AE109" s="25"/>
      <c r="AF109" s="241"/>
      <c r="AG109" s="11"/>
      <c r="AH109" s="230">
        <v>2.1</v>
      </c>
      <c r="AI109" s="229">
        <v>7</v>
      </c>
      <c r="AJ109" s="230">
        <v>16</v>
      </c>
      <c r="AK109" s="230">
        <v>9.5</v>
      </c>
      <c r="AL109" s="230">
        <v>2.2000000000000002</v>
      </c>
      <c r="AM109" s="25"/>
      <c r="AN109" s="241"/>
      <c r="AZ109">
        <v>44</v>
      </c>
      <c r="BA109" t="s">
        <v>268</v>
      </c>
      <c r="BE109" s="8">
        <v>31</v>
      </c>
      <c r="BF109" s="8">
        <v>5</v>
      </c>
      <c r="BG109" s="8" t="s">
        <v>113</v>
      </c>
      <c r="BH109" s="8" t="s">
        <v>51</v>
      </c>
      <c r="BI109" s="8">
        <v>23</v>
      </c>
      <c r="BJ109" s="8">
        <v>37</v>
      </c>
      <c r="BK109" s="8">
        <v>30.3</v>
      </c>
      <c r="BL109" s="8">
        <v>3.9</v>
      </c>
      <c r="BM109" s="8">
        <v>-3</v>
      </c>
    </row>
    <row r="110" spans="3:65" ht="16" customHeight="1">
      <c r="C110" s="288">
        <v>104</v>
      </c>
      <c r="D110" s="289"/>
      <c r="E110" s="289" t="str">
        <f>IF(L110="HOMIES", MAX(E$6:E109)+1, "")</f>
        <v/>
      </c>
      <c r="F110" s="289" t="str">
        <f t="shared" si="5"/>
        <v>QB13</v>
      </c>
      <c r="G110" s="289" t="s">
        <v>266</v>
      </c>
      <c r="H110" s="289" t="s">
        <v>266</v>
      </c>
      <c r="I110" s="289">
        <v>13</v>
      </c>
      <c r="J110" s="289">
        <v>8</v>
      </c>
      <c r="K110" s="289" t="s">
        <v>3</v>
      </c>
      <c r="L110" s="289" t="str">
        <f>UPPER(_xlfn.XLOOKUP($K110,PPL_EMAIL!$I$2:$I$400,PPL_EMAIL!$J$2:$J$400,"",0))</f>
        <v>INVINCIBLES</v>
      </c>
      <c r="M110" s="290">
        <f>IFERROR(IF(OR(L110="ROOKIE",L110="FREE AGENT"),"NA",_xlfn.XLOOKUP($K110,PPL_EMAIL!$I$2:$I$400,PPL_EMAIL!$K$2:$K$400,"",0)),"NA")</f>
        <v>11</v>
      </c>
      <c r="N110" s="290" t="s">
        <v>675</v>
      </c>
      <c r="O110" s="289" t="s">
        <v>4</v>
      </c>
      <c r="P110" s="291">
        <f>_xlfn.XLOOKUP($O110,NFL!$F$7:$F$39,NFL!$G$7:$G$39,"",0)</f>
        <v>14</v>
      </c>
      <c r="Q110" s="292" t="s">
        <v>1156</v>
      </c>
      <c r="R110" s="293">
        <f>_xlfn.XLOOKUP($K110,CBS_RAW!$C$4:$C$1015,CBS_RAW!$AA$4:$AA$1015,"",0)</f>
        <v>362.68</v>
      </c>
      <c r="S110" s="315">
        <v>336.3</v>
      </c>
      <c r="T110" s="294">
        <f t="shared" si="6"/>
        <v>10</v>
      </c>
      <c r="U110" s="295">
        <f t="shared" si="7"/>
        <v>16</v>
      </c>
      <c r="V110" s="295">
        <f t="shared" si="8"/>
        <v>12.4</v>
      </c>
      <c r="W110" s="294">
        <v>87</v>
      </c>
      <c r="X110" s="295">
        <v>117</v>
      </c>
      <c r="Y110" s="295">
        <v>107.8</v>
      </c>
      <c r="Z110" s="230">
        <v>2.5</v>
      </c>
      <c r="AA110" s="229">
        <v>7</v>
      </c>
      <c r="AB110" s="230">
        <v>19</v>
      </c>
      <c r="AC110" s="230">
        <v>10.4</v>
      </c>
      <c r="AD110" s="230">
        <v>2.2999999999999998</v>
      </c>
      <c r="AE110" s="25"/>
      <c r="AF110" s="241"/>
      <c r="AG110" s="11"/>
      <c r="AH110" s="230">
        <v>2.5</v>
      </c>
      <c r="AI110" s="229">
        <v>7</v>
      </c>
      <c r="AJ110" s="230">
        <v>19</v>
      </c>
      <c r="AK110" s="230">
        <v>10.4</v>
      </c>
      <c r="AL110" s="230">
        <v>2.2999999999999998</v>
      </c>
      <c r="AM110" s="25"/>
      <c r="AN110" s="241"/>
      <c r="AZ110">
        <v>13</v>
      </c>
      <c r="BA110" t="s">
        <v>266</v>
      </c>
      <c r="BE110" s="8">
        <v>32</v>
      </c>
      <c r="BF110" s="8">
        <v>5</v>
      </c>
      <c r="BG110" s="8" t="s">
        <v>606</v>
      </c>
      <c r="BH110" s="8" t="s">
        <v>36</v>
      </c>
      <c r="BI110" s="8">
        <v>24</v>
      </c>
      <c r="BJ110" s="8">
        <v>37</v>
      </c>
      <c r="BK110" s="8">
        <v>30.4</v>
      </c>
      <c r="BL110" s="8">
        <v>3.8</v>
      </c>
      <c r="BM110" s="8">
        <v>4</v>
      </c>
    </row>
    <row r="111" spans="3:65" ht="16" customHeight="1">
      <c r="C111" s="288">
        <v>105</v>
      </c>
      <c r="D111" s="289"/>
      <c r="E111" s="289" t="str">
        <f>IF(L111="HOMIES", MAX(E$6:E110)+1, "")</f>
        <v/>
      </c>
      <c r="F111" s="289" t="str">
        <f t="shared" si="5"/>
        <v>WR45</v>
      </c>
      <c r="G111" s="289" t="s">
        <v>268</v>
      </c>
      <c r="H111" s="289" t="s">
        <v>268</v>
      </c>
      <c r="I111" s="289">
        <v>45</v>
      </c>
      <c r="J111" s="289">
        <v>8</v>
      </c>
      <c r="K111" s="289" t="s">
        <v>931</v>
      </c>
      <c r="L111" s="289" t="s">
        <v>519</v>
      </c>
      <c r="M111" s="290" t="str">
        <f>IFERROR(IF(OR(L111="ROOKIE",L111="FREE AGENT"),"NA",_xlfn.XLOOKUP($K111,PPL_EMAIL!$I$2:$I$400,PPL_EMAIL!$K$2:$K$400,"",0)),"NA")</f>
        <v>NA</v>
      </c>
      <c r="N111" s="290"/>
      <c r="O111" s="289" t="s">
        <v>13</v>
      </c>
      <c r="P111" s="291">
        <f>_xlfn.XLOOKUP($O111,NFL!$F$7:$F$39,NFL!$G$7:$G$39,"",0)</f>
        <v>14</v>
      </c>
      <c r="Q111" s="292" t="s">
        <v>1157</v>
      </c>
      <c r="R111" s="293">
        <f>_xlfn.XLOOKUP($K111,CBS_RAW!$C$4:$C$1015,CBS_RAW!$AA$4:$AA$1015,"",0)</f>
        <v>105.66</v>
      </c>
      <c r="S111" s="315">
        <v>0</v>
      </c>
      <c r="T111" s="294">
        <f t="shared" si="6"/>
        <v>38</v>
      </c>
      <c r="U111" s="295">
        <f t="shared" si="7"/>
        <v>51</v>
      </c>
      <c r="V111" s="295">
        <f t="shared" si="8"/>
        <v>44.4</v>
      </c>
      <c r="W111" s="294">
        <v>88</v>
      </c>
      <c r="X111" s="295">
        <v>148</v>
      </c>
      <c r="Y111" s="295">
        <v>108.8</v>
      </c>
      <c r="Z111" s="230">
        <v>1.7</v>
      </c>
      <c r="AA111" s="229">
        <v>8</v>
      </c>
      <c r="AB111" s="230">
        <v>21</v>
      </c>
      <c r="AC111" s="230">
        <v>13.5</v>
      </c>
      <c r="AD111" s="230">
        <v>2.7</v>
      </c>
      <c r="AE111" s="25"/>
      <c r="AF111" s="241"/>
      <c r="AG111" s="11"/>
      <c r="AH111" s="230">
        <v>1.7</v>
      </c>
      <c r="AI111" s="229">
        <v>8</v>
      </c>
      <c r="AJ111" s="230">
        <v>21</v>
      </c>
      <c r="AK111" s="230">
        <v>13.5</v>
      </c>
      <c r="AL111" s="230">
        <v>2.7</v>
      </c>
      <c r="AM111" s="25"/>
      <c r="AN111" s="241"/>
      <c r="AZ111">
        <v>45</v>
      </c>
      <c r="BA111" t="s">
        <v>268</v>
      </c>
      <c r="BE111" s="8">
        <v>33</v>
      </c>
      <c r="BF111" s="8">
        <v>5</v>
      </c>
      <c r="BG111" s="8" t="s">
        <v>118</v>
      </c>
      <c r="BH111" s="8" t="s">
        <v>24</v>
      </c>
      <c r="BI111" s="8">
        <v>25</v>
      </c>
      <c r="BJ111" s="8">
        <v>37</v>
      </c>
      <c r="BK111" s="8">
        <v>31.8</v>
      </c>
      <c r="BL111" s="8">
        <v>3.3</v>
      </c>
      <c r="BM111" s="8">
        <v>-3</v>
      </c>
    </row>
    <row r="112" spans="3:65" ht="16" customHeight="1">
      <c r="C112" s="288">
        <v>106</v>
      </c>
      <c r="D112" s="289"/>
      <c r="E112" s="289" t="str">
        <f>IF(L112="HOMIES", MAX(E$6:E111)+1, "")</f>
        <v/>
      </c>
      <c r="F112" s="289" t="str">
        <f t="shared" si="5"/>
        <v>QB14</v>
      </c>
      <c r="G112" s="289" t="s">
        <v>266</v>
      </c>
      <c r="H112" s="289" t="s">
        <v>266</v>
      </c>
      <c r="I112" s="289">
        <v>14</v>
      </c>
      <c r="J112" s="289">
        <v>8</v>
      </c>
      <c r="K112" s="289" t="s">
        <v>43</v>
      </c>
      <c r="L112" s="289" t="str">
        <f>UPPER(_xlfn.XLOOKUP($K112,PPL_EMAIL!$I$2:$I$400,PPL_EMAIL!$J$2:$J$400,"",0))</f>
        <v>INVINCIBLES</v>
      </c>
      <c r="M112" s="290">
        <f>IFERROR(IF(OR(L112="ROOKIE",L112="FREE AGENT"),"NA",_xlfn.XLOOKUP($K112,PPL_EMAIL!$I$2:$I$400,PPL_EMAIL!$K$2:$K$400,"",0)),"NA")</f>
        <v>3</v>
      </c>
      <c r="N112" s="290" t="s">
        <v>69</v>
      </c>
      <c r="O112" s="289" t="s">
        <v>433</v>
      </c>
      <c r="P112" s="291">
        <f>_xlfn.XLOOKUP($O112,NFL!$F$7:$F$39,NFL!$G$7:$G$39,"",0)</f>
        <v>6</v>
      </c>
      <c r="Q112" s="292" t="s">
        <v>1158</v>
      </c>
      <c r="R112" s="293">
        <f>_xlfn.XLOOKUP($K112,CBS_RAW!$C$4:$C$1015,CBS_RAW!$AA$4:$AA$1015,"",0)</f>
        <v>311.27</v>
      </c>
      <c r="S112" s="315">
        <v>270.95999999999998</v>
      </c>
      <c r="T112" s="294">
        <f t="shared" si="6"/>
        <v>12</v>
      </c>
      <c r="U112" s="295">
        <f t="shared" si="7"/>
        <v>17</v>
      </c>
      <c r="V112" s="295">
        <f t="shared" si="8"/>
        <v>13.9</v>
      </c>
      <c r="W112" s="294">
        <v>87</v>
      </c>
      <c r="X112" s="295">
        <v>125</v>
      </c>
      <c r="Y112" s="295">
        <v>109.6</v>
      </c>
      <c r="Z112" s="230">
        <v>7</v>
      </c>
      <c r="AA112" s="229">
        <v>42</v>
      </c>
      <c r="AB112" s="230">
        <v>64</v>
      </c>
      <c r="AC112" s="230">
        <v>49.1</v>
      </c>
      <c r="AD112" s="230">
        <v>5.5</v>
      </c>
      <c r="AE112" s="25"/>
      <c r="AF112" s="241"/>
      <c r="AG112" s="11"/>
      <c r="AH112" s="230">
        <v>7</v>
      </c>
      <c r="AI112" s="229">
        <v>42</v>
      </c>
      <c r="AJ112" s="230">
        <v>64</v>
      </c>
      <c r="AK112" s="230">
        <v>49.1</v>
      </c>
      <c r="AL112" s="230">
        <v>5.5</v>
      </c>
      <c r="AM112" s="25"/>
      <c r="AN112" s="241"/>
      <c r="AZ112">
        <v>14</v>
      </c>
      <c r="BA112" t="s">
        <v>266</v>
      </c>
      <c r="BE112" s="8">
        <v>34</v>
      </c>
      <c r="BF112" s="8">
        <v>5</v>
      </c>
      <c r="BG112" s="8" t="s">
        <v>105</v>
      </c>
      <c r="BH112" s="8" t="s">
        <v>8</v>
      </c>
      <c r="BI112" s="8">
        <v>30</v>
      </c>
      <c r="BJ112" s="8">
        <v>35</v>
      </c>
      <c r="BK112" s="8">
        <v>32.6</v>
      </c>
      <c r="BL112" s="8">
        <v>1.6</v>
      </c>
      <c r="BM112" s="8">
        <v>0</v>
      </c>
    </row>
    <row r="113" spans="3:65" ht="16" customHeight="1">
      <c r="C113" s="288">
        <v>107</v>
      </c>
      <c r="D113" s="289"/>
      <c r="E113" s="289" t="str">
        <f>IF(L113="HOMIES", MAX(E$6:E112)+1, "")</f>
        <v/>
      </c>
      <c r="F113" s="289" t="str">
        <f t="shared" si="5"/>
        <v>QB15</v>
      </c>
      <c r="G113" s="289" t="s">
        <v>266</v>
      </c>
      <c r="H113" s="289" t="s">
        <v>266</v>
      </c>
      <c r="I113" s="289">
        <v>15</v>
      </c>
      <c r="J113" s="289">
        <v>8</v>
      </c>
      <c r="K113" s="289" t="s">
        <v>30</v>
      </c>
      <c r="L113" s="289" t="str">
        <f>UPPER(_xlfn.XLOOKUP($K113,PPL_EMAIL!$I$2:$I$400,PPL_EMAIL!$J$2:$J$400,"",0))</f>
        <v>PROGRAM</v>
      </c>
      <c r="M113" s="290">
        <f>IFERROR(IF(OR(L113="ROOKIE",L113="FREE AGENT"),"NA",_xlfn.XLOOKUP($K113,PPL_EMAIL!$I$2:$I$400,PPL_EMAIL!$K$2:$K$400,"",0)),"NA")</f>
        <v>13</v>
      </c>
      <c r="N113" s="290" t="s">
        <v>69</v>
      </c>
      <c r="O113" s="289" t="s">
        <v>31</v>
      </c>
      <c r="P113" s="291">
        <f>_xlfn.XLOOKUP($O113,NFL!$F$7:$F$39,NFL!$G$7:$G$39,"",0)</f>
        <v>7</v>
      </c>
      <c r="Q113" s="292" t="s">
        <v>1159</v>
      </c>
      <c r="R113" s="293">
        <f>_xlfn.XLOOKUP($K113,CBS_RAW!$C$4:$C$1015,CBS_RAW!$AA$4:$AA$1015,"",0)</f>
        <v>344.39</v>
      </c>
      <c r="S113" s="315">
        <v>307.33999999999997</v>
      </c>
      <c r="T113" s="294">
        <f t="shared" si="6"/>
        <v>12</v>
      </c>
      <c r="U113" s="295">
        <f t="shared" si="7"/>
        <v>16</v>
      </c>
      <c r="V113" s="295">
        <f t="shared" si="8"/>
        <v>14.2</v>
      </c>
      <c r="W113" s="294">
        <v>95</v>
      </c>
      <c r="X113" s="295">
        <v>125</v>
      </c>
      <c r="Y113" s="295">
        <v>110.7</v>
      </c>
      <c r="Z113" s="230">
        <v>4.3</v>
      </c>
      <c r="AA113" s="229">
        <v>38</v>
      </c>
      <c r="AB113" s="230">
        <v>64</v>
      </c>
      <c r="AC113" s="230">
        <v>47.3</v>
      </c>
      <c r="AD113" s="230">
        <v>5.7</v>
      </c>
      <c r="AE113" s="25"/>
      <c r="AF113" s="241"/>
      <c r="AG113" s="11"/>
      <c r="AH113" s="230">
        <v>4.3</v>
      </c>
      <c r="AI113" s="229">
        <v>38</v>
      </c>
      <c r="AJ113" s="230">
        <v>64</v>
      </c>
      <c r="AK113" s="230">
        <v>47.3</v>
      </c>
      <c r="AL113" s="230">
        <v>5.7</v>
      </c>
      <c r="AM113" s="25"/>
      <c r="AN113" s="241"/>
      <c r="AZ113">
        <v>15</v>
      </c>
      <c r="BA113" t="s">
        <v>266</v>
      </c>
      <c r="BE113" s="8">
        <v>35</v>
      </c>
      <c r="BF113" s="8">
        <v>5</v>
      </c>
      <c r="BG113" s="8" t="s">
        <v>110</v>
      </c>
      <c r="BH113" s="8" t="s">
        <v>34</v>
      </c>
      <c r="BI113" s="8">
        <v>29</v>
      </c>
      <c r="BJ113" s="8">
        <v>36</v>
      </c>
      <c r="BK113" s="8">
        <v>33.4</v>
      </c>
      <c r="BL113" s="8">
        <v>1.9</v>
      </c>
      <c r="BM113" s="8">
        <v>0</v>
      </c>
    </row>
    <row r="114" spans="3:65" ht="16" customHeight="1">
      <c r="C114" s="288">
        <v>108</v>
      </c>
      <c r="D114" s="289"/>
      <c r="E114" s="289" t="str">
        <f>IF(L114="HOMIES", MAX(E$6:E113)+1, "")</f>
        <v/>
      </c>
      <c r="F114" s="289" t="str">
        <f t="shared" si="5"/>
        <v>RB38</v>
      </c>
      <c r="G114" s="289" t="s">
        <v>267</v>
      </c>
      <c r="H114" s="289" t="s">
        <v>267</v>
      </c>
      <c r="I114" s="289">
        <v>38</v>
      </c>
      <c r="J114" s="289">
        <v>8</v>
      </c>
      <c r="K114" s="289" t="s">
        <v>930</v>
      </c>
      <c r="L114" s="289" t="s">
        <v>519</v>
      </c>
      <c r="M114" s="290" t="str">
        <f>IFERROR(IF(OR(L114="ROOKIE",L114="FREE AGENT"),"NA",_xlfn.XLOOKUP($K114,PPL_EMAIL!$I$2:$I$400,PPL_EMAIL!$K$2:$K$400,"",0)),"NA")</f>
        <v>NA</v>
      </c>
      <c r="N114" s="290"/>
      <c r="O114" s="289" t="s">
        <v>12</v>
      </c>
      <c r="P114" s="291">
        <f>_xlfn.XLOOKUP($O114,NFL!$F$7:$F$39,NFL!$G$7:$G$39,"",0)</f>
        <v>11</v>
      </c>
      <c r="Q114" s="292" t="s">
        <v>1160</v>
      </c>
      <c r="R114" s="293">
        <f>_xlfn.XLOOKUP($K114,CBS_RAW!$C$4:$C$1015,CBS_RAW!$AA$4:$AA$1015,"",0)</f>
        <v>125.63</v>
      </c>
      <c r="S114" s="315">
        <v>0</v>
      </c>
      <c r="T114" s="294">
        <f t="shared" si="6"/>
        <v>34</v>
      </c>
      <c r="U114" s="295">
        <f t="shared" si="7"/>
        <v>43</v>
      </c>
      <c r="V114" s="295">
        <f t="shared" si="8"/>
        <v>38.5</v>
      </c>
      <c r="W114" s="294">
        <v>84</v>
      </c>
      <c r="X114" s="295">
        <v>129</v>
      </c>
      <c r="Y114" s="295">
        <v>111.2</v>
      </c>
      <c r="Z114" s="230">
        <v>12.6</v>
      </c>
      <c r="AA114" s="229">
        <v>20</v>
      </c>
      <c r="AB114" s="230">
        <v>100</v>
      </c>
      <c r="AC114" s="230">
        <v>32.6</v>
      </c>
      <c r="AD114" s="230">
        <v>12.6</v>
      </c>
      <c r="AE114" s="25"/>
      <c r="AF114" s="241"/>
      <c r="AG114" s="11"/>
      <c r="AH114" s="230">
        <v>12.6</v>
      </c>
      <c r="AI114" s="229">
        <v>20</v>
      </c>
      <c r="AJ114" s="230">
        <v>100</v>
      </c>
      <c r="AK114" s="230">
        <v>32.6</v>
      </c>
      <c r="AL114" s="230">
        <v>12.6</v>
      </c>
      <c r="AM114" s="25"/>
      <c r="AN114" s="241"/>
      <c r="AZ114">
        <v>38</v>
      </c>
      <c r="BA114" t="s">
        <v>267</v>
      </c>
      <c r="BE114" s="8">
        <v>36</v>
      </c>
      <c r="BF114" s="8">
        <v>5</v>
      </c>
      <c r="BG114" s="8" t="s">
        <v>634</v>
      </c>
      <c r="BH114" s="8" t="s">
        <v>10</v>
      </c>
      <c r="BI114" s="8">
        <v>28</v>
      </c>
      <c r="BJ114" s="8">
        <v>44</v>
      </c>
      <c r="BK114" s="8">
        <v>33.9</v>
      </c>
      <c r="BL114" s="8">
        <v>3.7</v>
      </c>
      <c r="BM114" s="8">
        <v>-3</v>
      </c>
    </row>
    <row r="115" spans="3:65" ht="16" customHeight="1">
      <c r="C115" s="288">
        <v>109</v>
      </c>
      <c r="D115" s="289"/>
      <c r="E115" s="289" t="str">
        <f>IF(L115="HOMIES", MAX(E$6:E114)+1, "")</f>
        <v/>
      </c>
      <c r="F115" s="289" t="str">
        <f t="shared" si="5"/>
        <v>WR46</v>
      </c>
      <c r="G115" s="289" t="s">
        <v>268</v>
      </c>
      <c r="H115" s="289" t="s">
        <v>268</v>
      </c>
      <c r="I115" s="289">
        <v>46</v>
      </c>
      <c r="J115" s="289">
        <v>8</v>
      </c>
      <c r="K115" s="289" t="s">
        <v>474</v>
      </c>
      <c r="L115" s="289" t="str">
        <f>UPPER(_xlfn.XLOOKUP($K115,PPL_EMAIL!$I$2:$I$400,PPL_EMAIL!$J$2:$J$400,"",0))</f>
        <v>MACHINE</v>
      </c>
      <c r="M115" s="290">
        <f>IFERROR(IF(OR(L115="ROOKIE",L115="FREE AGENT"),"NA",_xlfn.XLOOKUP($K115,PPL_EMAIL!$I$2:$I$400,PPL_EMAIL!$K$2:$K$400,"",0)),"NA")</f>
        <v>1</v>
      </c>
      <c r="N115" s="290" t="s">
        <v>69</v>
      </c>
      <c r="O115" s="289" t="s">
        <v>25</v>
      </c>
      <c r="P115" s="291">
        <f>_xlfn.XLOOKUP($O115,NFL!$F$7:$F$39,NFL!$G$7:$G$39,"",0)</f>
        <v>9</v>
      </c>
      <c r="Q115" s="292" t="s">
        <v>1161</v>
      </c>
      <c r="R115" s="293">
        <f>_xlfn.XLOOKUP($K115,CBS_RAW!$C$4:$C$1015,CBS_RAW!$AA$4:$AA$1015,"",0)</f>
        <v>112.69</v>
      </c>
      <c r="S115" s="315">
        <v>107.6</v>
      </c>
      <c r="T115" s="294">
        <f t="shared" si="6"/>
        <v>40</v>
      </c>
      <c r="U115" s="295">
        <f t="shared" si="7"/>
        <v>62</v>
      </c>
      <c r="V115" s="295">
        <f t="shared" si="8"/>
        <v>49.8</v>
      </c>
      <c r="W115" s="294">
        <v>86</v>
      </c>
      <c r="X115" s="295">
        <v>157</v>
      </c>
      <c r="Y115" s="295">
        <v>114.1</v>
      </c>
      <c r="Z115" s="230">
        <v>3.7</v>
      </c>
      <c r="AA115" s="229">
        <v>28</v>
      </c>
      <c r="AB115" s="230">
        <v>43</v>
      </c>
      <c r="AC115" s="230">
        <v>37</v>
      </c>
      <c r="AD115" s="230">
        <v>4.3</v>
      </c>
      <c r="AE115" s="25"/>
      <c r="AF115" s="241"/>
      <c r="AG115" s="11"/>
      <c r="AH115" s="230">
        <v>3.7</v>
      </c>
      <c r="AI115" s="229">
        <v>28</v>
      </c>
      <c r="AJ115" s="230">
        <v>43</v>
      </c>
      <c r="AK115" s="230">
        <v>37</v>
      </c>
      <c r="AL115" s="230">
        <v>4.3</v>
      </c>
      <c r="AM115" s="25"/>
      <c r="AN115" s="241"/>
      <c r="AZ115">
        <v>46</v>
      </c>
      <c r="BA115" t="s">
        <v>268</v>
      </c>
      <c r="BE115" s="8">
        <v>37</v>
      </c>
      <c r="BF115" s="8">
        <v>5</v>
      </c>
      <c r="BG115" s="8" t="s">
        <v>568</v>
      </c>
      <c r="BH115" s="8" t="s">
        <v>52</v>
      </c>
      <c r="BI115" s="8">
        <v>34</v>
      </c>
      <c r="BJ115" s="8">
        <v>40</v>
      </c>
      <c r="BK115" s="8">
        <v>36.4</v>
      </c>
      <c r="BL115" s="8">
        <v>1.6</v>
      </c>
      <c r="BM115" s="8">
        <v>1</v>
      </c>
    </row>
    <row r="116" spans="3:65" ht="16" customHeight="1">
      <c r="C116" s="288">
        <v>110</v>
      </c>
      <c r="D116" s="289"/>
      <c r="E116" s="289" t="str">
        <f>IF(L116="HOMIES", MAX(E$6:E115)+1, "")</f>
        <v/>
      </c>
      <c r="F116" s="289" t="str">
        <f t="shared" si="5"/>
        <v>RB39</v>
      </c>
      <c r="G116" s="289" t="s">
        <v>267</v>
      </c>
      <c r="H116" s="289" t="s">
        <v>267</v>
      </c>
      <c r="I116" s="289">
        <v>39</v>
      </c>
      <c r="J116" s="289">
        <v>8</v>
      </c>
      <c r="K116" s="289" t="s">
        <v>576</v>
      </c>
      <c r="L116" s="289" t="str">
        <f>UPPER(_xlfn.XLOOKUP($K116,PPL_EMAIL!$I$2:$I$400,PPL_EMAIL!$J$2:$J$400,"",0))</f>
        <v>BROTHERHOOD</v>
      </c>
      <c r="M116" s="290">
        <f>IFERROR(IF(OR(L116="ROOKIE",L116="FREE AGENT"),"NA",_xlfn.XLOOKUP($K116,PPL_EMAIL!$I$2:$I$400,PPL_EMAIL!$K$2:$K$400,"",0)),"NA")</f>
        <v>1</v>
      </c>
      <c r="N116" s="290" t="s">
        <v>69</v>
      </c>
      <c r="O116" s="289" t="s">
        <v>42</v>
      </c>
      <c r="P116" s="291">
        <f>_xlfn.XLOOKUP($O116,NFL!$F$7:$F$39,NFL!$G$7:$G$39,"",0)</f>
        <v>10</v>
      </c>
      <c r="Q116" s="292" t="s">
        <v>1162</v>
      </c>
      <c r="R116" s="293">
        <f>_xlfn.XLOOKUP($K116,CBS_RAW!$C$4:$C$1015,CBS_RAW!$AA$4:$AA$1015,"",0)</f>
        <v>108.11</v>
      </c>
      <c r="S116" s="315">
        <v>118.4</v>
      </c>
      <c r="T116" s="294">
        <f t="shared" si="6"/>
        <v>33</v>
      </c>
      <c r="U116" s="295">
        <f t="shared" si="7"/>
        <v>44</v>
      </c>
      <c r="V116" s="295">
        <f t="shared" si="8"/>
        <v>39.799999999999997</v>
      </c>
      <c r="W116" s="294">
        <v>93</v>
      </c>
      <c r="X116" s="295">
        <v>134</v>
      </c>
      <c r="Y116" s="295">
        <v>114.5</v>
      </c>
      <c r="Z116" s="230">
        <v>12.4</v>
      </c>
      <c r="AA116" s="229">
        <v>22</v>
      </c>
      <c r="AB116" s="230">
        <v>99</v>
      </c>
      <c r="AC116" s="230">
        <v>34.4</v>
      </c>
      <c r="AD116" s="230">
        <v>11.8</v>
      </c>
      <c r="AE116" s="25"/>
      <c r="AF116" s="241"/>
      <c r="AG116" s="11"/>
      <c r="AH116" s="230">
        <v>12.4</v>
      </c>
      <c r="AI116" s="229">
        <v>22</v>
      </c>
      <c r="AJ116" s="230">
        <v>99</v>
      </c>
      <c r="AK116" s="230">
        <v>34.4</v>
      </c>
      <c r="AL116" s="230">
        <v>11.8</v>
      </c>
      <c r="AM116" s="25"/>
      <c r="AN116" s="241"/>
      <c r="AZ116">
        <v>39</v>
      </c>
      <c r="BA116" t="s">
        <v>267</v>
      </c>
      <c r="BE116" s="8">
        <v>38</v>
      </c>
      <c r="BF116" s="8">
        <v>5</v>
      </c>
      <c r="BG116" s="8" t="s">
        <v>930</v>
      </c>
      <c r="BH116" s="8" t="s">
        <v>12</v>
      </c>
      <c r="BI116" s="8">
        <v>34</v>
      </c>
      <c r="BJ116" s="8">
        <v>43</v>
      </c>
      <c r="BK116" s="8">
        <v>38.5</v>
      </c>
      <c r="BL116" s="8">
        <v>2.6</v>
      </c>
      <c r="BM116" s="8">
        <v>-1</v>
      </c>
    </row>
    <row r="117" spans="3:65" ht="16" customHeight="1">
      <c r="C117" s="288">
        <v>111</v>
      </c>
      <c r="D117" s="289"/>
      <c r="E117" s="289" t="str">
        <f>IF(L117="HOMIES", MAX(E$6:E116)+1, "")</f>
        <v/>
      </c>
      <c r="F117" s="289" t="str">
        <f t="shared" si="5"/>
        <v>RB40</v>
      </c>
      <c r="G117" s="289" t="s">
        <v>267</v>
      </c>
      <c r="H117" s="289" t="s">
        <v>267</v>
      </c>
      <c r="I117" s="289">
        <v>40</v>
      </c>
      <c r="J117" s="289">
        <v>9</v>
      </c>
      <c r="K117" s="289" t="s">
        <v>934</v>
      </c>
      <c r="L117" s="289" t="str">
        <f>UPPER(_xlfn.XLOOKUP($K117,PPL_EMAIL!$I$2:$I$400,PPL_EMAIL!$J$2:$J$400,"",0))</f>
        <v>INVINCIBLES</v>
      </c>
      <c r="M117" s="290">
        <f>IFERROR(IF(OR(L117="ROOKIE",L117="FREE AGENT"),"NA",_xlfn.XLOOKUP($K117,PPL_EMAIL!$I$2:$I$400,PPL_EMAIL!$K$2:$K$400,"",0)),"NA")</f>
        <v>3</v>
      </c>
      <c r="N117" s="290" t="s">
        <v>396</v>
      </c>
      <c r="O117" s="289" t="s">
        <v>20</v>
      </c>
      <c r="P117" s="291">
        <f>_xlfn.XLOOKUP($O117,NFL!$F$7:$F$39,NFL!$G$7:$G$39,"",0)</f>
        <v>7</v>
      </c>
      <c r="Q117" s="292" t="s">
        <v>1163</v>
      </c>
      <c r="R117" s="293">
        <f>_xlfn.XLOOKUP($K117,CBS_RAW!$C$4:$C$1015,CBS_RAW!$AA$4:$AA$1015,"",0)</f>
        <v>105.76</v>
      </c>
      <c r="S117" s="315">
        <v>134.4</v>
      </c>
      <c r="T117" s="294">
        <f t="shared" si="6"/>
        <v>35</v>
      </c>
      <c r="U117" s="295">
        <f t="shared" si="7"/>
        <v>45</v>
      </c>
      <c r="V117" s="295">
        <f t="shared" si="8"/>
        <v>39.799999999999997</v>
      </c>
      <c r="W117" s="294">
        <v>100</v>
      </c>
      <c r="X117" s="295">
        <v>144</v>
      </c>
      <c r="Y117" s="295">
        <v>116.1</v>
      </c>
      <c r="Z117" s="230">
        <v>6.4</v>
      </c>
      <c r="AA117" s="229">
        <v>31</v>
      </c>
      <c r="AB117" s="230">
        <v>59</v>
      </c>
      <c r="AC117" s="230">
        <v>46.8</v>
      </c>
      <c r="AD117" s="230">
        <v>6.2</v>
      </c>
      <c r="AE117" s="25"/>
      <c r="AF117" s="241"/>
      <c r="AG117" s="11"/>
      <c r="AH117" s="230">
        <v>6.4</v>
      </c>
      <c r="AI117" s="229">
        <v>31</v>
      </c>
      <c r="AJ117" s="230">
        <v>59</v>
      </c>
      <c r="AK117" s="230">
        <v>46.8</v>
      </c>
      <c r="AL117" s="230">
        <v>6.2</v>
      </c>
      <c r="AM117" s="25"/>
      <c r="AN117" s="241"/>
      <c r="AZ117">
        <v>40</v>
      </c>
      <c r="BA117" t="s">
        <v>267</v>
      </c>
      <c r="BE117" s="8">
        <v>39</v>
      </c>
      <c r="BF117" s="8">
        <v>6</v>
      </c>
      <c r="BG117" s="8" t="s">
        <v>576</v>
      </c>
      <c r="BH117" s="8" t="s">
        <v>42</v>
      </c>
      <c r="BI117" s="8">
        <v>33</v>
      </c>
      <c r="BJ117" s="8">
        <v>44</v>
      </c>
      <c r="BK117" s="8">
        <v>39.799999999999997</v>
      </c>
      <c r="BL117" s="8">
        <v>2.2999999999999998</v>
      </c>
      <c r="BM117" s="8">
        <v>2</v>
      </c>
    </row>
    <row r="118" spans="3:65" ht="16" customHeight="1">
      <c r="C118" s="288">
        <v>112</v>
      </c>
      <c r="D118" s="289"/>
      <c r="E118" s="289" t="str">
        <f>IF(L118="HOMIES", MAX(E$6:E117)+1, "")</f>
        <v/>
      </c>
      <c r="F118" s="289" t="str">
        <f t="shared" si="5"/>
        <v>TE11</v>
      </c>
      <c r="G118" s="289" t="s">
        <v>269</v>
      </c>
      <c r="H118" s="289" t="s">
        <v>269</v>
      </c>
      <c r="I118" s="289">
        <v>11</v>
      </c>
      <c r="J118" s="289">
        <v>9</v>
      </c>
      <c r="K118" s="289" t="s">
        <v>484</v>
      </c>
      <c r="L118" s="289" t="str">
        <f>UPPER(_xlfn.XLOOKUP($K118,PPL_EMAIL!$I$2:$I$400,PPL_EMAIL!$J$2:$J$400,"",0))</f>
        <v>MACHINE</v>
      </c>
      <c r="M118" s="290">
        <f>IFERROR(IF(OR(L118="ROOKIE",L118="FREE AGENT"),"NA",_xlfn.XLOOKUP($K118,PPL_EMAIL!$I$2:$I$400,PPL_EMAIL!$K$2:$K$400,"",0)),"NA")</f>
        <v>1</v>
      </c>
      <c r="N118" s="290" t="s">
        <v>677</v>
      </c>
      <c r="O118" s="289" t="s">
        <v>32</v>
      </c>
      <c r="P118" s="291">
        <f>_xlfn.XLOOKUP($O118,NFL!$F$7:$F$39,NFL!$G$7:$G$39,"",0)</f>
        <v>14</v>
      </c>
      <c r="Q118" s="292" t="s">
        <v>1048</v>
      </c>
      <c r="R118" s="293">
        <f>_xlfn.XLOOKUP($K118,CBS_RAW!$C$4:$C$1015,CBS_RAW!$AA$4:$AA$1015,"",0)</f>
        <v>90.82</v>
      </c>
      <c r="S118" s="315">
        <v>61.2</v>
      </c>
      <c r="T118" s="294">
        <f t="shared" si="6"/>
        <v>9</v>
      </c>
      <c r="U118" s="295">
        <f t="shared" si="7"/>
        <v>19</v>
      </c>
      <c r="V118" s="295">
        <f t="shared" si="8"/>
        <v>12.8</v>
      </c>
      <c r="W118" s="294">
        <v>94</v>
      </c>
      <c r="X118" s="295">
        <v>136</v>
      </c>
      <c r="Y118" s="295">
        <v>116.6</v>
      </c>
      <c r="Z118" s="230">
        <v>4.0999999999999996</v>
      </c>
      <c r="AA118" s="229">
        <v>32</v>
      </c>
      <c r="AB118" s="230">
        <v>61</v>
      </c>
      <c r="AC118" s="230">
        <v>37.4</v>
      </c>
      <c r="AD118" s="230">
        <v>4.7</v>
      </c>
      <c r="AE118" s="25"/>
      <c r="AF118" s="241"/>
      <c r="AG118" s="11"/>
      <c r="AH118" s="230">
        <v>4.0999999999999996</v>
      </c>
      <c r="AI118" s="229">
        <v>32</v>
      </c>
      <c r="AJ118" s="230">
        <v>61</v>
      </c>
      <c r="AK118" s="230">
        <v>37.4</v>
      </c>
      <c r="AL118" s="230">
        <v>4.7</v>
      </c>
      <c r="AM118" s="25"/>
      <c r="AN118" s="241"/>
      <c r="AZ118">
        <v>11</v>
      </c>
      <c r="BA118" t="s">
        <v>269</v>
      </c>
      <c r="BE118" s="8">
        <v>40</v>
      </c>
      <c r="BF118" s="8">
        <v>6</v>
      </c>
      <c r="BG118" s="8" t="s">
        <v>934</v>
      </c>
      <c r="BH118" s="8" t="s">
        <v>20</v>
      </c>
      <c r="BI118" s="8">
        <v>35</v>
      </c>
      <c r="BJ118" s="8">
        <v>45</v>
      </c>
      <c r="BK118" s="8">
        <v>39.799999999999997</v>
      </c>
      <c r="BL118" s="8">
        <v>2.2999999999999998</v>
      </c>
      <c r="BM118" s="8">
        <v>2</v>
      </c>
    </row>
    <row r="119" spans="3:65" ht="16" customHeight="1">
      <c r="C119" s="288">
        <v>113</v>
      </c>
      <c r="D119" s="289"/>
      <c r="E119" s="289" t="str">
        <f>IF(L119="HOMIES", MAX(E$6:E118)+1, "")</f>
        <v/>
      </c>
      <c r="F119" s="289" t="str">
        <f t="shared" si="5"/>
        <v>RB41</v>
      </c>
      <c r="G119" s="289" t="s">
        <v>267</v>
      </c>
      <c r="H119" s="289" t="s">
        <v>267</v>
      </c>
      <c r="I119" s="289">
        <v>41</v>
      </c>
      <c r="J119" s="289">
        <v>9</v>
      </c>
      <c r="K119" s="289" t="s">
        <v>933</v>
      </c>
      <c r="L119" s="289" t="s">
        <v>519</v>
      </c>
      <c r="M119" s="290" t="str">
        <f>IFERROR(IF(OR(L119="ROOKIE",L119="FREE AGENT"),"NA",_xlfn.XLOOKUP($K119,PPL_EMAIL!$I$2:$I$400,PPL_EMAIL!$K$2:$K$400,"",0)),"NA")</f>
        <v>NA</v>
      </c>
      <c r="N119" s="290"/>
      <c r="O119" s="289" t="s">
        <v>34</v>
      </c>
      <c r="P119" s="291">
        <f>_xlfn.XLOOKUP($O119,NFL!$F$7:$F$39,NFL!$G$7:$G$39,"",0)</f>
        <v>7</v>
      </c>
      <c r="Q119" s="292" t="s">
        <v>1049</v>
      </c>
      <c r="R119" s="293">
        <f>_xlfn.XLOOKUP($K119,CBS_RAW!$C$4:$C$1015,CBS_RAW!$AA$4:$AA$1015,"",0)</f>
        <v>104.83</v>
      </c>
      <c r="S119" s="315">
        <v>0</v>
      </c>
      <c r="T119" s="294">
        <f t="shared" si="6"/>
        <v>36</v>
      </c>
      <c r="U119" s="295">
        <f t="shared" si="7"/>
        <v>47</v>
      </c>
      <c r="V119" s="295">
        <f t="shared" si="8"/>
        <v>41.4</v>
      </c>
      <c r="W119" s="294">
        <v>89</v>
      </c>
      <c r="X119" s="295">
        <v>143</v>
      </c>
      <c r="Y119" s="295">
        <v>117</v>
      </c>
      <c r="Z119" s="230">
        <v>4.5999999999999996</v>
      </c>
      <c r="AA119" s="229">
        <v>33</v>
      </c>
      <c r="AB119" s="230">
        <v>54</v>
      </c>
      <c r="AC119" s="230">
        <v>41.5</v>
      </c>
      <c r="AD119" s="230">
        <v>5.8</v>
      </c>
      <c r="AE119" s="25"/>
      <c r="AF119" s="241"/>
      <c r="AG119" s="11"/>
      <c r="AH119" s="230">
        <v>4.5999999999999996</v>
      </c>
      <c r="AI119" s="229">
        <v>33</v>
      </c>
      <c r="AJ119" s="230">
        <v>54</v>
      </c>
      <c r="AK119" s="230">
        <v>41.5</v>
      </c>
      <c r="AL119" s="230">
        <v>5.8</v>
      </c>
      <c r="AM119" s="25"/>
      <c r="AN119" s="241"/>
      <c r="AZ119">
        <v>41</v>
      </c>
      <c r="BA119" t="s">
        <v>267</v>
      </c>
      <c r="BE119" s="8">
        <v>41</v>
      </c>
      <c r="BF119" s="8">
        <v>6</v>
      </c>
      <c r="BG119" s="8" t="s">
        <v>933</v>
      </c>
      <c r="BH119" s="8" t="s">
        <v>34</v>
      </c>
      <c r="BI119" s="8">
        <v>36</v>
      </c>
      <c r="BJ119" s="8">
        <v>47</v>
      </c>
      <c r="BK119" s="8">
        <v>41.4</v>
      </c>
      <c r="BL119" s="8">
        <v>3</v>
      </c>
      <c r="BM119" s="8">
        <v>-2</v>
      </c>
    </row>
    <row r="120" spans="3:65" ht="16" customHeight="1">
      <c r="C120" s="288">
        <v>114</v>
      </c>
      <c r="D120" s="289"/>
      <c r="E120" s="289" t="str">
        <f>IF(L120="HOMIES", MAX(E$6:E119)+1, "")</f>
        <v/>
      </c>
      <c r="F120" s="289" t="str">
        <f t="shared" si="5"/>
        <v>TE12</v>
      </c>
      <c r="G120" s="289" t="s">
        <v>269</v>
      </c>
      <c r="H120" s="289" t="s">
        <v>269</v>
      </c>
      <c r="I120" s="289">
        <v>12</v>
      </c>
      <c r="J120" s="289">
        <v>9</v>
      </c>
      <c r="K120" s="289" t="s">
        <v>629</v>
      </c>
      <c r="L120" s="289" t="str">
        <f>UPPER(_xlfn.XLOOKUP($K120,PPL_EMAIL!$I$2:$I$400,PPL_EMAIL!$J$2:$J$400,"",0))</f>
        <v>WAILERS</v>
      </c>
      <c r="M120" s="290">
        <f>IFERROR(IF(OR(L120="ROOKIE",L120="FREE AGENT"),"NA",_xlfn.XLOOKUP($K120,PPL_EMAIL!$I$2:$I$400,PPL_EMAIL!$K$2:$K$400,"",0)),"NA")</f>
        <v>6</v>
      </c>
      <c r="N120" s="290" t="s">
        <v>396</v>
      </c>
      <c r="O120" s="289" t="s">
        <v>25</v>
      </c>
      <c r="P120" s="291">
        <f>_xlfn.XLOOKUP($O120,NFL!$F$7:$F$39,NFL!$G$7:$G$39,"",0)</f>
        <v>9</v>
      </c>
      <c r="Q120" s="292" t="s">
        <v>1164</v>
      </c>
      <c r="R120" s="293">
        <f>_xlfn.XLOOKUP($K120,CBS_RAW!$C$4:$C$1015,CBS_RAW!$AA$4:$AA$1015,"",0)</f>
        <v>93.62</v>
      </c>
      <c r="S120" s="315">
        <v>91.7</v>
      </c>
      <c r="T120" s="294">
        <f t="shared" si="6"/>
        <v>10</v>
      </c>
      <c r="U120" s="295">
        <f t="shared" si="7"/>
        <v>17</v>
      </c>
      <c r="V120" s="295">
        <f t="shared" si="8"/>
        <v>12.8</v>
      </c>
      <c r="W120" s="294">
        <v>94</v>
      </c>
      <c r="X120" s="295">
        <v>136</v>
      </c>
      <c r="Y120" s="295">
        <v>117.2</v>
      </c>
      <c r="Z120" s="230">
        <v>4.2</v>
      </c>
      <c r="AA120" s="229">
        <v>25</v>
      </c>
      <c r="AB120" s="230">
        <v>46</v>
      </c>
      <c r="AC120" s="230">
        <v>40.4</v>
      </c>
      <c r="AD120" s="230">
        <v>4.5</v>
      </c>
      <c r="AE120" s="25"/>
      <c r="AF120" s="241"/>
      <c r="AG120" s="11"/>
      <c r="AH120" s="230">
        <v>4.2</v>
      </c>
      <c r="AI120" s="229">
        <v>25</v>
      </c>
      <c r="AJ120" s="230">
        <v>46</v>
      </c>
      <c r="AK120" s="230">
        <v>40.4</v>
      </c>
      <c r="AL120" s="230">
        <v>4.5</v>
      </c>
      <c r="AM120" s="25"/>
      <c r="AN120" s="241"/>
      <c r="AZ120">
        <v>12</v>
      </c>
      <c r="BA120" t="s">
        <v>269</v>
      </c>
      <c r="BE120" s="8">
        <v>42</v>
      </c>
      <c r="BF120" s="8">
        <v>6</v>
      </c>
      <c r="BG120" s="8" t="s">
        <v>569</v>
      </c>
      <c r="BH120" s="8" t="s">
        <v>49</v>
      </c>
      <c r="BI120" s="8">
        <v>38</v>
      </c>
      <c r="BJ120" s="8">
        <v>53</v>
      </c>
      <c r="BK120" s="8">
        <v>42.5</v>
      </c>
      <c r="BL120" s="8">
        <v>3.6</v>
      </c>
      <c r="BM120" s="8">
        <v>-2</v>
      </c>
    </row>
    <row r="121" spans="3:65" ht="16" customHeight="1">
      <c r="C121" s="288">
        <v>115</v>
      </c>
      <c r="D121" s="289"/>
      <c r="E121" s="289" t="str">
        <f>IF(L121="HOMIES", MAX(E$6:E120)+1, "")</f>
        <v/>
      </c>
      <c r="F121" s="289" t="str">
        <f t="shared" si="5"/>
        <v>TE13</v>
      </c>
      <c r="G121" s="289" t="s">
        <v>269</v>
      </c>
      <c r="H121" s="289" t="s">
        <v>269</v>
      </c>
      <c r="I121" s="289">
        <v>13</v>
      </c>
      <c r="J121" s="289">
        <v>9</v>
      </c>
      <c r="K121" s="289" t="s">
        <v>179</v>
      </c>
      <c r="L121" s="289" t="str">
        <f>UPPER(_xlfn.XLOOKUP($K121,PPL_EMAIL!$I$2:$I$400,PPL_EMAIL!$J$2:$J$400,"",0))</f>
        <v>INVINCIBLES</v>
      </c>
      <c r="M121" s="290">
        <f>IFERROR(IF(OR(L121="ROOKIE",L121="FREE AGENT"),"NA",_xlfn.XLOOKUP($K121,PPL_EMAIL!$I$2:$I$400,PPL_EMAIL!$K$2:$K$400,"",0)),"NA")</f>
        <v>6</v>
      </c>
      <c r="N121" s="290" t="s">
        <v>396</v>
      </c>
      <c r="O121" s="289" t="s">
        <v>36</v>
      </c>
      <c r="P121" s="291">
        <f>_xlfn.XLOOKUP($O121,NFL!$F$7:$F$39,NFL!$G$7:$G$39,"",0)</f>
        <v>10</v>
      </c>
      <c r="Q121" s="292" t="s">
        <v>1165</v>
      </c>
      <c r="R121" s="293">
        <f>_xlfn.XLOOKUP($K121,CBS_RAW!$C$4:$C$1015,CBS_RAW!$AA$4:$AA$1015,"",0)</f>
        <v>88.89</v>
      </c>
      <c r="S121" s="315">
        <v>114.3</v>
      </c>
      <c r="T121" s="294">
        <f t="shared" si="6"/>
        <v>11</v>
      </c>
      <c r="U121" s="295">
        <f t="shared" si="7"/>
        <v>19</v>
      </c>
      <c r="V121" s="295">
        <f t="shared" si="8"/>
        <v>13.1</v>
      </c>
      <c r="W121" s="294">
        <v>92</v>
      </c>
      <c r="X121" s="295">
        <v>180</v>
      </c>
      <c r="Y121" s="295">
        <v>121.3</v>
      </c>
      <c r="Z121" s="230">
        <v>5.3</v>
      </c>
      <c r="AA121" s="229">
        <v>36</v>
      </c>
      <c r="AB121" s="230">
        <v>64</v>
      </c>
      <c r="AC121" s="230">
        <v>50.8</v>
      </c>
      <c r="AD121" s="230">
        <v>6</v>
      </c>
      <c r="AE121" s="25"/>
      <c r="AF121" s="241"/>
      <c r="AG121" s="11"/>
      <c r="AH121" s="230">
        <v>5.3</v>
      </c>
      <c r="AI121" s="229">
        <v>36</v>
      </c>
      <c r="AJ121" s="230">
        <v>64</v>
      </c>
      <c r="AK121" s="230">
        <v>50.8</v>
      </c>
      <c r="AL121" s="230">
        <v>6</v>
      </c>
      <c r="AM121" s="25"/>
      <c r="AN121" s="241"/>
      <c r="AZ121">
        <v>13</v>
      </c>
      <c r="BA121" t="s">
        <v>269</v>
      </c>
      <c r="BE121" s="8">
        <v>43</v>
      </c>
      <c r="BF121" s="8">
        <v>6</v>
      </c>
      <c r="BG121" s="8" t="s">
        <v>111</v>
      </c>
      <c r="BH121" s="8" t="s">
        <v>31</v>
      </c>
      <c r="BI121" s="8">
        <v>40</v>
      </c>
      <c r="BJ121" s="8">
        <v>55</v>
      </c>
      <c r="BK121" s="8">
        <v>45.2</v>
      </c>
      <c r="BL121" s="8">
        <v>4.0999999999999996</v>
      </c>
      <c r="BM121" s="8">
        <v>0</v>
      </c>
    </row>
    <row r="122" spans="3:65" ht="16" customHeight="1">
      <c r="C122" s="288">
        <v>116</v>
      </c>
      <c r="D122" s="289"/>
      <c r="E122" s="289" t="str">
        <f>IF(L122="HOMIES", MAX(E$6:E121)+1, "")</f>
        <v/>
      </c>
      <c r="F122" s="289" t="str">
        <f t="shared" si="5"/>
        <v>RB42</v>
      </c>
      <c r="G122" s="289" t="s">
        <v>267</v>
      </c>
      <c r="H122" s="289" t="s">
        <v>267</v>
      </c>
      <c r="I122" s="289">
        <v>42</v>
      </c>
      <c r="J122" s="289">
        <v>9</v>
      </c>
      <c r="K122" s="289" t="s">
        <v>569</v>
      </c>
      <c r="L122" s="289" t="str">
        <f>UPPER(_xlfn.XLOOKUP($K122,PPL_EMAIL!$I$2:$I$400,PPL_EMAIL!$J$2:$J$400,"",0))</f>
        <v>HABANEROS</v>
      </c>
      <c r="M122" s="290">
        <f>IFERROR(IF(OR(L122="ROOKIE",L122="FREE AGENT"),"NA",_xlfn.XLOOKUP($K122,PPL_EMAIL!$I$2:$I$400,PPL_EMAIL!$K$2:$K$400,"",0)),"NA")</f>
        <v>4</v>
      </c>
      <c r="N122" s="290" t="s">
        <v>677</v>
      </c>
      <c r="O122" s="289" t="s">
        <v>49</v>
      </c>
      <c r="P122" s="291">
        <f>_xlfn.XLOOKUP($O122,NFL!$F$7:$F$39,NFL!$G$7:$G$39,"",0)</f>
        <v>11</v>
      </c>
      <c r="Q122" s="292" t="s">
        <v>1166</v>
      </c>
      <c r="R122" s="293">
        <f>_xlfn.XLOOKUP($K122,CBS_RAW!$C$4:$C$1015,CBS_RAW!$AA$4:$AA$1015,"",0)</f>
        <v>128.72</v>
      </c>
      <c r="S122" s="315">
        <v>142.9</v>
      </c>
      <c r="T122" s="294">
        <f t="shared" si="6"/>
        <v>38</v>
      </c>
      <c r="U122" s="295">
        <f t="shared" si="7"/>
        <v>53</v>
      </c>
      <c r="V122" s="295">
        <f t="shared" si="8"/>
        <v>42.5</v>
      </c>
      <c r="W122" s="294">
        <v>96</v>
      </c>
      <c r="X122" s="295">
        <v>156</v>
      </c>
      <c r="Y122" s="295">
        <v>122.4</v>
      </c>
      <c r="Z122" s="230">
        <v>2.2999999999999998</v>
      </c>
      <c r="AA122" s="229">
        <v>12</v>
      </c>
      <c r="AB122" s="230">
        <v>21</v>
      </c>
      <c r="AC122" s="230">
        <v>16.399999999999999</v>
      </c>
      <c r="AD122" s="230">
        <v>1.9</v>
      </c>
      <c r="AE122" s="25"/>
      <c r="AF122" s="241"/>
      <c r="AG122" s="11"/>
      <c r="AH122" s="230">
        <v>2.2999999999999998</v>
      </c>
      <c r="AI122" s="229">
        <v>12</v>
      </c>
      <c r="AJ122" s="230">
        <v>21</v>
      </c>
      <c r="AK122" s="230">
        <v>16.399999999999999</v>
      </c>
      <c r="AL122" s="230">
        <v>1.9</v>
      </c>
      <c r="AM122" s="25"/>
      <c r="AN122" s="241"/>
      <c r="AZ122">
        <v>42</v>
      </c>
      <c r="BA122" t="s">
        <v>267</v>
      </c>
      <c r="BE122" s="8">
        <v>44</v>
      </c>
      <c r="BF122" s="8">
        <v>6</v>
      </c>
      <c r="BG122" s="8" t="s">
        <v>591</v>
      </c>
      <c r="BH122" s="8" t="s">
        <v>16</v>
      </c>
      <c r="BI122" s="8">
        <v>41</v>
      </c>
      <c r="BJ122" s="8">
        <v>58</v>
      </c>
      <c r="BK122" s="8">
        <v>46.5</v>
      </c>
      <c r="BL122" s="8">
        <v>4</v>
      </c>
      <c r="BM122" s="8">
        <v>1</v>
      </c>
    </row>
    <row r="123" spans="3:65" ht="16" customHeight="1">
      <c r="C123" s="288">
        <v>117</v>
      </c>
      <c r="D123" s="289"/>
      <c r="E123" s="289" t="str">
        <f>IF(L123="HOMIES", MAX(E$6:E122)+1, "")</f>
        <v/>
      </c>
      <c r="F123" s="289" t="str">
        <f t="shared" si="5"/>
        <v>WR47</v>
      </c>
      <c r="G123" s="289" t="s">
        <v>268</v>
      </c>
      <c r="H123" s="289" t="s">
        <v>268</v>
      </c>
      <c r="I123" s="289">
        <v>47</v>
      </c>
      <c r="J123" s="289">
        <v>9</v>
      </c>
      <c r="K123" s="289" t="s">
        <v>932</v>
      </c>
      <c r="L123" s="289" t="s">
        <v>519</v>
      </c>
      <c r="M123" s="290" t="str">
        <f>IFERROR(IF(OR(L123="ROOKIE",L123="FREE AGENT"),"NA",_xlfn.XLOOKUP($K123,PPL_EMAIL!$I$2:$I$400,PPL_EMAIL!$K$2:$K$400,"",0)),"NA")</f>
        <v>NA</v>
      </c>
      <c r="N123" s="290"/>
      <c r="O123" s="289" t="s">
        <v>48</v>
      </c>
      <c r="P123" s="291">
        <f>_xlfn.XLOOKUP($O123,NFL!$F$7:$F$39,NFL!$G$7:$G$39,"",0)</f>
        <v>6</v>
      </c>
      <c r="Q123" s="292" t="s">
        <v>1167</v>
      </c>
      <c r="R123" s="293">
        <f>_xlfn.XLOOKUP($K123,CBS_RAW!$C$4:$C$1015,CBS_RAW!$AA$4:$AA$1015,"",0)</f>
        <v>114.15</v>
      </c>
      <c r="S123" s="315">
        <v>0</v>
      </c>
      <c r="T123" s="294">
        <f t="shared" si="6"/>
        <v>38</v>
      </c>
      <c r="U123" s="295">
        <f t="shared" si="7"/>
        <v>69</v>
      </c>
      <c r="V123" s="295">
        <f t="shared" si="8"/>
        <v>51.4</v>
      </c>
      <c r="W123" s="294">
        <v>86</v>
      </c>
      <c r="X123" s="295">
        <v>189</v>
      </c>
      <c r="Y123" s="295">
        <v>122.6</v>
      </c>
      <c r="Z123" s="230">
        <v>10.6</v>
      </c>
      <c r="AA123" s="229">
        <v>35</v>
      </c>
      <c r="AB123" s="230">
        <v>49</v>
      </c>
      <c r="AC123" s="230">
        <v>42</v>
      </c>
      <c r="AD123" s="230">
        <v>3.2</v>
      </c>
      <c r="AE123" s="25"/>
      <c r="AF123" s="241"/>
      <c r="AG123" s="11"/>
      <c r="AH123" s="230">
        <v>10.6</v>
      </c>
      <c r="AI123" s="229">
        <v>35</v>
      </c>
      <c r="AJ123" s="230">
        <v>49</v>
      </c>
      <c r="AK123" s="230">
        <v>42</v>
      </c>
      <c r="AL123" s="230">
        <v>3.2</v>
      </c>
      <c r="AM123" s="25"/>
      <c r="AN123" s="241"/>
      <c r="AZ123">
        <v>47</v>
      </c>
      <c r="BA123" t="s">
        <v>268</v>
      </c>
      <c r="BE123" s="8">
        <v>45</v>
      </c>
      <c r="BF123" s="8">
        <v>6</v>
      </c>
      <c r="BG123" s="8" t="s">
        <v>441</v>
      </c>
      <c r="BH123" s="8" t="s">
        <v>51</v>
      </c>
      <c r="BI123" s="8">
        <v>39</v>
      </c>
      <c r="BJ123" s="8">
        <v>56</v>
      </c>
      <c r="BK123" s="8">
        <v>47.8</v>
      </c>
      <c r="BL123" s="8">
        <v>4.7</v>
      </c>
      <c r="BM123" s="8">
        <v>5</v>
      </c>
    </row>
    <row r="124" spans="3:65" ht="16" customHeight="1">
      <c r="C124" s="288">
        <v>118</v>
      </c>
      <c r="D124" s="289"/>
      <c r="E124" s="289" t="str">
        <f>IF(L124="HOMIES", MAX(E$6:E123)+1, "")</f>
        <v/>
      </c>
      <c r="F124" s="289" t="str">
        <f t="shared" si="5"/>
        <v>QB16</v>
      </c>
      <c r="G124" s="289" t="s">
        <v>266</v>
      </c>
      <c r="H124" s="289" t="s">
        <v>266</v>
      </c>
      <c r="I124" s="289">
        <v>16</v>
      </c>
      <c r="J124" s="289">
        <v>9</v>
      </c>
      <c r="K124" s="289" t="s">
        <v>587</v>
      </c>
      <c r="L124" s="289" t="str">
        <f>UPPER(_xlfn.XLOOKUP($K124,PPL_EMAIL!$I$2:$I$400,PPL_EMAIL!$J$2:$J$400,"",0))</f>
        <v>PROGRAM</v>
      </c>
      <c r="M124" s="290">
        <f>IFERROR(IF(OR(L124="ROOKIE",L124="FREE AGENT"),"NA",_xlfn.XLOOKUP($K124,PPL_EMAIL!$I$2:$I$400,PPL_EMAIL!$K$2:$K$400,"",0)),"NA")</f>
        <v>1</v>
      </c>
      <c r="N124" s="290" t="s">
        <v>69</v>
      </c>
      <c r="O124" s="289" t="s">
        <v>32</v>
      </c>
      <c r="P124" s="291">
        <f>_xlfn.XLOOKUP($O124,NFL!$F$7:$F$39,NFL!$G$7:$G$39,"",0)</f>
        <v>14</v>
      </c>
      <c r="Q124" s="292" t="s">
        <v>1168</v>
      </c>
      <c r="R124" s="293">
        <f>_xlfn.XLOOKUP($K124,CBS_RAW!$C$4:$C$1015,CBS_RAW!$AA$4:$AA$1015,"",0)</f>
        <v>252.06</v>
      </c>
      <c r="S124" s="315">
        <v>136.80000000000001</v>
      </c>
      <c r="T124" s="294">
        <f t="shared" si="6"/>
        <v>14</v>
      </c>
      <c r="U124" s="295">
        <f t="shared" si="7"/>
        <v>22</v>
      </c>
      <c r="V124" s="295">
        <f t="shared" si="8"/>
        <v>17.399999999999999</v>
      </c>
      <c r="W124" s="294">
        <v>105</v>
      </c>
      <c r="X124" s="295">
        <v>150</v>
      </c>
      <c r="Y124" s="295">
        <v>123.6</v>
      </c>
      <c r="Z124" s="230" t="s">
        <v>272</v>
      </c>
      <c r="AA124" s="229">
        <v>8</v>
      </c>
      <c r="AB124" s="230">
        <v>18</v>
      </c>
      <c r="AC124" s="230">
        <v>13.4</v>
      </c>
      <c r="AD124" s="230">
        <v>2.1</v>
      </c>
      <c r="AE124" s="25"/>
      <c r="AF124" s="241"/>
      <c r="AG124" s="11"/>
      <c r="AH124" s="230" t="s">
        <v>272</v>
      </c>
      <c r="AI124" s="229">
        <v>8</v>
      </c>
      <c r="AJ124" s="230">
        <v>18</v>
      </c>
      <c r="AK124" s="230">
        <v>13.4</v>
      </c>
      <c r="AL124" s="230">
        <v>2.1</v>
      </c>
      <c r="AM124" s="25"/>
      <c r="AN124" s="241"/>
      <c r="AZ124">
        <v>16</v>
      </c>
      <c r="BA124" t="s">
        <v>266</v>
      </c>
      <c r="BE124" s="8">
        <v>46</v>
      </c>
      <c r="BF124" s="8">
        <v>6</v>
      </c>
      <c r="BG124" s="8" t="s">
        <v>648</v>
      </c>
      <c r="BH124" s="8" t="s">
        <v>32</v>
      </c>
      <c r="BI124" s="8">
        <v>42</v>
      </c>
      <c r="BJ124" s="8">
        <v>54</v>
      </c>
      <c r="BK124" s="8">
        <v>47.8</v>
      </c>
      <c r="BL124" s="8">
        <v>3.2</v>
      </c>
      <c r="BM124" s="8">
        <v>5</v>
      </c>
    </row>
    <row r="125" spans="3:65" ht="16" customHeight="1">
      <c r="C125" s="288">
        <v>119</v>
      </c>
      <c r="D125" s="289"/>
      <c r="E125" s="289" t="str">
        <f>IF(L125="HOMIES", MAX(E$6:E124)+1, "")</f>
        <v/>
      </c>
      <c r="F125" s="289" t="str">
        <f t="shared" si="5"/>
        <v>QB17</v>
      </c>
      <c r="G125" s="289" t="s">
        <v>266</v>
      </c>
      <c r="H125" s="289" t="s">
        <v>266</v>
      </c>
      <c r="I125" s="289">
        <v>17</v>
      </c>
      <c r="J125" s="289">
        <v>9</v>
      </c>
      <c r="K125" s="289" t="s">
        <v>434</v>
      </c>
      <c r="L125" s="289" t="str">
        <f>UPPER(_xlfn.XLOOKUP($K125,PPL_EMAIL!$I$2:$I$400,PPL_EMAIL!$J$2:$J$400,"",0))</f>
        <v>INVINCIBLES</v>
      </c>
      <c r="M125" s="290">
        <f>IFERROR(IF(OR(L125="ROOKIE",L125="FREE AGENT"),"NA",_xlfn.XLOOKUP($K125,PPL_EMAIL!$I$2:$I$400,PPL_EMAIL!$K$2:$K$400,"",0)),"NA")</f>
        <v>1</v>
      </c>
      <c r="N125" s="290" t="s">
        <v>69</v>
      </c>
      <c r="O125" s="289" t="s">
        <v>51</v>
      </c>
      <c r="P125" s="291">
        <f>_xlfn.XLOOKUP($O125,NFL!$F$7:$F$39,NFL!$G$7:$G$39,"",0)</f>
        <v>11</v>
      </c>
      <c r="Q125" s="292" t="s">
        <v>1169</v>
      </c>
      <c r="R125" s="293">
        <f>_xlfn.XLOOKUP($K125,CBS_RAW!$C$4:$C$1015,CBS_RAW!$AA$4:$AA$1015,"",0)</f>
        <v>292.89</v>
      </c>
      <c r="S125" s="315">
        <v>190.92</v>
      </c>
      <c r="T125" s="294">
        <f t="shared" si="6"/>
        <v>15</v>
      </c>
      <c r="U125" s="295">
        <f t="shared" si="7"/>
        <v>22</v>
      </c>
      <c r="V125" s="295">
        <f t="shared" si="8"/>
        <v>17</v>
      </c>
      <c r="W125" s="294">
        <v>116</v>
      </c>
      <c r="X125" s="295">
        <v>162</v>
      </c>
      <c r="Y125" s="295">
        <v>124.8</v>
      </c>
      <c r="Z125" s="230">
        <v>4.3</v>
      </c>
      <c r="AA125" s="229">
        <v>37</v>
      </c>
      <c r="AB125" s="230">
        <v>62</v>
      </c>
      <c r="AC125" s="230">
        <v>50.3</v>
      </c>
      <c r="AD125" s="230">
        <v>5.5</v>
      </c>
      <c r="AE125" s="25"/>
      <c r="AF125" s="241"/>
      <c r="AG125" s="11"/>
      <c r="AH125" s="230">
        <v>4.3</v>
      </c>
      <c r="AI125" s="229">
        <v>37</v>
      </c>
      <c r="AJ125" s="230">
        <v>62</v>
      </c>
      <c r="AK125" s="230">
        <v>50.3</v>
      </c>
      <c r="AL125" s="230">
        <v>5.5</v>
      </c>
      <c r="AM125" s="25"/>
      <c r="AN125" s="241"/>
      <c r="AZ125">
        <v>17</v>
      </c>
      <c r="BA125" t="s">
        <v>266</v>
      </c>
      <c r="BE125" s="8">
        <v>47</v>
      </c>
      <c r="BF125" s="8">
        <v>6</v>
      </c>
      <c r="BG125" s="8" t="s">
        <v>106</v>
      </c>
      <c r="BH125" s="8" t="s">
        <v>40</v>
      </c>
      <c r="BI125" s="8">
        <v>43</v>
      </c>
      <c r="BJ125" s="8">
        <v>57</v>
      </c>
      <c r="BK125" s="8">
        <v>47.8</v>
      </c>
      <c r="BL125" s="8">
        <v>4.2</v>
      </c>
      <c r="BM125" s="8">
        <v>5</v>
      </c>
    </row>
    <row r="126" spans="3:65" ht="16" customHeight="1">
      <c r="C126" s="288">
        <v>120</v>
      </c>
      <c r="D126" s="289"/>
      <c r="E126" s="289" t="str">
        <f>IF(L126="HOMIES", MAX(E$6:E125)+1, "")</f>
        <v/>
      </c>
      <c r="F126" s="289" t="str">
        <f t="shared" si="5"/>
        <v>QB18</v>
      </c>
      <c r="G126" s="289" t="s">
        <v>266</v>
      </c>
      <c r="H126" s="289" t="s">
        <v>266</v>
      </c>
      <c r="I126" s="289">
        <v>18</v>
      </c>
      <c r="J126" s="289">
        <v>9</v>
      </c>
      <c r="K126" s="289" t="s">
        <v>579</v>
      </c>
      <c r="L126" s="289" t="str">
        <f>UPPER(_xlfn.XLOOKUP($K126,PPL_EMAIL!$I$2:$I$400,PPL_EMAIL!$J$2:$J$400,"",0))</f>
        <v>WAILERS</v>
      </c>
      <c r="M126" s="290">
        <f>IFERROR(IF(OR(L126="ROOKIE",L126="FREE AGENT"),"NA",_xlfn.XLOOKUP($K126,PPL_EMAIL!$I$2:$I$400,PPL_EMAIL!$K$2:$K$400,"",0)),"NA")</f>
        <v>5</v>
      </c>
      <c r="N126" s="290" t="s">
        <v>675</v>
      </c>
      <c r="O126" s="289" t="s">
        <v>49</v>
      </c>
      <c r="P126" s="291">
        <f>_xlfn.XLOOKUP($O126,NFL!$F$7:$F$39,NFL!$G$7:$G$39,"",0)</f>
        <v>11</v>
      </c>
      <c r="Q126" s="292" t="s">
        <v>1170</v>
      </c>
      <c r="R126" s="293">
        <f>_xlfn.XLOOKUP($K126,CBS_RAW!$C$4:$C$1015,CBS_RAW!$AA$4:$AA$1015,"",0)</f>
        <v>304.33999999999997</v>
      </c>
      <c r="S126" s="315">
        <v>216.04</v>
      </c>
      <c r="T126" s="294">
        <f t="shared" si="6"/>
        <v>15</v>
      </c>
      <c r="U126" s="295">
        <f t="shared" si="7"/>
        <v>23</v>
      </c>
      <c r="V126" s="295">
        <f t="shared" si="8"/>
        <v>18.399999999999999</v>
      </c>
      <c r="W126" s="294">
        <v>117</v>
      </c>
      <c r="X126" s="295">
        <v>156</v>
      </c>
      <c r="Y126" s="295">
        <v>128</v>
      </c>
      <c r="Z126" s="230">
        <v>3.4</v>
      </c>
      <c r="AA126" s="229">
        <v>30</v>
      </c>
      <c r="AB126" s="230">
        <v>47</v>
      </c>
      <c r="AC126" s="230">
        <v>43.3</v>
      </c>
      <c r="AD126" s="230">
        <v>3.6</v>
      </c>
      <c r="AE126" s="25"/>
      <c r="AF126" s="241"/>
      <c r="AG126" s="11"/>
      <c r="AH126" s="230">
        <v>3.4</v>
      </c>
      <c r="AI126" s="229">
        <v>30</v>
      </c>
      <c r="AJ126" s="230">
        <v>47</v>
      </c>
      <c r="AK126" s="230">
        <v>43.3</v>
      </c>
      <c r="AL126" s="230">
        <v>3.6</v>
      </c>
      <c r="AM126" s="25"/>
      <c r="AN126" s="241"/>
      <c r="AZ126">
        <v>18</v>
      </c>
      <c r="BA126" t="s">
        <v>266</v>
      </c>
      <c r="BE126" s="8">
        <v>48</v>
      </c>
      <c r="BF126" s="8">
        <v>6</v>
      </c>
      <c r="BG126" s="8" t="s">
        <v>103</v>
      </c>
      <c r="BH126" s="8" t="s">
        <v>2</v>
      </c>
      <c r="BI126" s="8">
        <v>45</v>
      </c>
      <c r="BJ126" s="8">
        <v>56</v>
      </c>
      <c r="BK126" s="8">
        <v>49</v>
      </c>
      <c r="BL126" s="8">
        <v>2.6</v>
      </c>
      <c r="BM126" s="8">
        <v>-4</v>
      </c>
    </row>
    <row r="127" spans="3:65" ht="16" customHeight="1">
      <c r="C127" s="288">
        <v>121</v>
      </c>
      <c r="D127" s="289"/>
      <c r="E127" s="289" t="str">
        <f>IF(L127="HOMIES", MAX(E$6:E126)+1, "")</f>
        <v/>
      </c>
      <c r="F127" s="289" t="str">
        <f t="shared" si="5"/>
        <v>WR48</v>
      </c>
      <c r="G127" s="289" t="s">
        <v>268</v>
      </c>
      <c r="H127" s="289" t="s">
        <v>268</v>
      </c>
      <c r="I127" s="289">
        <v>48</v>
      </c>
      <c r="J127" s="289">
        <v>9</v>
      </c>
      <c r="K127" s="289" t="s">
        <v>147</v>
      </c>
      <c r="L127" s="289" t="s">
        <v>532</v>
      </c>
      <c r="M127" s="290" t="str">
        <f>IFERROR(IF(OR(L127="ROOKIE",L127="FREE AGENT"),"NA",_xlfn.XLOOKUP($K127,PPL_EMAIL!$I$2:$I$400,PPL_EMAIL!$K$2:$K$400,"",0)),"NA")</f>
        <v>NA</v>
      </c>
      <c r="N127" s="290"/>
      <c r="O127" s="289" t="s">
        <v>46</v>
      </c>
      <c r="P127" s="291">
        <f>_xlfn.XLOOKUP($O127,NFL!$F$7:$F$39,NFL!$G$7:$G$39,"",0)</f>
        <v>10</v>
      </c>
      <c r="Q127" s="292" t="s">
        <v>1171</v>
      </c>
      <c r="R127" s="293">
        <f>_xlfn.XLOOKUP($K127,CBS_RAW!$C$4:$C$1015,CBS_RAW!$AA$4:$AA$1015,"",0)</f>
        <v>106.23</v>
      </c>
      <c r="S127" s="315">
        <v>116.84</v>
      </c>
      <c r="T127" s="294">
        <f t="shared" si="6"/>
        <v>43</v>
      </c>
      <c r="U127" s="295">
        <f t="shared" si="7"/>
        <v>59</v>
      </c>
      <c r="V127" s="295">
        <f t="shared" si="8"/>
        <v>50.6</v>
      </c>
      <c r="W127" s="294">
        <v>101</v>
      </c>
      <c r="X127" s="295">
        <v>157</v>
      </c>
      <c r="Y127" s="295">
        <v>128.9</v>
      </c>
      <c r="Z127" s="230">
        <v>2.2999999999999998</v>
      </c>
      <c r="AA127" s="229">
        <v>13</v>
      </c>
      <c r="AB127" s="230">
        <v>22</v>
      </c>
      <c r="AC127" s="230">
        <v>16.8</v>
      </c>
      <c r="AD127" s="230">
        <v>2</v>
      </c>
      <c r="AE127" s="25"/>
      <c r="AF127" s="241"/>
      <c r="AG127" s="11"/>
      <c r="AH127" s="230">
        <v>2.2999999999999998</v>
      </c>
      <c r="AI127" s="229">
        <v>13</v>
      </c>
      <c r="AJ127" s="230">
        <v>22</v>
      </c>
      <c r="AK127" s="230">
        <v>16.8</v>
      </c>
      <c r="AL127" s="230">
        <v>2</v>
      </c>
      <c r="AM127" s="25"/>
      <c r="AN127" s="241"/>
      <c r="AZ127">
        <v>48</v>
      </c>
      <c r="BA127" t="s">
        <v>268</v>
      </c>
      <c r="BE127" s="8">
        <v>49</v>
      </c>
      <c r="BF127" s="8">
        <v>6</v>
      </c>
      <c r="BG127" s="8" t="s">
        <v>938</v>
      </c>
      <c r="BH127" s="8" t="s">
        <v>10</v>
      </c>
      <c r="BI127" s="8">
        <v>43</v>
      </c>
      <c r="BJ127" s="8">
        <v>75</v>
      </c>
      <c r="BK127" s="8">
        <v>50.8</v>
      </c>
      <c r="BL127" s="8">
        <v>7.1</v>
      </c>
      <c r="BM127" s="8">
        <v>-2</v>
      </c>
    </row>
    <row r="128" spans="3:65" ht="16" customHeight="1">
      <c r="C128" s="288">
        <v>122</v>
      </c>
      <c r="D128" s="289"/>
      <c r="E128" s="289" t="str">
        <f>IF(L128="HOMIES", MAX(E$6:E127)+1, "")</f>
        <v/>
      </c>
      <c r="F128" s="289" t="str">
        <f t="shared" si="5"/>
        <v>WR49</v>
      </c>
      <c r="G128" s="289" t="s">
        <v>268</v>
      </c>
      <c r="H128" s="289" t="s">
        <v>268</v>
      </c>
      <c r="I128" s="289">
        <v>49</v>
      </c>
      <c r="J128" s="289">
        <v>9</v>
      </c>
      <c r="K128" s="289" t="s">
        <v>160</v>
      </c>
      <c r="L128" s="289" t="str">
        <f>UPPER(_xlfn.XLOOKUP($K128,PPL_EMAIL!$I$2:$I$400,PPL_EMAIL!$J$2:$J$400,"",0))</f>
        <v>SHAFT</v>
      </c>
      <c r="M128" s="290">
        <f>IFERROR(IF(OR(L128="ROOKIE",L128="FREE AGENT"),"NA",_xlfn.XLOOKUP($K128,PPL_EMAIL!$I$2:$I$400,PPL_EMAIL!$K$2:$K$400,"",0)),"NA")</f>
        <v>1</v>
      </c>
      <c r="N128" s="290" t="s">
        <v>69</v>
      </c>
      <c r="O128" s="289" t="s">
        <v>1</v>
      </c>
      <c r="P128" s="291">
        <f>_xlfn.XLOOKUP($O128,NFL!$F$7:$F$39,NFL!$G$7:$G$39,"",0)</f>
        <v>8</v>
      </c>
      <c r="Q128" s="292" t="s">
        <v>1172</v>
      </c>
      <c r="R128" s="293">
        <f>_xlfn.XLOOKUP($K128,CBS_RAW!$C$4:$C$1015,CBS_RAW!$AA$4:$AA$1015,"",0)</f>
        <v>111.64</v>
      </c>
      <c r="S128" s="315">
        <v>61</v>
      </c>
      <c r="T128" s="294">
        <f t="shared" si="6"/>
        <v>41</v>
      </c>
      <c r="U128" s="295">
        <f t="shared" si="7"/>
        <v>64</v>
      </c>
      <c r="V128" s="295">
        <f t="shared" si="8"/>
        <v>52.6</v>
      </c>
      <c r="W128" s="294">
        <v>99</v>
      </c>
      <c r="X128" s="295">
        <v>160</v>
      </c>
      <c r="Y128" s="295">
        <v>129.4</v>
      </c>
      <c r="Z128" s="230">
        <v>2.8</v>
      </c>
      <c r="AA128" s="229">
        <v>11</v>
      </c>
      <c r="AB128" s="230">
        <v>21</v>
      </c>
      <c r="AC128" s="230">
        <v>14.8</v>
      </c>
      <c r="AD128" s="230">
        <v>2.2000000000000002</v>
      </c>
      <c r="AE128" s="25"/>
      <c r="AF128" s="241"/>
      <c r="AG128" s="11"/>
      <c r="AH128" s="230">
        <v>2.8</v>
      </c>
      <c r="AI128" s="229">
        <v>11</v>
      </c>
      <c r="AJ128" s="230">
        <v>21</v>
      </c>
      <c r="AK128" s="230">
        <v>14.8</v>
      </c>
      <c r="AL128" s="230">
        <v>2.2000000000000002</v>
      </c>
      <c r="AM128" s="25"/>
      <c r="AN128" s="241"/>
      <c r="AZ128">
        <v>49</v>
      </c>
      <c r="BA128" t="s">
        <v>268</v>
      </c>
      <c r="BE128" s="8">
        <v>50</v>
      </c>
      <c r="BF128" s="8">
        <v>6</v>
      </c>
      <c r="BG128" s="8" t="s">
        <v>941</v>
      </c>
      <c r="BH128" s="8" t="s">
        <v>18</v>
      </c>
      <c r="BI128" s="8">
        <v>45</v>
      </c>
      <c r="BJ128" s="8">
        <v>59</v>
      </c>
      <c r="BK128" s="8">
        <v>52.3</v>
      </c>
      <c r="BL128" s="8">
        <v>4.7</v>
      </c>
      <c r="BM128" s="8">
        <v>-4</v>
      </c>
    </row>
    <row r="129" spans="3:65" ht="16" customHeight="1">
      <c r="C129" s="288">
        <v>123</v>
      </c>
      <c r="D129" s="289"/>
      <c r="E129" s="289">
        <f>IF(L129="HOMIES", MAX(E$6:E128)+1, "")</f>
        <v>11</v>
      </c>
      <c r="F129" s="289" t="str">
        <f t="shared" si="5"/>
        <v>RB43</v>
      </c>
      <c r="G129" s="289" t="s">
        <v>267</v>
      </c>
      <c r="H129" s="289" t="s">
        <v>267</v>
      </c>
      <c r="I129" s="289">
        <v>43</v>
      </c>
      <c r="J129" s="289">
        <v>9</v>
      </c>
      <c r="K129" s="289" t="s">
        <v>591</v>
      </c>
      <c r="L129" s="289" t="str">
        <f>UPPER(_xlfn.XLOOKUP($K129,PPL_EMAIL!$I$2:$I$400,PPL_EMAIL!$J$2:$J$400,"",0))</f>
        <v>HOMIES</v>
      </c>
      <c r="M129" s="290">
        <f>IFERROR(IF(OR(L129="ROOKIE",L129="FREE AGENT"),"NA",_xlfn.XLOOKUP($K129,PPL_EMAIL!$I$2:$I$400,PPL_EMAIL!$K$2:$K$400,"",0)),"NA")</f>
        <v>6</v>
      </c>
      <c r="N129" s="290" t="s">
        <v>69</v>
      </c>
      <c r="O129" s="289" t="s">
        <v>16</v>
      </c>
      <c r="P129" s="291">
        <f>_xlfn.XLOOKUP($O129,NFL!$F$7:$F$39,NFL!$G$7:$G$39,"",0)</f>
        <v>7</v>
      </c>
      <c r="Q129" s="292" t="s">
        <v>1173</v>
      </c>
      <c r="R129" s="293">
        <f>_xlfn.XLOOKUP($K129,CBS_RAW!$C$4:$C$1015,CBS_RAW!$AA$4:$AA$1015,"",0)</f>
        <v>121.17</v>
      </c>
      <c r="S129" s="315">
        <v>90.4</v>
      </c>
      <c r="T129" s="294">
        <f t="shared" si="6"/>
        <v>41</v>
      </c>
      <c r="U129" s="295">
        <f t="shared" si="7"/>
        <v>58</v>
      </c>
      <c r="V129" s="295">
        <f t="shared" si="8"/>
        <v>46.5</v>
      </c>
      <c r="W129" s="294">
        <v>98</v>
      </c>
      <c r="X129" s="295">
        <v>170</v>
      </c>
      <c r="Y129" s="295">
        <v>131.4</v>
      </c>
      <c r="Z129" s="230">
        <v>3.1</v>
      </c>
      <c r="AA129" s="229">
        <v>35</v>
      </c>
      <c r="AB129" s="230">
        <v>49</v>
      </c>
      <c r="AC129" s="230">
        <v>43.5</v>
      </c>
      <c r="AD129" s="230">
        <v>2.9</v>
      </c>
      <c r="AE129" s="25"/>
      <c r="AF129" s="241"/>
      <c r="AG129" s="11"/>
      <c r="AH129" s="230">
        <v>3.1</v>
      </c>
      <c r="AI129" s="229">
        <v>35</v>
      </c>
      <c r="AJ129" s="230">
        <v>49</v>
      </c>
      <c r="AK129" s="230">
        <v>43.5</v>
      </c>
      <c r="AL129" s="230">
        <v>2.9</v>
      </c>
      <c r="AM129" s="25"/>
      <c r="AN129" s="241"/>
      <c r="AZ129">
        <v>43</v>
      </c>
      <c r="BA129" t="s">
        <v>267</v>
      </c>
      <c r="BE129" s="8">
        <v>51</v>
      </c>
      <c r="BF129" s="8">
        <v>6</v>
      </c>
      <c r="BG129" s="8" t="s">
        <v>944</v>
      </c>
      <c r="BH129" s="8" t="s">
        <v>433</v>
      </c>
      <c r="BI129" s="8">
        <v>46</v>
      </c>
      <c r="BJ129" s="8">
        <v>66</v>
      </c>
      <c r="BK129" s="8">
        <v>53.4</v>
      </c>
      <c r="BL129" s="8">
        <v>5.4</v>
      </c>
      <c r="BM129" s="8">
        <v>3</v>
      </c>
    </row>
    <row r="130" spans="3:65" ht="16" customHeight="1">
      <c r="C130" s="288">
        <v>124</v>
      </c>
      <c r="D130" s="289"/>
      <c r="E130" s="289" t="str">
        <f>IF(L130="HOMIES", MAX(E$6:E129)+1, "")</f>
        <v/>
      </c>
      <c r="F130" s="289" t="str">
        <f t="shared" si="5"/>
        <v>TE14</v>
      </c>
      <c r="G130" s="289" t="s">
        <v>269</v>
      </c>
      <c r="H130" s="289" t="s">
        <v>269</v>
      </c>
      <c r="I130" s="289">
        <v>14</v>
      </c>
      <c r="J130" s="289">
        <v>9</v>
      </c>
      <c r="K130" s="289" t="s">
        <v>199</v>
      </c>
      <c r="L130" s="289" t="s">
        <v>532</v>
      </c>
      <c r="M130" s="290" t="str">
        <f>IFERROR(IF(OR(L130="ROOKIE",L130="FREE AGENT"),"NA",_xlfn.XLOOKUP($K130,PPL_EMAIL!$I$2:$I$400,PPL_EMAIL!$K$2:$K$400,"",0)),"NA")</f>
        <v>NA</v>
      </c>
      <c r="N130" s="290"/>
      <c r="O130" s="289" t="s">
        <v>31</v>
      </c>
      <c r="P130" s="291">
        <f>_xlfn.XLOOKUP($O130,NFL!$F$7:$F$39,NFL!$G$7:$G$39,"",0)</f>
        <v>7</v>
      </c>
      <c r="Q130" s="292" t="s">
        <v>1174</v>
      </c>
      <c r="R130" s="293">
        <f>_xlfn.XLOOKUP($K130,CBS_RAW!$C$4:$C$1015,CBS_RAW!$AA$4:$AA$1015,"",0)</f>
        <v>89.27</v>
      </c>
      <c r="S130" s="315">
        <v>0</v>
      </c>
      <c r="T130" s="294">
        <f t="shared" si="6"/>
        <v>11</v>
      </c>
      <c r="U130" s="295">
        <f t="shared" si="7"/>
        <v>22</v>
      </c>
      <c r="V130" s="295">
        <f t="shared" si="8"/>
        <v>15.5</v>
      </c>
      <c r="W130" s="294">
        <v>106</v>
      </c>
      <c r="X130" s="295">
        <v>167</v>
      </c>
      <c r="Y130" s="295">
        <v>131.80000000000001</v>
      </c>
      <c r="Z130" s="230">
        <v>3.5</v>
      </c>
      <c r="AA130" s="229">
        <v>38</v>
      </c>
      <c r="AB130" s="230">
        <v>52</v>
      </c>
      <c r="AC130" s="230">
        <v>43.3</v>
      </c>
      <c r="AD130" s="230">
        <v>3.6</v>
      </c>
      <c r="AE130" s="25"/>
      <c r="AF130" s="241"/>
      <c r="AG130" s="11"/>
      <c r="AH130" s="230">
        <v>3.5</v>
      </c>
      <c r="AI130" s="229">
        <v>38</v>
      </c>
      <c r="AJ130" s="230">
        <v>52</v>
      </c>
      <c r="AK130" s="230">
        <v>43.3</v>
      </c>
      <c r="AL130" s="230">
        <v>3.6</v>
      </c>
      <c r="AM130" s="25"/>
      <c r="AN130" s="241"/>
      <c r="AZ130">
        <v>14</v>
      </c>
      <c r="BA130" t="s">
        <v>269</v>
      </c>
      <c r="BE130" s="8">
        <v>52</v>
      </c>
      <c r="BF130" s="8">
        <v>6</v>
      </c>
      <c r="BG130" s="8" t="s">
        <v>583</v>
      </c>
      <c r="BH130" s="8" t="s">
        <v>50</v>
      </c>
      <c r="BI130" s="8">
        <v>47</v>
      </c>
      <c r="BJ130" s="8">
        <v>88</v>
      </c>
      <c r="BK130" s="8">
        <v>54.1</v>
      </c>
      <c r="BL130" s="8">
        <v>9.1</v>
      </c>
      <c r="BM130" s="8">
        <v>1</v>
      </c>
    </row>
    <row r="131" spans="3:65" ht="16" customHeight="1">
      <c r="C131" s="288">
        <v>125</v>
      </c>
      <c r="D131" s="289"/>
      <c r="E131" s="289" t="str">
        <f>IF(L131="HOMIES", MAX(E$6:E130)+1, "")</f>
        <v/>
      </c>
      <c r="F131" s="289" t="str">
        <f t="shared" si="5"/>
        <v>RB44</v>
      </c>
      <c r="G131" s="289" t="s">
        <v>267</v>
      </c>
      <c r="H131" s="289" t="s">
        <v>267</v>
      </c>
      <c r="I131" s="289">
        <v>44</v>
      </c>
      <c r="J131" s="289">
        <v>9</v>
      </c>
      <c r="K131" s="289" t="s">
        <v>111</v>
      </c>
      <c r="L131" s="289" t="str">
        <f>UPPER(_xlfn.XLOOKUP($K131,PPL_EMAIL!$I$2:$I$400,PPL_EMAIL!$J$2:$J$400,"",0))</f>
        <v>WAILERS</v>
      </c>
      <c r="M131" s="290">
        <f>IFERROR(IF(OR(L131="ROOKIE",L131="FREE AGENT"),"NA",_xlfn.XLOOKUP($K131,PPL_EMAIL!$I$2:$I$400,PPL_EMAIL!$K$2:$K$400,"",0)),"NA")</f>
        <v>4</v>
      </c>
      <c r="N131" s="290" t="s">
        <v>69</v>
      </c>
      <c r="O131" s="289" t="s">
        <v>31</v>
      </c>
      <c r="P131" s="291">
        <f>_xlfn.XLOOKUP($O131,NFL!$F$7:$F$39,NFL!$G$7:$G$39,"",0)</f>
        <v>7</v>
      </c>
      <c r="Q131" s="292" t="s">
        <v>1175</v>
      </c>
      <c r="R131" s="293">
        <f>_xlfn.XLOOKUP($K131,CBS_RAW!$C$4:$C$1015,CBS_RAW!$AA$4:$AA$1015,"",0)</f>
        <v>91.13</v>
      </c>
      <c r="S131" s="315">
        <v>93.9</v>
      </c>
      <c r="T131" s="294">
        <f t="shared" si="6"/>
        <v>40</v>
      </c>
      <c r="U131" s="295">
        <f t="shared" si="7"/>
        <v>55</v>
      </c>
      <c r="V131" s="295">
        <f t="shared" si="8"/>
        <v>45.2</v>
      </c>
      <c r="W131" s="294">
        <v>119</v>
      </c>
      <c r="X131" s="295">
        <v>170</v>
      </c>
      <c r="Y131" s="295">
        <v>132.69999999999999</v>
      </c>
      <c r="Z131" s="230">
        <v>1.7</v>
      </c>
      <c r="AA131" s="229">
        <v>11</v>
      </c>
      <c r="AB131" s="230">
        <v>25</v>
      </c>
      <c r="AC131" s="230">
        <v>14.8</v>
      </c>
      <c r="AD131" s="230">
        <v>3.1</v>
      </c>
      <c r="AE131" s="25"/>
      <c r="AF131" s="241"/>
      <c r="AG131" s="11"/>
      <c r="AH131" s="230">
        <v>1.7</v>
      </c>
      <c r="AI131" s="229">
        <v>11</v>
      </c>
      <c r="AJ131" s="230">
        <v>25</v>
      </c>
      <c r="AK131" s="230">
        <v>14.8</v>
      </c>
      <c r="AL131" s="230">
        <v>3.1</v>
      </c>
      <c r="AM131" s="25"/>
      <c r="AN131" s="241"/>
      <c r="AZ131">
        <v>44</v>
      </c>
      <c r="BA131" t="s">
        <v>267</v>
      </c>
      <c r="BE131" s="8">
        <v>53</v>
      </c>
      <c r="BF131" s="8">
        <v>6</v>
      </c>
      <c r="BG131" s="8" t="s">
        <v>951</v>
      </c>
      <c r="BH131" s="8" t="s">
        <v>1</v>
      </c>
      <c r="BI131" s="8">
        <v>43</v>
      </c>
      <c r="BJ131" s="8">
        <v>89</v>
      </c>
      <c r="BK131" s="8">
        <v>55.6</v>
      </c>
      <c r="BL131" s="8">
        <v>11.6</v>
      </c>
      <c r="BM131" s="8">
        <v>15</v>
      </c>
    </row>
    <row r="132" spans="3:65" ht="16" customHeight="1">
      <c r="C132" s="288">
        <v>126</v>
      </c>
      <c r="D132" s="289"/>
      <c r="E132" s="289" t="str">
        <f>IF(L132="HOMIES", MAX(E$6:E131)+1, "")</f>
        <v/>
      </c>
      <c r="F132" s="289" t="str">
        <f t="shared" si="5"/>
        <v>WR50</v>
      </c>
      <c r="G132" s="289" t="s">
        <v>268</v>
      </c>
      <c r="H132" s="289" t="s">
        <v>268</v>
      </c>
      <c r="I132" s="289">
        <v>50</v>
      </c>
      <c r="J132" s="289">
        <v>9</v>
      </c>
      <c r="K132" s="289" t="s">
        <v>935</v>
      </c>
      <c r="L132" s="289" t="s">
        <v>519</v>
      </c>
      <c r="M132" s="290" t="str">
        <f>IFERROR(IF(OR(L132="ROOKIE",L132="FREE AGENT"),"NA",_xlfn.XLOOKUP($K132,PPL_EMAIL!$I$2:$I$400,PPL_EMAIL!$K$2:$K$400,"",0)),"NA")</f>
        <v>NA</v>
      </c>
      <c r="N132" s="290"/>
      <c r="O132" s="289" t="s">
        <v>42</v>
      </c>
      <c r="P132" s="291">
        <f>_xlfn.XLOOKUP($O132,NFL!$F$7:$F$39,NFL!$G$7:$G$39,"",0)</f>
        <v>10</v>
      </c>
      <c r="Q132" s="292" t="s">
        <v>1176</v>
      </c>
      <c r="R132" s="293">
        <f>_xlfn.XLOOKUP($K132,CBS_RAW!$C$4:$C$1015,CBS_RAW!$AA$4:$AA$1015,"",0)</f>
        <v>108.12</v>
      </c>
      <c r="S132" s="315">
        <v>0</v>
      </c>
      <c r="T132" s="294">
        <f t="shared" si="6"/>
        <v>45</v>
      </c>
      <c r="U132" s="295">
        <f t="shared" si="7"/>
        <v>72</v>
      </c>
      <c r="V132" s="295">
        <f t="shared" si="8"/>
        <v>54.9</v>
      </c>
      <c r="W132" s="294">
        <v>107</v>
      </c>
      <c r="X132" s="295">
        <v>206</v>
      </c>
      <c r="Y132" s="295">
        <v>133.6</v>
      </c>
      <c r="Z132" s="230">
        <v>7.7</v>
      </c>
      <c r="AA132" s="229">
        <v>38</v>
      </c>
      <c r="AB132" s="230">
        <v>78</v>
      </c>
      <c r="AC132" s="230">
        <v>50.4</v>
      </c>
      <c r="AD132" s="230">
        <v>8.1999999999999993</v>
      </c>
      <c r="AE132" s="25"/>
      <c r="AF132" s="241"/>
      <c r="AG132" s="11"/>
      <c r="AH132" s="230">
        <v>7.7</v>
      </c>
      <c r="AI132" s="229">
        <v>38</v>
      </c>
      <c r="AJ132" s="230">
        <v>78</v>
      </c>
      <c r="AK132" s="230">
        <v>50.4</v>
      </c>
      <c r="AL132" s="230">
        <v>8.1999999999999993</v>
      </c>
      <c r="AM132" s="25"/>
      <c r="AN132" s="241"/>
      <c r="AZ132">
        <v>50</v>
      </c>
      <c r="BA132" t="s">
        <v>268</v>
      </c>
      <c r="BE132" s="8">
        <v>54</v>
      </c>
      <c r="BF132" s="8">
        <v>7</v>
      </c>
      <c r="BG132" s="8" t="s">
        <v>440</v>
      </c>
      <c r="BH132" s="8" t="s">
        <v>13</v>
      </c>
      <c r="BI132" s="8">
        <v>50</v>
      </c>
      <c r="BJ132" s="8">
        <v>63</v>
      </c>
      <c r="BK132" s="8">
        <v>56.8</v>
      </c>
      <c r="BL132" s="8">
        <v>3.2</v>
      </c>
      <c r="BM132" s="8">
        <v>1</v>
      </c>
    </row>
    <row r="133" spans="3:65" ht="16" customHeight="1">
      <c r="C133" s="288">
        <v>127</v>
      </c>
      <c r="D133" s="289"/>
      <c r="E133" s="289" t="str">
        <f>IF(L133="HOMIES", MAX(E$6:E132)+1, "")</f>
        <v/>
      </c>
      <c r="F133" s="289" t="str">
        <f t="shared" si="5"/>
        <v>TE15</v>
      </c>
      <c r="G133" s="289" t="s">
        <v>269</v>
      </c>
      <c r="H133" s="289" t="s">
        <v>269</v>
      </c>
      <c r="I133" s="289">
        <v>15</v>
      </c>
      <c r="J133" s="289">
        <v>9</v>
      </c>
      <c r="K133" s="289" t="s">
        <v>183</v>
      </c>
      <c r="L133" s="289" t="str">
        <f>UPPER(_xlfn.XLOOKUP($K133,PPL_EMAIL!$I$2:$I$400,PPL_EMAIL!$J$2:$J$400,"",0))</f>
        <v>SHAFT</v>
      </c>
      <c r="M133" s="290">
        <f>IFERROR(IF(OR(L133="ROOKIE",L133="FREE AGENT"),"NA",_xlfn.XLOOKUP($K133,PPL_EMAIL!$I$2:$I$400,PPL_EMAIL!$K$2:$K$400,"",0)),"NA")</f>
        <v>3</v>
      </c>
      <c r="N133" s="298" t="s">
        <v>69</v>
      </c>
      <c r="O133" s="289" t="s">
        <v>8</v>
      </c>
      <c r="P133" s="291">
        <f>_xlfn.XLOOKUP($O133,NFL!$F$7:$F$39,NFL!$G$7:$G$39,"",0)</f>
        <v>9</v>
      </c>
      <c r="Q133" s="292" t="s">
        <v>1177</v>
      </c>
      <c r="R133" s="293">
        <f>_xlfn.XLOOKUP($K133,CBS_RAW!$C$4:$C$1015,CBS_RAW!$AA$4:$AA$1015,"",0)</f>
        <v>92.96</v>
      </c>
      <c r="S133" s="315">
        <v>71.599999999999994</v>
      </c>
      <c r="T133" s="294">
        <f t="shared" si="6"/>
        <v>10</v>
      </c>
      <c r="U133" s="295">
        <f t="shared" si="7"/>
        <v>22</v>
      </c>
      <c r="V133" s="295">
        <f t="shared" si="8"/>
        <v>16</v>
      </c>
      <c r="W133" s="294">
        <v>94</v>
      </c>
      <c r="X133" s="295">
        <v>172</v>
      </c>
      <c r="Y133" s="295">
        <v>133.80000000000001</v>
      </c>
      <c r="Z133" s="230">
        <v>11.1</v>
      </c>
      <c r="AA133" s="229">
        <v>50</v>
      </c>
      <c r="AB133" s="230">
        <v>71</v>
      </c>
      <c r="AC133" s="230">
        <v>56.2</v>
      </c>
      <c r="AD133" s="230">
        <v>5.8</v>
      </c>
      <c r="AE133" s="25"/>
      <c r="AF133" s="241"/>
      <c r="AG133" s="11"/>
      <c r="AH133" s="230">
        <v>11.1</v>
      </c>
      <c r="AI133" s="229">
        <v>50</v>
      </c>
      <c r="AJ133" s="230">
        <v>71</v>
      </c>
      <c r="AK133" s="230">
        <v>56.2</v>
      </c>
      <c r="AL133" s="230">
        <v>5.8</v>
      </c>
      <c r="AM133" s="25"/>
      <c r="AN133" s="241"/>
      <c r="AZ133">
        <v>15</v>
      </c>
      <c r="BA133" t="s">
        <v>269</v>
      </c>
      <c r="BE133" s="8">
        <v>55</v>
      </c>
      <c r="BF133" s="8">
        <v>7</v>
      </c>
      <c r="BG133" s="8" t="s">
        <v>942</v>
      </c>
      <c r="BH133" s="8" t="s">
        <v>27</v>
      </c>
      <c r="BI133" s="8">
        <v>46</v>
      </c>
      <c r="BJ133" s="8">
        <v>72</v>
      </c>
      <c r="BK133" s="8">
        <v>57.1</v>
      </c>
      <c r="BL133" s="8">
        <v>7.7</v>
      </c>
      <c r="BM133" s="8">
        <v>-7</v>
      </c>
    </row>
    <row r="134" spans="3:65" ht="16" customHeight="1">
      <c r="C134" s="288">
        <v>128</v>
      </c>
      <c r="D134" s="289"/>
      <c r="E134" s="289" t="str">
        <f>IF(L134="HOMIES", MAX(E$6:E133)+1, "")</f>
        <v/>
      </c>
      <c r="F134" s="289" t="str">
        <f t="shared" si="5"/>
        <v>WR51</v>
      </c>
      <c r="G134" s="289" t="s">
        <v>268</v>
      </c>
      <c r="H134" s="289" t="s">
        <v>268</v>
      </c>
      <c r="I134" s="289">
        <v>51</v>
      </c>
      <c r="J134" s="289">
        <v>9</v>
      </c>
      <c r="K134" s="289" t="s">
        <v>940</v>
      </c>
      <c r="L134" s="289" t="s">
        <v>519</v>
      </c>
      <c r="M134" s="290" t="str">
        <f>IFERROR(IF(OR(L134="ROOKIE",L134="FREE AGENT"),"NA",_xlfn.XLOOKUP($K134,PPL_EMAIL!$I$2:$I$400,PPL_EMAIL!$K$2:$K$400,"",0)),"NA")</f>
        <v>NA</v>
      </c>
      <c r="N134" s="290"/>
      <c r="O134" s="289" t="s">
        <v>25</v>
      </c>
      <c r="P134" s="291">
        <f>_xlfn.XLOOKUP($O134,NFL!$F$7:$F$39,NFL!$G$7:$G$39,"",0)</f>
        <v>9</v>
      </c>
      <c r="Q134" s="292" t="s">
        <v>1178</v>
      </c>
      <c r="R134" s="293">
        <f>_xlfn.XLOOKUP($K134,CBS_RAW!$C$4:$C$1015,CBS_RAW!$AA$4:$AA$1015,"",0)</f>
        <v>113.23</v>
      </c>
      <c r="S134" s="315">
        <v>0</v>
      </c>
      <c r="T134" s="294">
        <f t="shared" si="6"/>
        <v>41</v>
      </c>
      <c r="U134" s="295">
        <f t="shared" si="7"/>
        <v>63</v>
      </c>
      <c r="V134" s="295">
        <f t="shared" si="8"/>
        <v>51</v>
      </c>
      <c r="W134" s="294">
        <v>96</v>
      </c>
      <c r="X134" s="295">
        <v>223</v>
      </c>
      <c r="Y134" s="295">
        <v>134.1</v>
      </c>
      <c r="Z134" s="230">
        <v>2.9</v>
      </c>
      <c r="AA134" s="229">
        <v>10</v>
      </c>
      <c r="AB134" s="230">
        <v>23</v>
      </c>
      <c r="AC134" s="230">
        <v>15.6</v>
      </c>
      <c r="AD134" s="230">
        <v>3.1</v>
      </c>
      <c r="AE134" s="25"/>
      <c r="AF134" s="241"/>
      <c r="AG134" s="11"/>
      <c r="AH134" s="230">
        <v>2.9</v>
      </c>
      <c r="AI134" s="229">
        <v>10</v>
      </c>
      <c r="AJ134" s="230">
        <v>23</v>
      </c>
      <c r="AK134" s="230">
        <v>15.6</v>
      </c>
      <c r="AL134" s="230">
        <v>3.1</v>
      </c>
      <c r="AM134" s="25"/>
      <c r="AN134" s="241"/>
      <c r="AZ134">
        <v>51</v>
      </c>
      <c r="BA134" t="s">
        <v>268</v>
      </c>
      <c r="BE134" s="8">
        <v>56</v>
      </c>
      <c r="BF134" s="8">
        <v>7</v>
      </c>
      <c r="BG134" s="8" t="s">
        <v>670</v>
      </c>
      <c r="BH134" s="8" t="s">
        <v>14</v>
      </c>
      <c r="BI134" s="8">
        <v>55</v>
      </c>
      <c r="BJ134" s="8">
        <v>74</v>
      </c>
      <c r="BK134" s="8">
        <v>60</v>
      </c>
      <c r="BL134" s="8">
        <v>4.9000000000000004</v>
      </c>
      <c r="BM134" s="8">
        <v>1</v>
      </c>
    </row>
    <row r="135" spans="3:65" ht="16" customHeight="1">
      <c r="C135" s="288">
        <v>129</v>
      </c>
      <c r="D135" s="289"/>
      <c r="E135" s="289" t="str">
        <f>IF(L135="HOMIES", MAX(E$6:E134)+1, "")</f>
        <v/>
      </c>
      <c r="F135" s="289" t="str">
        <f t="shared" si="5"/>
        <v>WR52</v>
      </c>
      <c r="G135" s="289" t="s">
        <v>268</v>
      </c>
      <c r="H135" s="289" t="s">
        <v>268</v>
      </c>
      <c r="I135" s="289">
        <v>52</v>
      </c>
      <c r="J135" s="289">
        <v>9</v>
      </c>
      <c r="K135" s="289" t="s">
        <v>473</v>
      </c>
      <c r="L135" s="289" t="str">
        <f>UPPER(_xlfn.XLOOKUP($K135,PPL_EMAIL!$I$2:$I$400,PPL_EMAIL!$J$2:$J$400,"",0))</f>
        <v>SHAFT</v>
      </c>
      <c r="M135" s="290">
        <f>IFERROR(IF(OR(L135="ROOKIE",L135="FREE AGENT"),"NA",_xlfn.XLOOKUP($K135,PPL_EMAIL!$I$2:$I$400,PPL_EMAIL!$K$2:$K$400,"",0)),"NA")</f>
        <v>6</v>
      </c>
      <c r="N135" s="290" t="s">
        <v>69</v>
      </c>
      <c r="O135" s="289" t="s">
        <v>18</v>
      </c>
      <c r="P135" s="291">
        <f>_xlfn.XLOOKUP($O135,NFL!$F$7:$F$39,NFL!$G$7:$G$39,"",0)</f>
        <v>11</v>
      </c>
      <c r="Q135" s="292" t="s">
        <v>1179</v>
      </c>
      <c r="R135" s="293">
        <f>_xlfn.XLOOKUP($K135,CBS_RAW!$C$4:$C$1015,CBS_RAW!$AA$4:$AA$1015,"",0)</f>
        <v>106.56</v>
      </c>
      <c r="S135" s="315">
        <v>97</v>
      </c>
      <c r="T135" s="294">
        <f t="shared" si="6"/>
        <v>43</v>
      </c>
      <c r="U135" s="295">
        <f t="shared" si="7"/>
        <v>71</v>
      </c>
      <c r="V135" s="295">
        <f t="shared" si="8"/>
        <v>53.9</v>
      </c>
      <c r="W135" s="294">
        <v>101</v>
      </c>
      <c r="X135" s="295">
        <v>212</v>
      </c>
      <c r="Y135" s="295">
        <v>136</v>
      </c>
      <c r="Z135" s="230">
        <v>2.7</v>
      </c>
      <c r="AA135" s="229">
        <v>16</v>
      </c>
      <c r="AB135" s="230">
        <v>26</v>
      </c>
      <c r="AC135" s="230">
        <v>19.899999999999999</v>
      </c>
      <c r="AD135" s="230">
        <v>2.7</v>
      </c>
      <c r="AE135" s="25"/>
      <c r="AF135" s="241"/>
      <c r="AG135" s="11"/>
      <c r="AH135" s="230">
        <v>2.7</v>
      </c>
      <c r="AI135" s="229">
        <v>16</v>
      </c>
      <c r="AJ135" s="230">
        <v>26</v>
      </c>
      <c r="AK135" s="230">
        <v>19.899999999999999</v>
      </c>
      <c r="AL135" s="230">
        <v>2.7</v>
      </c>
      <c r="AM135" s="25"/>
      <c r="AN135" s="241"/>
      <c r="AZ135">
        <v>52</v>
      </c>
      <c r="BA135" t="s">
        <v>268</v>
      </c>
      <c r="BE135" s="8">
        <v>57</v>
      </c>
      <c r="BF135" s="8">
        <v>7</v>
      </c>
      <c r="BG135" s="8" t="s">
        <v>954</v>
      </c>
      <c r="BH135" s="8" t="s">
        <v>38</v>
      </c>
      <c r="BI135" s="8">
        <v>53</v>
      </c>
      <c r="BJ135" s="8">
        <v>75</v>
      </c>
      <c r="BK135" s="8">
        <v>60.5</v>
      </c>
      <c r="BL135" s="8">
        <v>6.2</v>
      </c>
      <c r="BM135" s="8">
        <v>3</v>
      </c>
    </row>
    <row r="136" spans="3:65" ht="16" customHeight="1">
      <c r="C136" s="288">
        <v>130</v>
      </c>
      <c r="D136" s="289"/>
      <c r="E136" s="289" t="str">
        <f>IF(L136="HOMIES", MAX(E$6:E135)+1, "")</f>
        <v/>
      </c>
      <c r="F136" s="289" t="str">
        <f t="shared" ref="F136:F199" si="9">CONCATENATE($G136&amp;$I136)</f>
        <v>WR53</v>
      </c>
      <c r="G136" s="289" t="s">
        <v>268</v>
      </c>
      <c r="H136" s="289" t="s">
        <v>268</v>
      </c>
      <c r="I136" s="289">
        <v>53</v>
      </c>
      <c r="J136" s="289">
        <v>9</v>
      </c>
      <c r="K136" s="289" t="s">
        <v>936</v>
      </c>
      <c r="L136" s="289" t="s">
        <v>519</v>
      </c>
      <c r="M136" s="290" t="str">
        <f>IFERROR(IF(OR(L136="ROOKIE",L136="FREE AGENT"),"NA",_xlfn.XLOOKUP($K136,PPL_EMAIL!$I$2:$I$400,PPL_EMAIL!$K$2:$K$400,"",0)),"NA")</f>
        <v>NA</v>
      </c>
      <c r="N136" s="290"/>
      <c r="O136" s="289" t="s">
        <v>1</v>
      </c>
      <c r="P136" s="291">
        <f>_xlfn.XLOOKUP($O136,NFL!$F$7:$F$39,NFL!$G$7:$G$39,"",0)</f>
        <v>8</v>
      </c>
      <c r="Q136" s="292" t="s">
        <v>1180</v>
      </c>
      <c r="R136" s="293">
        <f>_xlfn.XLOOKUP($K136,CBS_RAW!$C$4:$C$1015,CBS_RAW!$AA$4:$AA$1015,"",0)</f>
        <v>103.03</v>
      </c>
      <c r="S136" s="315">
        <v>0</v>
      </c>
      <c r="T136" s="294">
        <f t="shared" ref="T136:T199" si="10">_xlfn.XLOOKUP($K136,$BG$6:$BG$1000,BI$6:BI$1000,"",0)</f>
        <v>45</v>
      </c>
      <c r="U136" s="295">
        <f t="shared" ref="U136:U199" si="11">_xlfn.XLOOKUP($K136,$BG$6:$BG$1000,BJ$6:BJ$1000,"",0)</f>
        <v>67</v>
      </c>
      <c r="V136" s="295">
        <f t="shared" ref="V136:V199" si="12">_xlfn.XLOOKUP($K136,$BG$6:$BG$1000,BK$6:BK$1000,"",0)</f>
        <v>55.1</v>
      </c>
      <c r="W136" s="294">
        <v>96</v>
      </c>
      <c r="X136" s="295">
        <v>208</v>
      </c>
      <c r="Y136" s="295">
        <v>138.1</v>
      </c>
      <c r="Z136" s="230">
        <v>5.8</v>
      </c>
      <c r="AA136" s="229">
        <v>33</v>
      </c>
      <c r="AB136" s="230">
        <v>79</v>
      </c>
      <c r="AC136" s="230">
        <v>53.7</v>
      </c>
      <c r="AD136" s="230">
        <v>9</v>
      </c>
      <c r="AE136" s="25"/>
      <c r="AF136" s="241"/>
      <c r="AG136" s="11"/>
      <c r="AH136" s="230">
        <v>5.8</v>
      </c>
      <c r="AI136" s="229">
        <v>33</v>
      </c>
      <c r="AJ136" s="230">
        <v>79</v>
      </c>
      <c r="AK136" s="230">
        <v>53.7</v>
      </c>
      <c r="AL136" s="230">
        <v>9</v>
      </c>
      <c r="AM136" s="25"/>
      <c r="AN136" s="241"/>
      <c r="AZ136">
        <v>53</v>
      </c>
      <c r="BA136" t="s">
        <v>268</v>
      </c>
      <c r="BE136" s="8">
        <v>58</v>
      </c>
      <c r="BF136" s="8">
        <v>7</v>
      </c>
      <c r="BG136" s="8" t="s">
        <v>937</v>
      </c>
      <c r="BH136" s="8" t="s">
        <v>50</v>
      </c>
      <c r="BI136" s="8">
        <v>41</v>
      </c>
      <c r="BJ136" s="8">
        <v>85</v>
      </c>
      <c r="BK136" s="8">
        <v>63.3</v>
      </c>
      <c r="BL136" s="8">
        <v>12.7</v>
      </c>
      <c r="BM136" s="8">
        <v>-9</v>
      </c>
    </row>
    <row r="137" spans="3:65" ht="16" customHeight="1">
      <c r="C137" s="288">
        <v>131</v>
      </c>
      <c r="D137" s="289"/>
      <c r="E137" s="289">
        <f>IF(L137="HOMIES", MAX(E$6:E136)+1, "")</f>
        <v>12</v>
      </c>
      <c r="F137" s="289" t="str">
        <f t="shared" si="9"/>
        <v>RB45</v>
      </c>
      <c r="G137" s="289" t="s">
        <v>267</v>
      </c>
      <c r="H137" s="289" t="s">
        <v>267</v>
      </c>
      <c r="I137" s="289">
        <v>45</v>
      </c>
      <c r="J137" s="289">
        <v>9</v>
      </c>
      <c r="K137" s="289" t="s">
        <v>648</v>
      </c>
      <c r="L137" s="289" t="str">
        <f>UPPER(_xlfn.XLOOKUP($K137,PPL_EMAIL!$I$2:$I$400,PPL_EMAIL!$J$2:$J$400,"",0))</f>
        <v>HOMIES</v>
      </c>
      <c r="M137" s="290">
        <f>IFERROR(IF(OR(L137="ROOKIE",L137="FREE AGENT"),"NA",_xlfn.XLOOKUP($K137,PPL_EMAIL!$I$2:$I$400,PPL_EMAIL!$K$2:$K$400,"",0)),"NA")</f>
        <v>11</v>
      </c>
      <c r="N137" s="290" t="s">
        <v>69</v>
      </c>
      <c r="O137" s="289" t="s">
        <v>32</v>
      </c>
      <c r="P137" s="291">
        <f>_xlfn.XLOOKUP($O137,NFL!$F$7:$F$39,NFL!$G$7:$G$39,"",0)</f>
        <v>14</v>
      </c>
      <c r="Q137" s="292" t="s">
        <v>1181</v>
      </c>
      <c r="R137" s="293">
        <f>_xlfn.XLOOKUP($K137,CBS_RAW!$C$4:$C$1015,CBS_RAW!$AA$4:$AA$1015,"",0)</f>
        <v>80.209999999999994</v>
      </c>
      <c r="S137" s="315">
        <v>64.900000000000006</v>
      </c>
      <c r="T137" s="294">
        <f t="shared" si="10"/>
        <v>42</v>
      </c>
      <c r="U137" s="295">
        <f t="shared" si="11"/>
        <v>54</v>
      </c>
      <c r="V137" s="295">
        <f t="shared" si="12"/>
        <v>47.8</v>
      </c>
      <c r="W137" s="294">
        <v>118</v>
      </c>
      <c r="X137" s="295">
        <v>182</v>
      </c>
      <c r="Y137" s="295">
        <v>138.1</v>
      </c>
      <c r="Z137" s="230">
        <v>2.6</v>
      </c>
      <c r="AA137" s="229">
        <v>12</v>
      </c>
      <c r="AB137" s="230">
        <v>21</v>
      </c>
      <c r="AC137" s="230">
        <v>18</v>
      </c>
      <c r="AD137" s="230">
        <v>2.2000000000000002</v>
      </c>
      <c r="AE137" s="25"/>
      <c r="AF137" s="241"/>
      <c r="AG137" s="11"/>
      <c r="AH137" s="230">
        <v>2.6</v>
      </c>
      <c r="AI137" s="229">
        <v>12</v>
      </c>
      <c r="AJ137" s="230">
        <v>21</v>
      </c>
      <c r="AK137" s="230">
        <v>18</v>
      </c>
      <c r="AL137" s="230">
        <v>2.2000000000000002</v>
      </c>
      <c r="AM137" s="25"/>
      <c r="AN137" s="241"/>
      <c r="AZ137">
        <v>45</v>
      </c>
      <c r="BA137" t="s">
        <v>267</v>
      </c>
      <c r="BE137" s="8">
        <v>59</v>
      </c>
      <c r="BF137" s="8">
        <v>7</v>
      </c>
      <c r="BG137" s="8" t="s">
        <v>109</v>
      </c>
      <c r="BH137" s="8" t="s">
        <v>29</v>
      </c>
      <c r="BI137" s="8">
        <v>42</v>
      </c>
      <c r="BJ137" s="8">
        <v>76</v>
      </c>
      <c r="BK137" s="8">
        <v>63.5</v>
      </c>
      <c r="BL137" s="8">
        <v>10.7</v>
      </c>
      <c r="BM137" s="8">
        <v>7</v>
      </c>
    </row>
    <row r="138" spans="3:65" ht="16" customHeight="1">
      <c r="C138" s="288">
        <v>132</v>
      </c>
      <c r="D138" s="289"/>
      <c r="E138" s="289" t="str">
        <f>IF(L138="HOMIES", MAX(E$6:E137)+1, "")</f>
        <v/>
      </c>
      <c r="F138" s="289" t="str">
        <f t="shared" si="9"/>
        <v>WR54</v>
      </c>
      <c r="G138" s="289" t="s">
        <v>268</v>
      </c>
      <c r="H138" s="289" t="s">
        <v>268</v>
      </c>
      <c r="I138" s="289">
        <v>54</v>
      </c>
      <c r="J138" s="289">
        <v>9</v>
      </c>
      <c r="K138" s="289" t="s">
        <v>460</v>
      </c>
      <c r="L138" s="289" t="str">
        <f>UPPER(_xlfn.XLOOKUP($K138,PPL_EMAIL!$I$2:$I$400,PPL_EMAIL!$J$2:$J$400,"",0))</f>
        <v>DYNASTY</v>
      </c>
      <c r="M138" s="290">
        <f>IFERROR(IF(OR(L138="ROOKIE",L138="FREE AGENT"),"NA",_xlfn.XLOOKUP($K138,PPL_EMAIL!$I$2:$I$400,PPL_EMAIL!$K$2:$K$400,"",0)),"NA")</f>
        <v>1</v>
      </c>
      <c r="N138" s="290" t="s">
        <v>69</v>
      </c>
      <c r="O138" s="289" t="s">
        <v>36</v>
      </c>
      <c r="P138" s="291">
        <f>_xlfn.XLOOKUP($O138,NFL!$F$7:$F$39,NFL!$G$7:$G$39,"",0)</f>
        <v>10</v>
      </c>
      <c r="Q138" s="292" t="s">
        <v>1182</v>
      </c>
      <c r="R138" s="293">
        <f>_xlfn.XLOOKUP($K138,CBS_RAW!$C$4:$C$1015,CBS_RAW!$AA$4:$AA$1015,"",0)</f>
        <v>113.85</v>
      </c>
      <c r="S138" s="315">
        <v>63.5</v>
      </c>
      <c r="T138" s="294">
        <f t="shared" si="10"/>
        <v>44</v>
      </c>
      <c r="U138" s="295">
        <f t="shared" si="11"/>
        <v>68</v>
      </c>
      <c r="V138" s="295">
        <f t="shared" si="12"/>
        <v>55.2</v>
      </c>
      <c r="W138" s="294">
        <v>107</v>
      </c>
      <c r="X138" s="295">
        <v>174</v>
      </c>
      <c r="Y138" s="295">
        <v>139.69999999999999</v>
      </c>
      <c r="Z138" s="230">
        <v>2.1</v>
      </c>
      <c r="AA138" s="229">
        <v>13</v>
      </c>
      <c r="AB138" s="230">
        <v>25</v>
      </c>
      <c r="AC138" s="230">
        <v>18.2</v>
      </c>
      <c r="AD138" s="230">
        <v>2.6</v>
      </c>
      <c r="AE138" s="25"/>
      <c r="AF138" s="241"/>
      <c r="AG138" s="11"/>
      <c r="AH138" s="230">
        <v>2.1</v>
      </c>
      <c r="AI138" s="229">
        <v>13</v>
      </c>
      <c r="AJ138" s="230">
        <v>25</v>
      </c>
      <c r="AK138" s="230">
        <v>18.2</v>
      </c>
      <c r="AL138" s="230">
        <v>2.6</v>
      </c>
      <c r="AM138" s="25"/>
      <c r="AN138" s="241"/>
      <c r="AZ138">
        <v>54</v>
      </c>
      <c r="BA138" t="s">
        <v>268</v>
      </c>
      <c r="BE138" s="8">
        <v>60</v>
      </c>
      <c r="BF138" s="8">
        <v>7</v>
      </c>
      <c r="BG138" s="8" t="s">
        <v>454</v>
      </c>
      <c r="BH138" s="8" t="s">
        <v>22</v>
      </c>
      <c r="BI138" s="8">
        <v>55</v>
      </c>
      <c r="BJ138" s="8">
        <v>85</v>
      </c>
      <c r="BK138" s="8">
        <v>64.5</v>
      </c>
      <c r="BL138" s="8">
        <v>8.4</v>
      </c>
      <c r="BM138" s="8">
        <v>-1</v>
      </c>
    </row>
    <row r="139" spans="3:65" ht="16" customHeight="1">
      <c r="C139" s="288">
        <v>133</v>
      </c>
      <c r="D139" s="289"/>
      <c r="E139" s="289">
        <f>IF(L139="HOMIES", MAX(E$6:E138)+1, "")</f>
        <v>13</v>
      </c>
      <c r="F139" s="289" t="str">
        <f t="shared" si="9"/>
        <v>WR55</v>
      </c>
      <c r="G139" s="289" t="s">
        <v>268</v>
      </c>
      <c r="H139" s="289" t="s">
        <v>268</v>
      </c>
      <c r="I139" s="289">
        <v>55</v>
      </c>
      <c r="J139" s="289">
        <v>9</v>
      </c>
      <c r="K139" s="289" t="s">
        <v>479</v>
      </c>
      <c r="L139" s="289" t="str">
        <f>UPPER(_xlfn.XLOOKUP($K139,PPL_EMAIL!$I$2:$I$400,PPL_EMAIL!$J$2:$J$400,"",0))</f>
        <v>HOMIES</v>
      </c>
      <c r="M139" s="290">
        <f>IFERROR(IF(OR(L139="ROOKIE",L139="FREE AGENT"),"NA",_xlfn.XLOOKUP($K139,PPL_EMAIL!$I$2:$I$400,PPL_EMAIL!$K$2:$K$400,"",0)),"NA")</f>
        <v>3</v>
      </c>
      <c r="N139" s="290" t="s">
        <v>69</v>
      </c>
      <c r="O139" s="289" t="s">
        <v>36</v>
      </c>
      <c r="P139" s="291">
        <f>_xlfn.XLOOKUP($O139,NFL!$F$7:$F$39,NFL!$G$7:$G$39,"",0)</f>
        <v>10</v>
      </c>
      <c r="Q139" s="292" t="s">
        <v>1183</v>
      </c>
      <c r="R139" s="293">
        <f>_xlfn.XLOOKUP($K139,CBS_RAW!$C$4:$C$1015,CBS_RAW!$AA$4:$AA$1015,"",0)</f>
        <v>107.72</v>
      </c>
      <c r="S139" s="315">
        <v>103.3</v>
      </c>
      <c r="T139" s="294">
        <f t="shared" si="10"/>
        <v>45</v>
      </c>
      <c r="U139" s="295">
        <f t="shared" si="11"/>
        <v>63</v>
      </c>
      <c r="V139" s="295">
        <f t="shared" si="12"/>
        <v>55.4</v>
      </c>
      <c r="W139" s="294">
        <v>111</v>
      </c>
      <c r="X139" s="295">
        <v>180</v>
      </c>
      <c r="Y139" s="295">
        <v>141.6</v>
      </c>
      <c r="Z139" s="230">
        <v>5.0999999999999996</v>
      </c>
      <c r="AA139" s="229">
        <v>36</v>
      </c>
      <c r="AB139" s="230">
        <v>70</v>
      </c>
      <c r="AC139" s="230">
        <v>53.1</v>
      </c>
      <c r="AD139" s="230">
        <v>6.8</v>
      </c>
      <c r="AE139" s="25"/>
      <c r="AF139" s="241"/>
      <c r="AG139" s="11"/>
      <c r="AH139" s="230">
        <v>5.0999999999999996</v>
      </c>
      <c r="AI139" s="229">
        <v>36</v>
      </c>
      <c r="AJ139" s="230">
        <v>70</v>
      </c>
      <c r="AK139" s="230">
        <v>53.1</v>
      </c>
      <c r="AL139" s="230">
        <v>6.8</v>
      </c>
      <c r="AM139" s="25"/>
      <c r="AN139" s="241"/>
      <c r="AZ139">
        <v>55</v>
      </c>
      <c r="BA139" t="s">
        <v>268</v>
      </c>
      <c r="BE139" s="8">
        <v>61</v>
      </c>
      <c r="BF139" s="8">
        <v>7</v>
      </c>
      <c r="BG139" s="8" t="s">
        <v>85</v>
      </c>
      <c r="BH139" s="8" t="s">
        <v>27</v>
      </c>
      <c r="BI139" s="8">
        <v>39</v>
      </c>
      <c r="BJ139" s="8">
        <v>83</v>
      </c>
      <c r="BK139" s="8">
        <v>57</v>
      </c>
      <c r="BL139" s="8">
        <v>11.2</v>
      </c>
      <c r="BM139" s="8">
        <v>10</v>
      </c>
    </row>
    <row r="140" spans="3:65" ht="16" customHeight="1">
      <c r="C140" s="288">
        <v>134</v>
      </c>
      <c r="D140" s="289"/>
      <c r="E140" s="289" t="str">
        <f>IF(L140="HOMIES", MAX(E$6:E139)+1, "")</f>
        <v/>
      </c>
      <c r="F140" s="289" t="str">
        <f t="shared" si="9"/>
        <v>RB46</v>
      </c>
      <c r="G140" s="289" t="s">
        <v>267</v>
      </c>
      <c r="H140" s="289" t="s">
        <v>267</v>
      </c>
      <c r="I140" s="289">
        <v>46</v>
      </c>
      <c r="J140" s="289">
        <v>9</v>
      </c>
      <c r="K140" s="289" t="s">
        <v>103</v>
      </c>
      <c r="L140" s="289" t="str">
        <f>UPPER(_xlfn.XLOOKUP($K140,PPL_EMAIL!$I$2:$I$400,PPL_EMAIL!$J$2:$J$400,"",0))</f>
        <v>HABANEROS</v>
      </c>
      <c r="M140" s="290">
        <f>IFERROR(IF(OR(L140="ROOKIE",L140="FREE AGENT"),"NA",_xlfn.XLOOKUP($K140,PPL_EMAIL!$I$2:$I$400,PPL_EMAIL!$K$2:$K$400,"",0)),"NA")</f>
        <v>4</v>
      </c>
      <c r="N140" s="290" t="s">
        <v>69</v>
      </c>
      <c r="O140" s="289" t="s">
        <v>2</v>
      </c>
      <c r="P140" s="291">
        <f>_xlfn.XLOOKUP($O140,NFL!$F$7:$F$39,NFL!$G$7:$G$39,"",0)</f>
        <v>14</v>
      </c>
      <c r="Q140" s="292" t="s">
        <v>1184</v>
      </c>
      <c r="R140" s="293">
        <f>_xlfn.XLOOKUP($K140,CBS_RAW!$C$4:$C$1015,CBS_RAW!$AA$4:$AA$1015,"",0)</f>
        <v>101.35</v>
      </c>
      <c r="S140" s="315">
        <v>72.599999999999994</v>
      </c>
      <c r="T140" s="294">
        <f t="shared" si="10"/>
        <v>45</v>
      </c>
      <c r="U140" s="295">
        <f t="shared" si="11"/>
        <v>56</v>
      </c>
      <c r="V140" s="295">
        <f t="shared" si="12"/>
        <v>49</v>
      </c>
      <c r="W140" s="294">
        <v>104</v>
      </c>
      <c r="X140" s="295">
        <v>181</v>
      </c>
      <c r="Y140" s="295">
        <v>142.6</v>
      </c>
      <c r="Z140" s="230">
        <v>4.4000000000000004</v>
      </c>
      <c r="AA140" s="229">
        <v>47</v>
      </c>
      <c r="AB140" s="230">
        <v>78</v>
      </c>
      <c r="AC140" s="230">
        <v>57.1</v>
      </c>
      <c r="AD140" s="230">
        <v>6.6</v>
      </c>
      <c r="AE140" s="25"/>
      <c r="AF140" s="241"/>
      <c r="AG140" s="11"/>
      <c r="AH140" s="230">
        <v>4.4000000000000004</v>
      </c>
      <c r="AI140" s="229">
        <v>47</v>
      </c>
      <c r="AJ140" s="230">
        <v>78</v>
      </c>
      <c r="AK140" s="230">
        <v>57.1</v>
      </c>
      <c r="AL140" s="230">
        <v>6.6</v>
      </c>
      <c r="AM140" s="25"/>
      <c r="AN140" s="241"/>
      <c r="AZ140">
        <v>46</v>
      </c>
      <c r="BA140" t="s">
        <v>267</v>
      </c>
      <c r="BE140" s="8">
        <v>62</v>
      </c>
      <c r="BF140" s="8">
        <v>7</v>
      </c>
      <c r="BG140" s="8" t="s">
        <v>600</v>
      </c>
      <c r="BH140" s="8" t="s">
        <v>38</v>
      </c>
      <c r="BI140" s="8">
        <v>53</v>
      </c>
      <c r="BJ140" s="8">
        <v>84</v>
      </c>
      <c r="BK140" s="8">
        <v>66.5</v>
      </c>
      <c r="BL140" s="8">
        <v>9.1</v>
      </c>
      <c r="BM140" s="8">
        <v>0</v>
      </c>
    </row>
    <row r="141" spans="3:65" ht="16" customHeight="1">
      <c r="C141" s="288">
        <v>135</v>
      </c>
      <c r="D141" s="289"/>
      <c r="E141" s="289" t="str">
        <f>IF(L141="HOMIES", MAX(E$6:E140)+1, "")</f>
        <v/>
      </c>
      <c r="F141" s="289" t="str">
        <f t="shared" si="9"/>
        <v>TE16</v>
      </c>
      <c r="G141" s="289" t="s">
        <v>269</v>
      </c>
      <c r="H141" s="289" t="s">
        <v>269</v>
      </c>
      <c r="I141" s="289">
        <v>16</v>
      </c>
      <c r="J141" s="289">
        <v>9</v>
      </c>
      <c r="K141" s="289" t="s">
        <v>190</v>
      </c>
      <c r="L141" s="289" t="str">
        <f>UPPER(_xlfn.XLOOKUP($K141,PPL_EMAIL!$I$2:$I$400,PPL_EMAIL!$J$2:$J$400,"",0))</f>
        <v>DYNASTY</v>
      </c>
      <c r="M141" s="290">
        <f>IFERROR(IF(OR(L141="ROOKIE",L141="FREE AGENT"),"NA",_xlfn.XLOOKUP($K141,PPL_EMAIL!$I$2:$I$400,PPL_EMAIL!$K$2:$K$400,"",0)),"NA")</f>
        <v>6</v>
      </c>
      <c r="N141" s="290" t="s">
        <v>69</v>
      </c>
      <c r="O141" s="289" t="s">
        <v>51</v>
      </c>
      <c r="P141" s="291">
        <f>_xlfn.XLOOKUP($O141,NFL!$F$7:$F$39,NFL!$G$7:$G$39,"",0)</f>
        <v>11</v>
      </c>
      <c r="Q141" s="292" t="s">
        <v>1185</v>
      </c>
      <c r="R141" s="293">
        <f>_xlfn.XLOOKUP($K141,CBS_RAW!$C$4:$C$1015,CBS_RAW!$AA$4:$AA$1015,"",0)</f>
        <v>104.41</v>
      </c>
      <c r="S141" s="315">
        <v>92</v>
      </c>
      <c r="T141" s="294">
        <f t="shared" si="10"/>
        <v>10</v>
      </c>
      <c r="U141" s="295">
        <f t="shared" si="11"/>
        <v>24</v>
      </c>
      <c r="V141" s="295">
        <f t="shared" si="12"/>
        <v>16.899999999999999</v>
      </c>
      <c r="W141" s="294">
        <v>108</v>
      </c>
      <c r="X141" s="295">
        <v>236</v>
      </c>
      <c r="Y141" s="295">
        <v>142.6</v>
      </c>
      <c r="Z141" s="230">
        <v>3.1</v>
      </c>
      <c r="AA141" s="229">
        <v>44</v>
      </c>
      <c r="AB141" s="230">
        <v>59</v>
      </c>
      <c r="AC141" s="230">
        <v>48.6</v>
      </c>
      <c r="AD141" s="230">
        <v>2.5</v>
      </c>
      <c r="AE141" s="25"/>
      <c r="AF141" s="241"/>
      <c r="AG141" s="11"/>
      <c r="AH141" s="230">
        <v>3.1</v>
      </c>
      <c r="AI141" s="229">
        <v>44</v>
      </c>
      <c r="AJ141" s="230">
        <v>59</v>
      </c>
      <c r="AK141" s="230">
        <v>48.6</v>
      </c>
      <c r="AL141" s="230">
        <v>2.5</v>
      </c>
      <c r="AM141" s="25"/>
      <c r="AN141" s="241"/>
      <c r="AZ141">
        <v>16</v>
      </c>
      <c r="BA141" t="s">
        <v>269</v>
      </c>
      <c r="BE141" s="8">
        <v>63</v>
      </c>
      <c r="BF141" s="8">
        <v>7</v>
      </c>
      <c r="BG141" s="8" t="s">
        <v>956</v>
      </c>
      <c r="BH141" s="8" t="s">
        <v>8</v>
      </c>
      <c r="BI141" s="8">
        <v>54</v>
      </c>
      <c r="BJ141" s="8">
        <v>84</v>
      </c>
      <c r="BK141" s="8">
        <v>67</v>
      </c>
      <c r="BL141" s="8">
        <v>6.5</v>
      </c>
      <c r="BM141" s="8">
        <v>15</v>
      </c>
    </row>
    <row r="142" spans="3:65" ht="16" customHeight="1">
      <c r="C142" s="288">
        <v>136</v>
      </c>
      <c r="D142" s="289"/>
      <c r="E142" s="289" t="str">
        <f>IF(L142="HOMIES", MAX(E$6:E141)+1, "")</f>
        <v/>
      </c>
      <c r="F142" s="289" t="str">
        <f t="shared" si="9"/>
        <v>RB47</v>
      </c>
      <c r="G142" s="289" t="s">
        <v>267</v>
      </c>
      <c r="H142" s="289" t="s">
        <v>267</v>
      </c>
      <c r="I142" s="289">
        <v>47</v>
      </c>
      <c r="J142" s="289">
        <v>9</v>
      </c>
      <c r="K142" s="289" t="s">
        <v>938</v>
      </c>
      <c r="L142" s="289" t="s">
        <v>519</v>
      </c>
      <c r="M142" s="290" t="str">
        <f>IFERROR(IF(OR(L142="ROOKIE",L142="FREE AGENT"),"NA",_xlfn.XLOOKUP($K142,PPL_EMAIL!$I$2:$I$400,PPL_EMAIL!$K$2:$K$400,"",0)),"NA")</f>
        <v>NA</v>
      </c>
      <c r="N142" s="290"/>
      <c r="O142" s="289" t="s">
        <v>10</v>
      </c>
      <c r="P142" s="291">
        <f>_xlfn.XLOOKUP($O142,NFL!$F$7:$F$39,NFL!$G$7:$G$39,"",0)</f>
        <v>14</v>
      </c>
      <c r="Q142" s="292" t="s">
        <v>1186</v>
      </c>
      <c r="R142" s="293">
        <f>_xlfn.XLOOKUP($K142,CBS_RAW!$C$4:$C$1015,CBS_RAW!$AA$4:$AA$1015,"",0)</f>
        <v>120.55</v>
      </c>
      <c r="S142" s="315">
        <v>0</v>
      </c>
      <c r="T142" s="294">
        <f t="shared" si="10"/>
        <v>43</v>
      </c>
      <c r="U142" s="295">
        <f t="shared" si="11"/>
        <v>75</v>
      </c>
      <c r="V142" s="295">
        <f t="shared" si="12"/>
        <v>50.8</v>
      </c>
      <c r="W142" s="294">
        <v>115</v>
      </c>
      <c r="X142" s="295">
        <v>237</v>
      </c>
      <c r="Y142" s="295">
        <v>145.9</v>
      </c>
      <c r="Z142" s="230">
        <v>5.5</v>
      </c>
      <c r="AA142" s="229">
        <v>40</v>
      </c>
      <c r="AB142" s="230">
        <v>58</v>
      </c>
      <c r="AC142" s="230">
        <v>48.6</v>
      </c>
      <c r="AD142" s="230">
        <v>4.5999999999999996</v>
      </c>
      <c r="AE142" s="25"/>
      <c r="AF142" s="241"/>
      <c r="AG142" s="11"/>
      <c r="AH142" s="230">
        <v>5.5</v>
      </c>
      <c r="AI142" s="229">
        <v>40</v>
      </c>
      <c r="AJ142" s="230">
        <v>58</v>
      </c>
      <c r="AK142" s="230">
        <v>48.6</v>
      </c>
      <c r="AL142" s="230">
        <v>4.5999999999999996</v>
      </c>
      <c r="AM142" s="25"/>
      <c r="AN142" s="241"/>
      <c r="AZ142">
        <v>47</v>
      </c>
      <c r="BA142" t="s">
        <v>267</v>
      </c>
      <c r="BE142" s="8">
        <v>64</v>
      </c>
      <c r="BF142" s="8">
        <v>7</v>
      </c>
      <c r="BG142" s="8" t="s">
        <v>448</v>
      </c>
      <c r="BH142" s="8" t="s">
        <v>16</v>
      </c>
      <c r="BI142" s="8">
        <v>54</v>
      </c>
      <c r="BJ142" s="8">
        <v>80</v>
      </c>
      <c r="BK142" s="8">
        <v>64</v>
      </c>
      <c r="BL142" s="8">
        <v>6.7</v>
      </c>
      <c r="BM142" s="8">
        <v>16</v>
      </c>
    </row>
    <row r="143" spans="3:65" ht="16" customHeight="1">
      <c r="C143" s="288">
        <v>137</v>
      </c>
      <c r="D143" s="289"/>
      <c r="E143" s="289" t="str">
        <f>IF(L143="HOMIES", MAX(E$6:E142)+1, "")</f>
        <v/>
      </c>
      <c r="F143" s="289" t="str">
        <f t="shared" si="9"/>
        <v>RB48</v>
      </c>
      <c r="G143" s="289" t="s">
        <v>267</v>
      </c>
      <c r="H143" s="289" t="s">
        <v>267</v>
      </c>
      <c r="I143" s="289">
        <v>48</v>
      </c>
      <c r="J143" s="289">
        <v>9</v>
      </c>
      <c r="K143" s="289" t="s">
        <v>106</v>
      </c>
      <c r="L143" s="289" t="str">
        <f>UPPER(_xlfn.XLOOKUP($K143,PPL_EMAIL!$I$2:$I$400,PPL_EMAIL!$J$2:$J$400,"",0))</f>
        <v>DYNASTY</v>
      </c>
      <c r="M143" s="290">
        <f>IFERROR(IF(OR(L143="ROOKIE",L143="FREE AGENT"),"NA",_xlfn.XLOOKUP($K143,PPL_EMAIL!$I$2:$I$400,PPL_EMAIL!$K$2:$K$400,"",0)),"NA")</f>
        <v>5</v>
      </c>
      <c r="N143" s="290" t="s">
        <v>396</v>
      </c>
      <c r="O143" s="289" t="s">
        <v>40</v>
      </c>
      <c r="P143" s="291">
        <f>_xlfn.XLOOKUP($O143,NFL!$F$7:$F$39,NFL!$G$7:$G$39,"",0)</f>
        <v>6</v>
      </c>
      <c r="Q143" s="292" t="s">
        <v>1187</v>
      </c>
      <c r="R143" s="293">
        <f>_xlfn.XLOOKUP($K143,CBS_RAW!$C$4:$C$1015,CBS_RAW!$AA$4:$AA$1015,"",0)</f>
        <v>97.92</v>
      </c>
      <c r="S143" s="315">
        <v>93.8</v>
      </c>
      <c r="T143" s="294">
        <f t="shared" si="10"/>
        <v>43</v>
      </c>
      <c r="U143" s="295">
        <f t="shared" si="11"/>
        <v>57</v>
      </c>
      <c r="V143" s="295">
        <f t="shared" si="12"/>
        <v>47.8</v>
      </c>
      <c r="W143" s="294">
        <v>126</v>
      </c>
      <c r="X143" s="295">
        <v>192</v>
      </c>
      <c r="Y143" s="295">
        <v>146.4</v>
      </c>
      <c r="Z143" s="230">
        <v>4.2</v>
      </c>
      <c r="AA143" s="229">
        <v>38</v>
      </c>
      <c r="AB143" s="230">
        <v>56</v>
      </c>
      <c r="AC143" s="230">
        <v>47.6</v>
      </c>
      <c r="AD143" s="230">
        <v>3.9</v>
      </c>
      <c r="AE143" s="25"/>
      <c r="AF143" s="241"/>
      <c r="AG143" s="11"/>
      <c r="AH143" s="230">
        <v>4.2</v>
      </c>
      <c r="AI143" s="229">
        <v>38</v>
      </c>
      <c r="AJ143" s="230">
        <v>56</v>
      </c>
      <c r="AK143" s="230">
        <v>47.6</v>
      </c>
      <c r="AL143" s="230">
        <v>3.9</v>
      </c>
      <c r="AM143" s="25"/>
      <c r="AN143" s="241"/>
      <c r="AZ143">
        <v>48</v>
      </c>
      <c r="BA143" t="s">
        <v>267</v>
      </c>
      <c r="BE143" s="8">
        <v>65</v>
      </c>
      <c r="BF143" s="8">
        <v>7</v>
      </c>
      <c r="BG143" s="8" t="s">
        <v>112</v>
      </c>
      <c r="BH143" s="8" t="s">
        <v>6</v>
      </c>
      <c r="BI143" s="8">
        <v>56</v>
      </c>
      <c r="BJ143" s="8">
        <v>85</v>
      </c>
      <c r="BK143" s="8">
        <v>68.7</v>
      </c>
      <c r="BL143" s="8">
        <v>7.1</v>
      </c>
      <c r="BM143" s="8">
        <v>24</v>
      </c>
    </row>
    <row r="144" spans="3:65" ht="16" customHeight="1">
      <c r="C144" s="288">
        <v>138</v>
      </c>
      <c r="D144" s="289"/>
      <c r="E144" s="289" t="str">
        <f>IF(L144="HOMIES", MAX(E$6:E143)+1, "")</f>
        <v/>
      </c>
      <c r="F144" s="289" t="str">
        <f t="shared" si="9"/>
        <v>RB49</v>
      </c>
      <c r="G144" s="289" t="s">
        <v>267</v>
      </c>
      <c r="H144" s="289" t="s">
        <v>267</v>
      </c>
      <c r="I144" s="289">
        <v>49</v>
      </c>
      <c r="J144" s="289">
        <v>9</v>
      </c>
      <c r="K144" s="289" t="s">
        <v>937</v>
      </c>
      <c r="L144" s="289" t="s">
        <v>519</v>
      </c>
      <c r="M144" s="290" t="str">
        <f>IFERROR(IF(OR(L144="ROOKIE",L144="FREE AGENT"),"NA",_xlfn.XLOOKUP($K144,PPL_EMAIL!$I$2:$I$400,PPL_EMAIL!$K$2:$K$400,"",0)),"NA")</f>
        <v>NA</v>
      </c>
      <c r="N144" s="290"/>
      <c r="O144" s="289" t="s">
        <v>50</v>
      </c>
      <c r="P144" s="291">
        <f>_xlfn.XLOOKUP($O144,NFL!$F$7:$F$39,NFL!$G$7:$G$39,"",0)</f>
        <v>14</v>
      </c>
      <c r="Q144" s="292" t="s">
        <v>1188</v>
      </c>
      <c r="R144" s="293">
        <f>_xlfn.XLOOKUP($K144,CBS_RAW!$C$4:$C$1015,CBS_RAW!$AA$4:$AA$1015,"",0)</f>
        <v>80.72</v>
      </c>
      <c r="S144" s="315">
        <v>0</v>
      </c>
      <c r="T144" s="294">
        <f t="shared" si="10"/>
        <v>41</v>
      </c>
      <c r="U144" s="295">
        <f t="shared" si="11"/>
        <v>85</v>
      </c>
      <c r="V144" s="295">
        <f t="shared" si="12"/>
        <v>63.3</v>
      </c>
      <c r="W144" s="294">
        <v>84</v>
      </c>
      <c r="X144" s="295">
        <v>326</v>
      </c>
      <c r="Y144" s="295">
        <v>135.9</v>
      </c>
      <c r="Z144" s="230">
        <v>3.4</v>
      </c>
      <c r="AA144" s="229">
        <v>15</v>
      </c>
      <c r="AB144" s="230">
        <v>28</v>
      </c>
      <c r="AC144" s="230">
        <v>19.600000000000001</v>
      </c>
      <c r="AD144" s="230">
        <v>3.5</v>
      </c>
      <c r="AE144" s="25"/>
      <c r="AF144" s="241"/>
      <c r="AG144" s="11"/>
      <c r="AH144" s="230">
        <v>3.4</v>
      </c>
      <c r="AI144" s="229">
        <v>15</v>
      </c>
      <c r="AJ144" s="230">
        <v>28</v>
      </c>
      <c r="AK144" s="230">
        <v>19.600000000000001</v>
      </c>
      <c r="AL144" s="230">
        <v>3.5</v>
      </c>
      <c r="AM144" s="25"/>
      <c r="AN144" s="241"/>
      <c r="AZ144">
        <v>49</v>
      </c>
      <c r="BA144" t="s">
        <v>267</v>
      </c>
      <c r="BE144" s="8">
        <v>66</v>
      </c>
      <c r="BF144" s="8">
        <v>7</v>
      </c>
      <c r="BG144" s="8" t="s">
        <v>614</v>
      </c>
      <c r="BH144" s="8" t="s">
        <v>46</v>
      </c>
      <c r="BI144" s="8">
        <v>57</v>
      </c>
      <c r="BJ144" s="8">
        <v>83</v>
      </c>
      <c r="BK144" s="8">
        <v>68.8</v>
      </c>
      <c r="BL144" s="8">
        <v>6.5</v>
      </c>
      <c r="BM144" s="8">
        <v>25</v>
      </c>
    </row>
    <row r="145" spans="3:65" ht="16" customHeight="1">
      <c r="C145" s="288">
        <v>139</v>
      </c>
      <c r="D145" s="289"/>
      <c r="E145" s="289" t="str">
        <f>IF(L145="HOMIES", MAX(E$6:E144)+1, "")</f>
        <v/>
      </c>
      <c r="F145" s="289" t="str">
        <f t="shared" si="9"/>
        <v>WR56</v>
      </c>
      <c r="G145" s="289" t="s">
        <v>268</v>
      </c>
      <c r="H145" s="289" t="s">
        <v>268</v>
      </c>
      <c r="I145" s="289">
        <v>56</v>
      </c>
      <c r="J145" s="289">
        <v>9</v>
      </c>
      <c r="K145" s="289" t="s">
        <v>127</v>
      </c>
      <c r="L145" s="289" t="s">
        <v>532</v>
      </c>
      <c r="M145" s="290" t="str">
        <f>IFERROR(IF(OR(L145="ROOKIE",L145="FREE AGENT"),"NA",_xlfn.XLOOKUP($K145,PPL_EMAIL!$I$2:$I$400,PPL_EMAIL!$K$2:$K$400,"",0)),"NA")</f>
        <v>NA</v>
      </c>
      <c r="N145" s="290"/>
      <c r="O145" s="289" t="s">
        <v>18</v>
      </c>
      <c r="P145" s="291">
        <f>_xlfn.XLOOKUP($O145,NFL!$F$7:$F$39,NFL!$G$7:$G$39,"",0)</f>
        <v>11</v>
      </c>
      <c r="Q145" s="292" t="s">
        <v>1189</v>
      </c>
      <c r="R145" s="293">
        <f>_xlfn.XLOOKUP($K145,CBS_RAW!$C$4:$C$1015,CBS_RAW!$AA$4:$AA$1015,"",0)</f>
        <v>98.4</v>
      </c>
      <c r="S145" s="315">
        <v>49.4</v>
      </c>
      <c r="T145" s="294">
        <f t="shared" si="10"/>
        <v>44</v>
      </c>
      <c r="U145" s="295">
        <f t="shared" si="11"/>
        <v>76</v>
      </c>
      <c r="V145" s="295">
        <f t="shared" si="12"/>
        <v>55.3</v>
      </c>
      <c r="W145" s="294">
        <v>102</v>
      </c>
      <c r="X145" s="295">
        <v>203</v>
      </c>
      <c r="Y145" s="295">
        <v>148.1</v>
      </c>
      <c r="Z145" s="230">
        <v>3.9</v>
      </c>
      <c r="AA145" s="229">
        <v>15</v>
      </c>
      <c r="AB145" s="230">
        <v>24</v>
      </c>
      <c r="AC145" s="230">
        <v>19.3</v>
      </c>
      <c r="AD145" s="230">
        <v>2.6</v>
      </c>
      <c r="AE145" s="25"/>
      <c r="AF145" s="241"/>
      <c r="AG145" s="11"/>
      <c r="AH145" s="230">
        <v>3.9</v>
      </c>
      <c r="AI145" s="229">
        <v>15</v>
      </c>
      <c r="AJ145" s="230">
        <v>24</v>
      </c>
      <c r="AK145" s="230">
        <v>19.3</v>
      </c>
      <c r="AL145" s="230">
        <v>2.6</v>
      </c>
      <c r="AM145" s="25"/>
      <c r="AN145" s="241"/>
      <c r="AZ145">
        <v>56</v>
      </c>
      <c r="BA145" t="s">
        <v>268</v>
      </c>
      <c r="BE145" s="8">
        <v>67</v>
      </c>
      <c r="BF145" s="8">
        <v>7</v>
      </c>
      <c r="BG145" s="8" t="s">
        <v>98</v>
      </c>
      <c r="BH145" s="8" t="s">
        <v>1</v>
      </c>
      <c r="BI145" s="8">
        <v>59</v>
      </c>
      <c r="BJ145" s="8">
        <v>88</v>
      </c>
      <c r="BK145" s="8">
        <v>70.7</v>
      </c>
      <c r="BL145" s="8">
        <v>6.9</v>
      </c>
      <c r="BM145" s="8">
        <v>5</v>
      </c>
    </row>
    <row r="146" spans="3:65" ht="16" customHeight="1">
      <c r="C146" s="288">
        <v>140</v>
      </c>
      <c r="D146" s="289"/>
      <c r="E146" s="289" t="str">
        <f>IF(L146="HOMIES", MAX(E$6:E145)+1, "")</f>
        <v/>
      </c>
      <c r="F146" s="289" t="str">
        <f t="shared" si="9"/>
        <v>WR57</v>
      </c>
      <c r="G146" s="289" t="s">
        <v>268</v>
      </c>
      <c r="H146" s="289" t="s">
        <v>268</v>
      </c>
      <c r="I146" s="289">
        <v>57</v>
      </c>
      <c r="J146" s="289">
        <v>9</v>
      </c>
      <c r="K146" s="289" t="s">
        <v>939</v>
      </c>
      <c r="L146" s="289" t="s">
        <v>532</v>
      </c>
      <c r="M146" s="290" t="str">
        <f>IFERROR(IF(OR(L146="ROOKIE",L146="FREE AGENT"),"NA",_xlfn.XLOOKUP($K146,PPL_EMAIL!$I$2:$I$400,PPL_EMAIL!$K$2:$K$400,"",0)),"NA")</f>
        <v>NA</v>
      </c>
      <c r="N146" s="290"/>
      <c r="O146" s="289" t="s">
        <v>40</v>
      </c>
      <c r="P146" s="291">
        <f>_xlfn.XLOOKUP($O146,NFL!$F$7:$F$39,NFL!$G$7:$G$39,"",0)</f>
        <v>6</v>
      </c>
      <c r="Q146" s="292" t="s">
        <v>1190</v>
      </c>
      <c r="R146" s="293">
        <f>_xlfn.XLOOKUP($K146,CBS_RAW!$C$4:$C$1015,CBS_RAW!$AA$4:$AA$1015,"",0)</f>
        <v>92.96</v>
      </c>
      <c r="S146" s="315">
        <v>27.4</v>
      </c>
      <c r="T146" s="294">
        <f t="shared" si="10"/>
        <v>47</v>
      </c>
      <c r="U146" s="295">
        <f t="shared" si="11"/>
        <v>68</v>
      </c>
      <c r="V146" s="295">
        <f t="shared" si="12"/>
        <v>55.4</v>
      </c>
      <c r="W146" s="294">
        <v>109</v>
      </c>
      <c r="X146" s="295">
        <v>194</v>
      </c>
      <c r="Y146" s="295">
        <v>148.9</v>
      </c>
      <c r="Z146" s="230">
        <v>3.3</v>
      </c>
      <c r="AA146" s="229">
        <v>13</v>
      </c>
      <c r="AB146" s="230">
        <v>29</v>
      </c>
      <c r="AC146" s="230">
        <v>20.6</v>
      </c>
      <c r="AD146" s="230">
        <v>3.8</v>
      </c>
      <c r="AE146" s="25"/>
      <c r="AF146" s="241"/>
      <c r="AG146" s="11"/>
      <c r="AH146" s="230">
        <v>3.3</v>
      </c>
      <c r="AI146" s="229">
        <v>13</v>
      </c>
      <c r="AJ146" s="230">
        <v>29</v>
      </c>
      <c r="AK146" s="230">
        <v>20.6</v>
      </c>
      <c r="AL146" s="230">
        <v>3.8</v>
      </c>
      <c r="AM146" s="25"/>
      <c r="AN146" s="241"/>
      <c r="AZ146">
        <v>57</v>
      </c>
      <c r="BA146" t="s">
        <v>268</v>
      </c>
      <c r="BE146" s="8">
        <v>68</v>
      </c>
      <c r="BF146" s="8">
        <v>7</v>
      </c>
      <c r="BG146" s="8" t="s">
        <v>443</v>
      </c>
      <c r="BH146" s="8" t="s">
        <v>1</v>
      </c>
      <c r="BI146" s="8">
        <v>40</v>
      </c>
      <c r="BJ146" s="8">
        <v>90</v>
      </c>
      <c r="BK146" s="8">
        <v>68.599999999999994</v>
      </c>
      <c r="BL146" s="8">
        <v>12.8</v>
      </c>
      <c r="BM146" s="8">
        <v>-3</v>
      </c>
    </row>
    <row r="147" spans="3:65" ht="16" customHeight="1">
      <c r="C147" s="288">
        <v>141</v>
      </c>
      <c r="D147" s="289"/>
      <c r="E147" s="289" t="str">
        <f>IF(L147="HOMIES", MAX(E$6:E146)+1, "")</f>
        <v/>
      </c>
      <c r="F147" s="289" t="str">
        <f t="shared" si="9"/>
        <v>QB19</v>
      </c>
      <c r="G147" s="289" t="s">
        <v>266</v>
      </c>
      <c r="H147" s="289" t="s">
        <v>266</v>
      </c>
      <c r="I147" s="289">
        <v>19</v>
      </c>
      <c r="J147" s="289">
        <v>9</v>
      </c>
      <c r="K147" s="289" t="s">
        <v>17</v>
      </c>
      <c r="L147" s="289" t="s">
        <v>532</v>
      </c>
      <c r="M147" s="290" t="str">
        <f>IFERROR(IF(OR(L147="ROOKIE",L147="FREE AGENT"),"NA",_xlfn.XLOOKUP($K147,PPL_EMAIL!$I$2:$I$400,PPL_EMAIL!$K$2:$K$400,"",0)),"NA")</f>
        <v>NA</v>
      </c>
      <c r="N147" s="290"/>
      <c r="O147" s="289" t="s">
        <v>13</v>
      </c>
      <c r="P147" s="291">
        <f>_xlfn.XLOOKUP($O147,NFL!$F$7:$F$39,NFL!$G$7:$G$39,"",0)</f>
        <v>14</v>
      </c>
      <c r="Q147" s="292" t="s">
        <v>1191</v>
      </c>
      <c r="R147" s="293">
        <f>_xlfn.XLOOKUP($K147,CBS_RAW!$C$4:$C$1015,CBS_RAW!$AA$4:$AA$1015,"",0)</f>
        <v>301.7</v>
      </c>
      <c r="S147" s="315">
        <v>120.4</v>
      </c>
      <c r="T147" s="294">
        <f t="shared" si="10"/>
        <v>17</v>
      </c>
      <c r="U147" s="295">
        <f t="shared" si="11"/>
        <v>24</v>
      </c>
      <c r="V147" s="295">
        <f t="shared" si="12"/>
        <v>19.899999999999999</v>
      </c>
      <c r="W147" s="294">
        <v>118</v>
      </c>
      <c r="X147" s="295">
        <v>167</v>
      </c>
      <c r="Y147" s="295">
        <v>149.30000000000001</v>
      </c>
      <c r="Z147" s="230">
        <v>4.0999999999999996</v>
      </c>
      <c r="AA147" s="229">
        <v>18</v>
      </c>
      <c r="AB147" s="230">
        <v>27</v>
      </c>
      <c r="AC147" s="230">
        <v>21.6</v>
      </c>
      <c r="AD147" s="230">
        <v>2.6</v>
      </c>
      <c r="AE147" s="25"/>
      <c r="AF147" s="241"/>
      <c r="AG147" s="11"/>
      <c r="AH147" s="230">
        <v>4.0999999999999996</v>
      </c>
      <c r="AI147" s="229">
        <v>18</v>
      </c>
      <c r="AJ147" s="230">
        <v>27</v>
      </c>
      <c r="AK147" s="230">
        <v>21.6</v>
      </c>
      <c r="AL147" s="230">
        <v>2.6</v>
      </c>
      <c r="AM147" s="25"/>
      <c r="AN147" s="241"/>
      <c r="AZ147">
        <v>19</v>
      </c>
      <c r="BA147" t="s">
        <v>266</v>
      </c>
      <c r="BE147" s="8">
        <v>69</v>
      </c>
      <c r="BF147" s="8">
        <v>7</v>
      </c>
      <c r="BG147" s="8" t="s">
        <v>598</v>
      </c>
      <c r="BH147" s="8" t="s">
        <v>14</v>
      </c>
      <c r="BI147" s="8">
        <v>60</v>
      </c>
      <c r="BJ147" s="8">
        <v>87</v>
      </c>
      <c r="BK147" s="8">
        <v>73.8</v>
      </c>
      <c r="BL147" s="8">
        <v>8.8000000000000007</v>
      </c>
      <c r="BM147" s="8">
        <v>-8</v>
      </c>
    </row>
    <row r="148" spans="3:65" ht="16" customHeight="1">
      <c r="C148" s="288">
        <v>142</v>
      </c>
      <c r="D148" s="289"/>
      <c r="E148" s="289" t="str">
        <f>IF(L148="HOMIES", MAX(E$6:E147)+1, "")</f>
        <v/>
      </c>
      <c r="F148" s="289" t="str">
        <f t="shared" si="9"/>
        <v>WR58</v>
      </c>
      <c r="G148" s="289" t="s">
        <v>268</v>
      </c>
      <c r="H148" s="289" t="s">
        <v>268</v>
      </c>
      <c r="I148" s="289">
        <v>58</v>
      </c>
      <c r="J148" s="289">
        <v>10</v>
      </c>
      <c r="K148" s="289" t="s">
        <v>157</v>
      </c>
      <c r="L148" s="289" t="str">
        <f>UPPER(_xlfn.XLOOKUP($K148,PPL_EMAIL!$I$2:$I$400,PPL_EMAIL!$J$2:$J$400,"",0))</f>
        <v>ROID RAGERS</v>
      </c>
      <c r="M148" s="290">
        <f>IFERROR(IF(OR(L148="ROOKIE",L148="FREE AGENT"),"NA",_xlfn.XLOOKUP($K148,PPL_EMAIL!$I$2:$I$400,PPL_EMAIL!$K$2:$K$400,"",0)),"NA")</f>
        <v>1</v>
      </c>
      <c r="N148" s="290" t="s">
        <v>396</v>
      </c>
      <c r="O148" s="289" t="s">
        <v>24</v>
      </c>
      <c r="P148" s="291">
        <f>_xlfn.XLOOKUP($O148,NFL!$F$7:$F$39,NFL!$G$7:$G$39,"",0)</f>
        <v>9</v>
      </c>
      <c r="Q148" s="292" t="s">
        <v>1050</v>
      </c>
      <c r="R148" s="293">
        <f>_xlfn.XLOOKUP($K148,CBS_RAW!$C$4:$C$1015,CBS_RAW!$AA$4:$AA$1015,"",0)</f>
        <v>105.54</v>
      </c>
      <c r="S148" s="315">
        <v>56.5</v>
      </c>
      <c r="T148" s="294">
        <f t="shared" si="10"/>
        <v>45</v>
      </c>
      <c r="U148" s="295">
        <f t="shared" si="11"/>
        <v>73</v>
      </c>
      <c r="V148" s="295">
        <f t="shared" si="12"/>
        <v>59.2</v>
      </c>
      <c r="W148" s="294">
        <v>99</v>
      </c>
      <c r="X148" s="295">
        <v>206</v>
      </c>
      <c r="Y148" s="295">
        <v>150.69999999999999</v>
      </c>
      <c r="Z148" s="230">
        <v>4.0999999999999996</v>
      </c>
      <c r="AA148" s="229">
        <v>51</v>
      </c>
      <c r="AB148" s="230">
        <v>71</v>
      </c>
      <c r="AC148" s="230">
        <v>58.3</v>
      </c>
      <c r="AD148" s="230">
        <v>5.6</v>
      </c>
      <c r="AE148" s="25"/>
      <c r="AF148" s="241"/>
      <c r="AG148" s="11"/>
      <c r="AH148" s="230">
        <v>4.0999999999999996</v>
      </c>
      <c r="AI148" s="229">
        <v>51</v>
      </c>
      <c r="AJ148" s="230">
        <v>71</v>
      </c>
      <c r="AK148" s="230">
        <v>58.3</v>
      </c>
      <c r="AL148" s="230">
        <v>5.6</v>
      </c>
      <c r="AM148" s="25"/>
      <c r="AN148" s="241"/>
      <c r="AZ148">
        <v>58</v>
      </c>
      <c r="BA148" t="s">
        <v>268</v>
      </c>
      <c r="BE148" s="8">
        <v>70</v>
      </c>
      <c r="BF148" s="8">
        <v>7</v>
      </c>
      <c r="BG148" s="8" t="s">
        <v>101</v>
      </c>
      <c r="BH148" s="8" t="s">
        <v>53</v>
      </c>
      <c r="BI148" s="8">
        <v>64</v>
      </c>
      <c r="BJ148" s="8">
        <v>82</v>
      </c>
      <c r="BK148" s="8">
        <v>74.7</v>
      </c>
      <c r="BL148" s="8">
        <v>4.5</v>
      </c>
      <c r="BM148" s="8">
        <v>5</v>
      </c>
    </row>
    <row r="149" spans="3:65" ht="16" customHeight="1">
      <c r="C149" s="288">
        <v>143</v>
      </c>
      <c r="D149" s="289"/>
      <c r="E149" s="289">
        <f>IF(L149="HOMIES", MAX(E$6:E148)+1, "")</f>
        <v>14</v>
      </c>
      <c r="F149" s="289" t="str">
        <f t="shared" si="9"/>
        <v>TE17</v>
      </c>
      <c r="G149" s="289" t="s">
        <v>269</v>
      </c>
      <c r="H149" s="289" t="s">
        <v>269</v>
      </c>
      <c r="I149" s="289">
        <v>17</v>
      </c>
      <c r="J149" s="289">
        <v>10</v>
      </c>
      <c r="K149" s="289" t="s">
        <v>201</v>
      </c>
      <c r="L149" s="289" t="str">
        <f>UPPER(_xlfn.XLOOKUP($K149,PPL_EMAIL!$I$2:$I$400,PPL_EMAIL!$J$2:$J$400,"",0))</f>
        <v>HOMIES</v>
      </c>
      <c r="M149" s="290">
        <f>IFERROR(IF(OR(L149="ROOKIE",L149="FREE AGENT"),"NA",_xlfn.XLOOKUP($K149,PPL_EMAIL!$I$2:$I$400,PPL_EMAIL!$K$2:$K$400,"",0)),"NA")</f>
        <v>3</v>
      </c>
      <c r="N149" s="290" t="s">
        <v>69</v>
      </c>
      <c r="O149" s="289" t="s">
        <v>20</v>
      </c>
      <c r="P149" s="291">
        <f>_xlfn.XLOOKUP($O149,NFL!$F$7:$F$39,NFL!$G$7:$G$39,"",0)</f>
        <v>7</v>
      </c>
      <c r="Q149" s="292" t="s">
        <v>1192</v>
      </c>
      <c r="R149" s="293">
        <f>_xlfn.XLOOKUP($K149,CBS_RAW!$C$4:$C$1015,CBS_RAW!$AA$4:$AA$1015,"",0)</f>
        <v>85.73</v>
      </c>
      <c r="S149" s="315">
        <v>86</v>
      </c>
      <c r="T149" s="294">
        <f t="shared" si="10"/>
        <v>17</v>
      </c>
      <c r="U149" s="295">
        <f t="shared" si="11"/>
        <v>23</v>
      </c>
      <c r="V149" s="295">
        <f t="shared" si="12"/>
        <v>20.100000000000001</v>
      </c>
      <c r="W149" s="294">
        <v>127</v>
      </c>
      <c r="X149" s="295">
        <v>180</v>
      </c>
      <c r="Y149" s="295">
        <v>151.9</v>
      </c>
      <c r="Z149" s="230">
        <v>5.0999999999999996</v>
      </c>
      <c r="AA149" s="229">
        <v>52</v>
      </c>
      <c r="AB149" s="230">
        <v>86</v>
      </c>
      <c r="AC149" s="230">
        <v>61.7</v>
      </c>
      <c r="AD149" s="230">
        <v>7</v>
      </c>
      <c r="AE149" s="25"/>
      <c r="AF149" s="241"/>
      <c r="AG149" s="11"/>
      <c r="AH149" s="230">
        <v>5.0999999999999996</v>
      </c>
      <c r="AI149" s="229">
        <v>52</v>
      </c>
      <c r="AJ149" s="230">
        <v>86</v>
      </c>
      <c r="AK149" s="230">
        <v>61.7</v>
      </c>
      <c r="AL149" s="230">
        <v>7</v>
      </c>
      <c r="AM149" s="25"/>
      <c r="AN149" s="241"/>
      <c r="AZ149">
        <v>17</v>
      </c>
      <c r="BA149" t="s">
        <v>269</v>
      </c>
      <c r="BE149" s="8">
        <v>71</v>
      </c>
      <c r="BF149" s="8">
        <v>7</v>
      </c>
      <c r="BG149" s="8" t="s">
        <v>566</v>
      </c>
      <c r="BH149" s="8" t="s">
        <v>29</v>
      </c>
      <c r="BI149" s="8">
        <v>55</v>
      </c>
      <c r="BJ149" s="8">
        <v>79</v>
      </c>
      <c r="BK149" s="8">
        <v>68</v>
      </c>
      <c r="BL149" s="8">
        <v>5.8</v>
      </c>
      <c r="BM149" s="8">
        <v>-13</v>
      </c>
    </row>
    <row r="150" spans="3:65" ht="16" customHeight="1">
      <c r="C150" s="288">
        <v>144</v>
      </c>
      <c r="D150" s="289"/>
      <c r="E150" s="289" t="str">
        <f>IF(L150="HOMIES", MAX(E$6:E149)+1, "")</f>
        <v/>
      </c>
      <c r="F150" s="289" t="str">
        <f t="shared" si="9"/>
        <v>TE18</v>
      </c>
      <c r="G150" s="289" t="s">
        <v>269</v>
      </c>
      <c r="H150" s="289" t="s">
        <v>269</v>
      </c>
      <c r="I150" s="289">
        <v>18</v>
      </c>
      <c r="J150" s="289">
        <v>10</v>
      </c>
      <c r="K150" s="289" t="s">
        <v>638</v>
      </c>
      <c r="L150" s="289" t="s">
        <v>532</v>
      </c>
      <c r="M150" s="290" t="str">
        <f>IFERROR(IF(OR(L150="ROOKIE",L150="FREE AGENT"),"NA",_xlfn.XLOOKUP($K150,PPL_EMAIL!$I$2:$I$400,PPL_EMAIL!$K$2:$K$400,"",0)),"NA")</f>
        <v>NA</v>
      </c>
      <c r="N150" s="290"/>
      <c r="O150" s="289" t="s">
        <v>52</v>
      </c>
      <c r="P150" s="291">
        <f>_xlfn.XLOOKUP($O150,NFL!$F$7:$F$39,NFL!$G$7:$G$39,"",0)</f>
        <v>9</v>
      </c>
      <c r="Q150" s="292" t="s">
        <v>1193</v>
      </c>
      <c r="R150" s="293">
        <f>_xlfn.XLOOKUP($K150,CBS_RAW!$C$4:$C$1015,CBS_RAW!$AA$4:$AA$1015,"",0)</f>
        <v>80.25</v>
      </c>
      <c r="S150" s="315">
        <v>43</v>
      </c>
      <c r="T150" s="294">
        <f t="shared" si="10"/>
        <v>12</v>
      </c>
      <c r="U150" s="295">
        <f t="shared" si="11"/>
        <v>24</v>
      </c>
      <c r="V150" s="295">
        <f t="shared" si="12"/>
        <v>16.8</v>
      </c>
      <c r="W150" s="294">
        <v>121</v>
      </c>
      <c r="X150" s="295">
        <v>209</v>
      </c>
      <c r="Y150" s="295">
        <v>152.1</v>
      </c>
      <c r="Z150" s="230">
        <v>2.8</v>
      </c>
      <c r="AA150" s="229">
        <v>16</v>
      </c>
      <c r="AB150" s="230">
        <v>26</v>
      </c>
      <c r="AC150" s="230">
        <v>22.1</v>
      </c>
      <c r="AD150" s="230">
        <v>2.2999999999999998</v>
      </c>
      <c r="AE150" s="25"/>
      <c r="AF150" s="241"/>
      <c r="AG150" s="11"/>
      <c r="AH150" s="230">
        <v>2.8</v>
      </c>
      <c r="AI150" s="229">
        <v>16</v>
      </c>
      <c r="AJ150" s="230">
        <v>26</v>
      </c>
      <c r="AK150" s="230">
        <v>22.1</v>
      </c>
      <c r="AL150" s="230">
        <v>2.2999999999999998</v>
      </c>
      <c r="AM150" s="25"/>
      <c r="AN150" s="241"/>
      <c r="AZ150">
        <v>18</v>
      </c>
      <c r="BA150" t="s">
        <v>269</v>
      </c>
      <c r="BE150" s="8">
        <v>72</v>
      </c>
      <c r="BF150" s="8">
        <v>7</v>
      </c>
      <c r="BG150" s="8" t="s">
        <v>458</v>
      </c>
      <c r="BH150" s="8" t="s">
        <v>22</v>
      </c>
      <c r="BI150" s="8">
        <v>57</v>
      </c>
      <c r="BJ150" s="8">
        <v>89</v>
      </c>
      <c r="BK150" s="8">
        <v>71.8</v>
      </c>
      <c r="BL150" s="8">
        <v>9.6</v>
      </c>
      <c r="BM150" s="8">
        <v>-9</v>
      </c>
    </row>
    <row r="151" spans="3:65" ht="16" customHeight="1">
      <c r="C151" s="288">
        <v>145</v>
      </c>
      <c r="D151" s="289"/>
      <c r="E151" s="289" t="str">
        <f>IF(L151="HOMIES", MAX(E$6:E150)+1, "")</f>
        <v/>
      </c>
      <c r="F151" s="289" t="str">
        <f t="shared" si="9"/>
        <v>TE19</v>
      </c>
      <c r="G151" s="289" t="s">
        <v>269</v>
      </c>
      <c r="H151" s="289" t="s">
        <v>269</v>
      </c>
      <c r="I151" s="289">
        <v>19</v>
      </c>
      <c r="J151" s="289">
        <v>10</v>
      </c>
      <c r="K151" s="289" t="s">
        <v>191</v>
      </c>
      <c r="L151" s="289" t="str">
        <f>UPPER(_xlfn.XLOOKUP($K151,PPL_EMAIL!$I$2:$I$400,PPL_EMAIL!$J$2:$J$400,"",0))</f>
        <v>SHAFT</v>
      </c>
      <c r="M151" s="290">
        <f>IFERROR(IF(OR(L151="ROOKIE",L151="FREE AGENT"),"NA",_xlfn.XLOOKUP($K151,PPL_EMAIL!$I$2:$I$400,PPL_EMAIL!$K$2:$K$400,"",0)),"NA")</f>
        <v>1</v>
      </c>
      <c r="N151" s="290" t="s">
        <v>69</v>
      </c>
      <c r="O151" s="289" t="s">
        <v>27</v>
      </c>
      <c r="P151" s="291">
        <f>_xlfn.XLOOKUP($O151,NFL!$F$7:$F$39,NFL!$G$7:$G$39,"",0)</f>
        <v>8</v>
      </c>
      <c r="Q151" s="292" t="s">
        <v>1194</v>
      </c>
      <c r="R151" s="293">
        <f>_xlfn.XLOOKUP($K151,CBS_RAW!$C$4:$C$1015,CBS_RAW!$AA$4:$AA$1015,"",0)</f>
        <v>92.05</v>
      </c>
      <c r="S151" s="315">
        <v>69.8</v>
      </c>
      <c r="T151" s="294">
        <f t="shared" si="10"/>
        <v>15</v>
      </c>
      <c r="U151" s="295">
        <f t="shared" si="11"/>
        <v>26</v>
      </c>
      <c r="V151" s="295">
        <f t="shared" si="12"/>
        <v>18.7</v>
      </c>
      <c r="W151" s="294">
        <v>133</v>
      </c>
      <c r="X151" s="295">
        <v>236</v>
      </c>
      <c r="Y151" s="295">
        <v>152.1</v>
      </c>
      <c r="Z151" s="230">
        <v>7.7</v>
      </c>
      <c r="AA151" s="229">
        <v>45</v>
      </c>
      <c r="AB151" s="230">
        <v>76</v>
      </c>
      <c r="AC151" s="230">
        <v>60.6</v>
      </c>
      <c r="AD151" s="230">
        <v>7.9</v>
      </c>
      <c r="AE151" s="25"/>
      <c r="AF151" s="241"/>
      <c r="AG151" s="11"/>
      <c r="AH151" s="230">
        <v>7.7</v>
      </c>
      <c r="AI151" s="229">
        <v>45</v>
      </c>
      <c r="AJ151" s="230">
        <v>76</v>
      </c>
      <c r="AK151" s="230">
        <v>60.6</v>
      </c>
      <c r="AL151" s="230">
        <v>7.9</v>
      </c>
      <c r="AM151" s="25"/>
      <c r="AN151" s="241"/>
      <c r="AZ151">
        <v>19</v>
      </c>
      <c r="BA151" t="s">
        <v>269</v>
      </c>
      <c r="BE151" s="8">
        <v>73</v>
      </c>
      <c r="BF151" s="8">
        <v>8</v>
      </c>
      <c r="BG151" s="8" t="s">
        <v>79</v>
      </c>
      <c r="BH151" s="8" t="s">
        <v>6</v>
      </c>
      <c r="BI151" s="8">
        <v>52</v>
      </c>
      <c r="BJ151" s="8">
        <v>99</v>
      </c>
      <c r="BK151" s="8">
        <v>65.400000000000006</v>
      </c>
      <c r="BL151" s="8">
        <v>13.9</v>
      </c>
      <c r="BM151" s="8">
        <v>-17</v>
      </c>
    </row>
    <row r="152" spans="3:65" ht="16" customHeight="1">
      <c r="C152" s="288">
        <v>146</v>
      </c>
      <c r="D152" s="289"/>
      <c r="E152" s="289">
        <f>IF(L152="HOMIES", MAX(E$6:E151)+1, "")</f>
        <v>15</v>
      </c>
      <c r="F152" s="289" t="str">
        <f t="shared" si="9"/>
        <v>RB50</v>
      </c>
      <c r="G152" s="289" t="s">
        <v>267</v>
      </c>
      <c r="H152" s="289" t="s">
        <v>267</v>
      </c>
      <c r="I152" s="289">
        <v>50</v>
      </c>
      <c r="J152" s="289">
        <v>10</v>
      </c>
      <c r="K152" s="289" t="s">
        <v>441</v>
      </c>
      <c r="L152" s="289" t="str">
        <f>UPPER(_xlfn.XLOOKUP($K152,PPL_EMAIL!$I$2:$I$400,PPL_EMAIL!$J$2:$J$400,"",0))</f>
        <v>HOMIES</v>
      </c>
      <c r="M152" s="290">
        <f>IFERROR(IF(OR(L152="ROOKIE",L152="FREE AGENT"),"NA",_xlfn.XLOOKUP($K152,PPL_EMAIL!$I$2:$I$400,PPL_EMAIL!$K$2:$K$400,"",0)),"NA")</f>
        <v>9</v>
      </c>
      <c r="N152" s="290" t="s">
        <v>69</v>
      </c>
      <c r="O152" s="289" t="s">
        <v>51</v>
      </c>
      <c r="P152" s="291">
        <f>_xlfn.XLOOKUP($O152,NFL!$F$7:$F$39,NFL!$G$7:$G$39,"",0)</f>
        <v>11</v>
      </c>
      <c r="Q152" s="292" t="s">
        <v>1195</v>
      </c>
      <c r="R152" s="293">
        <f>_xlfn.XLOOKUP($K152,CBS_RAW!$C$4:$C$1015,CBS_RAW!$AA$4:$AA$1015,"",0)</f>
        <v>97.82</v>
      </c>
      <c r="S152" s="315">
        <v>2</v>
      </c>
      <c r="T152" s="294">
        <f t="shared" si="10"/>
        <v>39</v>
      </c>
      <c r="U152" s="295">
        <f t="shared" si="11"/>
        <v>56</v>
      </c>
      <c r="V152" s="295">
        <f t="shared" si="12"/>
        <v>47.8</v>
      </c>
      <c r="W152" s="294">
        <v>123</v>
      </c>
      <c r="X152" s="295">
        <v>190</v>
      </c>
      <c r="Y152" s="295">
        <v>155.30000000000001</v>
      </c>
      <c r="Z152" s="230" t="s">
        <v>272</v>
      </c>
      <c r="AA152" s="229" t="s">
        <v>272</v>
      </c>
      <c r="AB152" s="230" t="s">
        <v>272</v>
      </c>
      <c r="AC152" s="230" t="s">
        <v>272</v>
      </c>
      <c r="AD152" s="230" t="s">
        <v>272</v>
      </c>
      <c r="AE152" s="25"/>
      <c r="AF152" s="241"/>
      <c r="AG152" s="11"/>
      <c r="AH152" s="230" t="s">
        <v>272</v>
      </c>
      <c r="AI152" s="229" t="s">
        <v>272</v>
      </c>
      <c r="AJ152" s="230" t="s">
        <v>272</v>
      </c>
      <c r="AK152" s="230" t="s">
        <v>272</v>
      </c>
      <c r="AL152" s="230" t="s">
        <v>272</v>
      </c>
      <c r="AM152" s="25"/>
      <c r="AN152" s="241"/>
      <c r="AZ152">
        <v>50</v>
      </c>
      <c r="BA152" t="s">
        <v>267</v>
      </c>
      <c r="BE152" s="8">
        <v>74</v>
      </c>
      <c r="BF152" s="8">
        <v>8</v>
      </c>
      <c r="BG152" s="8" t="s">
        <v>445</v>
      </c>
      <c r="BH152" s="8" t="s">
        <v>34</v>
      </c>
      <c r="BI152" s="8">
        <v>58</v>
      </c>
      <c r="BJ152" s="8">
        <v>81</v>
      </c>
      <c r="BK152" s="8">
        <v>69.900000000000006</v>
      </c>
      <c r="BL152" s="8">
        <v>6</v>
      </c>
      <c r="BM152" s="8">
        <v>25</v>
      </c>
    </row>
    <row r="153" spans="3:65" ht="16" customHeight="1">
      <c r="C153" s="288">
        <v>147</v>
      </c>
      <c r="D153" s="289"/>
      <c r="E153" s="289" t="str">
        <f>IF(L153="HOMIES", MAX(E$6:E152)+1, "")</f>
        <v/>
      </c>
      <c r="F153" s="289" t="str">
        <f t="shared" si="9"/>
        <v>RB51</v>
      </c>
      <c r="G153" s="289" t="s">
        <v>267</v>
      </c>
      <c r="H153" s="289" t="s">
        <v>267</v>
      </c>
      <c r="I153" s="289">
        <v>51</v>
      </c>
      <c r="J153" s="289">
        <v>10</v>
      </c>
      <c r="K153" s="289" t="s">
        <v>941</v>
      </c>
      <c r="L153" s="289" t="s">
        <v>519</v>
      </c>
      <c r="M153" s="290" t="str">
        <f>IFERROR(IF(OR(L153="ROOKIE",L153="FREE AGENT"),"NA",_xlfn.XLOOKUP($K153,PPL_EMAIL!$I$2:$I$400,PPL_EMAIL!$K$2:$K$400,"",0)),"NA")</f>
        <v>NA</v>
      </c>
      <c r="N153" s="290"/>
      <c r="O153" s="289" t="s">
        <v>18</v>
      </c>
      <c r="P153" s="291">
        <f>_xlfn.XLOOKUP($O153,NFL!$F$7:$F$39,NFL!$G$7:$G$39,"",0)</f>
        <v>11</v>
      </c>
      <c r="Q153" s="292" t="s">
        <v>1196</v>
      </c>
      <c r="R153" s="293">
        <f>_xlfn.XLOOKUP($K153,CBS_RAW!$C$4:$C$1015,CBS_RAW!$AA$4:$AA$1015,"",0)</f>
        <v>94.63</v>
      </c>
      <c r="S153" s="315">
        <v>0</v>
      </c>
      <c r="T153" s="294">
        <f t="shared" si="10"/>
        <v>45</v>
      </c>
      <c r="U153" s="295">
        <f t="shared" si="11"/>
        <v>59</v>
      </c>
      <c r="V153" s="295">
        <f t="shared" si="12"/>
        <v>52.3</v>
      </c>
      <c r="W153" s="294">
        <v>117</v>
      </c>
      <c r="X153" s="295">
        <v>195</v>
      </c>
      <c r="Y153" s="295">
        <v>156.5</v>
      </c>
      <c r="Z153" s="230">
        <v>2.8</v>
      </c>
      <c r="AA153" s="229">
        <v>14</v>
      </c>
      <c r="AB153" s="230">
        <v>27</v>
      </c>
      <c r="AC153" s="230">
        <v>21.5</v>
      </c>
      <c r="AD153" s="230">
        <v>2.8</v>
      </c>
      <c r="AE153" s="25"/>
      <c r="AF153" s="241"/>
      <c r="AG153" s="11"/>
      <c r="AH153" s="230">
        <v>2.8</v>
      </c>
      <c r="AI153" s="229">
        <v>14</v>
      </c>
      <c r="AJ153" s="230">
        <v>27</v>
      </c>
      <c r="AK153" s="230">
        <v>21.5</v>
      </c>
      <c r="AL153" s="230">
        <v>2.8</v>
      </c>
      <c r="AM153" s="25"/>
      <c r="AN153" s="241"/>
      <c r="AZ153">
        <v>51</v>
      </c>
      <c r="BA153" t="s">
        <v>267</v>
      </c>
      <c r="BE153" s="8">
        <v>75</v>
      </c>
      <c r="BF153" s="8">
        <v>8</v>
      </c>
      <c r="BG153" s="8" t="s">
        <v>601</v>
      </c>
      <c r="BH153" s="8" t="s">
        <v>10</v>
      </c>
      <c r="BI153" s="8">
        <v>62</v>
      </c>
      <c r="BJ153" s="8">
        <v>92</v>
      </c>
      <c r="BK153" s="8">
        <v>73.099999999999994</v>
      </c>
      <c r="BL153" s="8">
        <v>8.6999999999999993</v>
      </c>
      <c r="BM153" s="8">
        <v>19</v>
      </c>
    </row>
    <row r="154" spans="3:65" ht="16" customHeight="1">
      <c r="C154" s="288">
        <v>148</v>
      </c>
      <c r="D154" s="289"/>
      <c r="E154" s="289" t="str">
        <f>IF(L154="HOMIES", MAX(E$6:E153)+1, "")</f>
        <v/>
      </c>
      <c r="F154" s="289" t="str">
        <f t="shared" si="9"/>
        <v>WR59</v>
      </c>
      <c r="G154" s="289" t="s">
        <v>268</v>
      </c>
      <c r="H154" s="289" t="s">
        <v>268</v>
      </c>
      <c r="I154" s="289">
        <v>59</v>
      </c>
      <c r="J154" s="289">
        <v>10</v>
      </c>
      <c r="K154" s="289" t="s">
        <v>148</v>
      </c>
      <c r="L154" s="289" t="str">
        <f>UPPER(_xlfn.XLOOKUP($K154,PPL_EMAIL!$I$2:$I$400,PPL_EMAIL!$J$2:$J$400,"",0))</f>
        <v>DYNASTY</v>
      </c>
      <c r="M154" s="290">
        <f>IFERROR(IF(OR(L154="ROOKIE",L154="FREE AGENT"),"NA",_xlfn.XLOOKUP($K154,PPL_EMAIL!$I$2:$I$400,PPL_EMAIL!$K$2:$K$400,"",0)),"NA")</f>
        <v>1</v>
      </c>
      <c r="N154" s="290" t="s">
        <v>69</v>
      </c>
      <c r="O154" s="289" t="s">
        <v>13</v>
      </c>
      <c r="P154" s="291">
        <f>_xlfn.XLOOKUP($O154,NFL!$F$7:$F$39,NFL!$G$7:$G$39,"",0)</f>
        <v>14</v>
      </c>
      <c r="Q154" s="292" t="s">
        <v>1197</v>
      </c>
      <c r="R154" s="293">
        <f>_xlfn.XLOOKUP($K154,CBS_RAW!$C$4:$C$1015,CBS_RAW!$AA$4:$AA$1015,"",0)</f>
        <v>97.72</v>
      </c>
      <c r="S154" s="315">
        <v>81</v>
      </c>
      <c r="T154" s="294">
        <f t="shared" si="10"/>
        <v>50</v>
      </c>
      <c r="U154" s="295">
        <f t="shared" si="11"/>
        <v>73</v>
      </c>
      <c r="V154" s="295">
        <f t="shared" si="12"/>
        <v>59.1</v>
      </c>
      <c r="W154" s="294">
        <v>124</v>
      </c>
      <c r="X154" s="295">
        <v>217</v>
      </c>
      <c r="Y154" s="295">
        <v>156.5</v>
      </c>
      <c r="Z154" s="230">
        <v>7.8</v>
      </c>
      <c r="AA154" s="229">
        <v>48</v>
      </c>
      <c r="AB154" s="230">
        <v>59</v>
      </c>
      <c r="AC154" s="230">
        <v>53.2</v>
      </c>
      <c r="AD154" s="230">
        <v>4</v>
      </c>
      <c r="AE154" s="25"/>
      <c r="AF154" s="241"/>
      <c r="AG154" s="11"/>
      <c r="AH154" s="230">
        <v>7.8</v>
      </c>
      <c r="AI154" s="229">
        <v>48</v>
      </c>
      <c r="AJ154" s="230">
        <v>59</v>
      </c>
      <c r="AK154" s="230">
        <v>53.2</v>
      </c>
      <c r="AL154" s="230">
        <v>4</v>
      </c>
      <c r="AM154" s="25"/>
      <c r="AN154" s="241"/>
      <c r="AZ154">
        <v>59</v>
      </c>
      <c r="BA154" t="s">
        <v>268</v>
      </c>
      <c r="BE154" s="8">
        <v>76</v>
      </c>
      <c r="BF154" s="8">
        <v>8</v>
      </c>
      <c r="BG154" s="8" t="s">
        <v>961</v>
      </c>
      <c r="BH154" s="8" t="s">
        <v>48</v>
      </c>
      <c r="BI154" s="8">
        <v>66</v>
      </c>
      <c r="BJ154" s="8">
        <v>91</v>
      </c>
      <c r="BK154" s="8">
        <v>77.599999999999994</v>
      </c>
      <c r="BL154" s="8">
        <v>5.7</v>
      </c>
      <c r="BM154" s="8">
        <v>-6</v>
      </c>
    </row>
    <row r="155" spans="3:65" ht="16" customHeight="1">
      <c r="C155" s="288">
        <v>149</v>
      </c>
      <c r="D155" s="289"/>
      <c r="E155" s="289" t="str">
        <f>IF(L155="HOMIES", MAX(E$6:E154)+1, "")</f>
        <v/>
      </c>
      <c r="F155" s="289" t="str">
        <f t="shared" si="9"/>
        <v>QB20</v>
      </c>
      <c r="G155" s="289" t="s">
        <v>266</v>
      </c>
      <c r="H155" s="289" t="s">
        <v>266</v>
      </c>
      <c r="I155" s="289">
        <v>20</v>
      </c>
      <c r="J155" s="289">
        <v>10</v>
      </c>
      <c r="K155" s="289" t="s">
        <v>9</v>
      </c>
      <c r="L155" s="289" t="str">
        <f>UPPER(_xlfn.XLOOKUP($K155,PPL_EMAIL!$I$2:$I$400,PPL_EMAIL!$J$2:$J$400,"",0))</f>
        <v>PROGRAM</v>
      </c>
      <c r="M155" s="290">
        <f>IFERROR(IF(OR(L155="ROOKIE",L155="FREE AGENT"),"NA",_xlfn.XLOOKUP($K155,PPL_EMAIL!$I$2:$I$400,PPL_EMAIL!$K$2:$K$400,"",0)),"NA")</f>
        <v>2</v>
      </c>
      <c r="N155" s="290" t="s">
        <v>69</v>
      </c>
      <c r="O155" s="289" t="s">
        <v>2</v>
      </c>
      <c r="P155" s="291">
        <f>_xlfn.XLOOKUP($O155,NFL!$F$7:$F$39,NFL!$G$7:$G$39,"",0)</f>
        <v>14</v>
      </c>
      <c r="Q155" s="292" t="s">
        <v>1198</v>
      </c>
      <c r="R155" s="293">
        <f>_xlfn.XLOOKUP($K155,CBS_RAW!$C$4:$C$1015,CBS_RAW!$AA$4:$AA$1015,"",0)</f>
        <v>299.41000000000003</v>
      </c>
      <c r="S155" s="315">
        <v>234.92</v>
      </c>
      <c r="T155" s="294">
        <f t="shared" si="10"/>
        <v>16</v>
      </c>
      <c r="U155" s="295">
        <f t="shared" si="11"/>
        <v>25</v>
      </c>
      <c r="V155" s="295">
        <f t="shared" si="12"/>
        <v>20.100000000000001</v>
      </c>
      <c r="W155" s="294">
        <v>118</v>
      </c>
      <c r="X155" s="295">
        <v>172</v>
      </c>
      <c r="Y155" s="295">
        <v>146</v>
      </c>
      <c r="Z155" s="230" t="s">
        <v>272</v>
      </c>
      <c r="AA155" s="229" t="s">
        <v>272</v>
      </c>
      <c r="AB155" s="230" t="s">
        <v>272</v>
      </c>
      <c r="AC155" s="230" t="s">
        <v>272</v>
      </c>
      <c r="AD155" s="230" t="s">
        <v>272</v>
      </c>
      <c r="AE155" s="25"/>
      <c r="AF155" s="241"/>
      <c r="AG155" s="11"/>
      <c r="AH155" s="230" t="s">
        <v>272</v>
      </c>
      <c r="AI155" s="229" t="s">
        <v>272</v>
      </c>
      <c r="AJ155" s="230" t="s">
        <v>272</v>
      </c>
      <c r="AK155" s="230" t="s">
        <v>272</v>
      </c>
      <c r="AL155" s="230" t="s">
        <v>272</v>
      </c>
      <c r="AM155" s="25"/>
      <c r="AN155" s="241"/>
      <c r="AZ155">
        <v>20</v>
      </c>
      <c r="BA155" t="s">
        <v>266</v>
      </c>
      <c r="BE155" s="8">
        <v>77</v>
      </c>
      <c r="BF155" s="8">
        <v>8</v>
      </c>
      <c r="BG155" s="8" t="s">
        <v>88</v>
      </c>
      <c r="BH155" s="8" t="s">
        <v>29</v>
      </c>
      <c r="BI155" s="8">
        <v>51</v>
      </c>
      <c r="BJ155" s="8">
        <v>103</v>
      </c>
      <c r="BK155" s="8">
        <v>70.599999999999994</v>
      </c>
      <c r="BL155" s="8">
        <v>13.9</v>
      </c>
      <c r="BM155" s="8">
        <v>-10</v>
      </c>
    </row>
    <row r="156" spans="3:65" ht="16" customHeight="1">
      <c r="C156" s="288">
        <v>150</v>
      </c>
      <c r="D156" s="289"/>
      <c r="E156" s="289" t="str">
        <f>IF(L156="HOMIES", MAX(E$6:E155)+1, "")</f>
        <v/>
      </c>
      <c r="F156" s="289" t="str">
        <f t="shared" si="9"/>
        <v>DST1</v>
      </c>
      <c r="G156" s="289" t="s">
        <v>283</v>
      </c>
      <c r="H156" s="289" t="s">
        <v>1437</v>
      </c>
      <c r="I156" s="289">
        <v>1</v>
      </c>
      <c r="J156" s="289">
        <v>10</v>
      </c>
      <c r="K156" s="289" t="s">
        <v>372</v>
      </c>
      <c r="L156" s="289" t="str">
        <f>UPPER(_xlfn.XLOOKUP($K156,PPL_EMAIL!$I$2:$I$400,PPL_EMAIL!$J$2:$J$400,"",0))</f>
        <v/>
      </c>
      <c r="M156" s="290" t="str">
        <f>IFERROR(IF(OR(L156="ROOKIE",L156="FREE AGENT"),"NA",_xlfn.XLOOKUP($K156,PPL_EMAIL!$I$2:$I$400,PPL_EMAIL!$K$2:$K$400,"",0)),"NA")</f>
        <v/>
      </c>
      <c r="N156" s="290"/>
      <c r="O156" s="289" t="s">
        <v>34</v>
      </c>
      <c r="P156" s="291">
        <f>_xlfn.XLOOKUP($O156,NFL!$F$7:$F$39,NFL!$G$7:$G$39,"",0)</f>
        <v>7</v>
      </c>
      <c r="Q156" s="292" t="s">
        <v>1199</v>
      </c>
      <c r="R156" s="293" t="str">
        <f>_xlfn.XLOOKUP($K156,CBS_RAW!$C$4:$C$1015,CBS_RAW!$AA$4:$AA$1015,"",0)</f>
        <v/>
      </c>
      <c r="S156" s="315">
        <v>151</v>
      </c>
      <c r="T156" s="294" t="str">
        <f t="shared" si="10"/>
        <v/>
      </c>
      <c r="U156" s="295" t="str">
        <f t="shared" si="11"/>
        <v/>
      </c>
      <c r="V156" s="295" t="str">
        <f t="shared" si="12"/>
        <v/>
      </c>
      <c r="W156" s="294">
        <v>140</v>
      </c>
      <c r="X156" s="295">
        <v>176</v>
      </c>
      <c r="Y156" s="295">
        <v>146.1</v>
      </c>
      <c r="Z156" s="230">
        <v>2.9</v>
      </c>
      <c r="AA156" s="229">
        <v>13</v>
      </c>
      <c r="AB156" s="230">
        <v>34</v>
      </c>
      <c r="AC156" s="230">
        <v>20.8</v>
      </c>
      <c r="AD156" s="230">
        <v>5</v>
      </c>
      <c r="AE156" s="25"/>
      <c r="AF156" s="241"/>
      <c r="AG156" s="11"/>
      <c r="AH156" s="230">
        <v>2.9</v>
      </c>
      <c r="AI156" s="229">
        <v>13</v>
      </c>
      <c r="AJ156" s="230">
        <v>34</v>
      </c>
      <c r="AK156" s="230">
        <v>20.8</v>
      </c>
      <c r="AL156" s="230">
        <v>5</v>
      </c>
      <c r="AM156" s="25"/>
      <c r="AN156" s="241"/>
      <c r="AZ156">
        <v>1</v>
      </c>
      <c r="BA156" t="s">
        <v>283</v>
      </c>
      <c r="BE156" s="8">
        <v>78</v>
      </c>
      <c r="BF156" s="8">
        <v>8</v>
      </c>
      <c r="BG156" s="8" t="s">
        <v>450</v>
      </c>
      <c r="BH156" s="8" t="s">
        <v>27</v>
      </c>
      <c r="BI156" s="8">
        <v>63</v>
      </c>
      <c r="BJ156" s="8">
        <v>86</v>
      </c>
      <c r="BK156" s="8">
        <v>74.7</v>
      </c>
      <c r="BL156" s="8">
        <v>7.8</v>
      </c>
      <c r="BM156" s="8">
        <v>-5</v>
      </c>
    </row>
    <row r="157" spans="3:65" ht="16" customHeight="1">
      <c r="C157" s="288">
        <v>151</v>
      </c>
      <c r="D157" s="289"/>
      <c r="E157" s="289" t="str">
        <f>IF(L157="HOMIES", MAX(E$6:E156)+1, "")</f>
        <v/>
      </c>
      <c r="F157" s="289" t="str">
        <f t="shared" si="9"/>
        <v>TE20</v>
      </c>
      <c r="G157" s="289" t="s">
        <v>269</v>
      </c>
      <c r="H157" s="289" t="s">
        <v>269</v>
      </c>
      <c r="I157" s="289">
        <v>20</v>
      </c>
      <c r="J157" s="289">
        <v>10</v>
      </c>
      <c r="K157" s="289" t="s">
        <v>189</v>
      </c>
      <c r="L157" s="289" t="str">
        <f>UPPER(_xlfn.XLOOKUP($K157,PPL_EMAIL!$I$2:$I$400,PPL_EMAIL!$J$2:$J$400,"",0))</f>
        <v>SHAFT</v>
      </c>
      <c r="M157" s="290">
        <f>IFERROR(IF(OR(L157="ROOKIE",L157="FREE AGENT"),"NA",_xlfn.XLOOKUP($K157,PPL_EMAIL!$I$2:$I$400,PPL_EMAIL!$K$2:$K$400,"",0)),"NA")</f>
        <v>6</v>
      </c>
      <c r="N157" s="290" t="s">
        <v>69</v>
      </c>
      <c r="O157" s="289" t="s">
        <v>12</v>
      </c>
      <c r="P157" s="291">
        <f>_xlfn.XLOOKUP($O157,NFL!$F$7:$F$39,NFL!$G$7:$G$39,"",0)</f>
        <v>11</v>
      </c>
      <c r="Q157" s="292" t="s">
        <v>1200</v>
      </c>
      <c r="R157" s="293">
        <f>_xlfn.XLOOKUP($K157,CBS_RAW!$C$4:$C$1015,CBS_RAW!$AA$4:$AA$1015,"",0)</f>
        <v>84.02</v>
      </c>
      <c r="S157" s="315">
        <v>91</v>
      </c>
      <c r="T157" s="294">
        <f t="shared" si="10"/>
        <v>16</v>
      </c>
      <c r="U157" s="295">
        <f t="shared" si="11"/>
        <v>25</v>
      </c>
      <c r="V157" s="295">
        <f t="shared" si="12"/>
        <v>20.8</v>
      </c>
      <c r="W157" s="294">
        <v>107</v>
      </c>
      <c r="X157" s="295">
        <v>232</v>
      </c>
      <c r="Y157" s="295">
        <v>160.9</v>
      </c>
      <c r="Z157" s="230">
        <v>20.5</v>
      </c>
      <c r="AA157" s="229">
        <v>54</v>
      </c>
      <c r="AB157" s="230">
        <v>86</v>
      </c>
      <c r="AC157" s="230">
        <v>65</v>
      </c>
      <c r="AD157" s="230">
        <v>7.4</v>
      </c>
      <c r="AE157" s="25"/>
      <c r="AF157" s="241"/>
      <c r="AG157" s="11"/>
      <c r="AH157" s="230">
        <v>20.5</v>
      </c>
      <c r="AI157" s="229">
        <v>54</v>
      </c>
      <c r="AJ157" s="230">
        <v>86</v>
      </c>
      <c r="AK157" s="230">
        <v>65</v>
      </c>
      <c r="AL157" s="230">
        <v>7.4</v>
      </c>
      <c r="AM157" s="25"/>
      <c r="AN157" s="241"/>
      <c r="AZ157">
        <v>20</v>
      </c>
      <c r="BA157" t="s">
        <v>269</v>
      </c>
      <c r="BE157" s="8">
        <v>79</v>
      </c>
      <c r="BF157" s="8">
        <v>8</v>
      </c>
      <c r="BG157" s="8" t="s">
        <v>636</v>
      </c>
      <c r="BH157" s="8" t="s">
        <v>46</v>
      </c>
      <c r="BI157" s="8">
        <v>64</v>
      </c>
      <c r="BJ157" s="8">
        <v>97</v>
      </c>
      <c r="BK157" s="8">
        <v>79.900000000000006</v>
      </c>
      <c r="BL157" s="8">
        <v>10.7</v>
      </c>
      <c r="BM157" s="8">
        <v>8</v>
      </c>
    </row>
    <row r="158" spans="3:65" ht="16" customHeight="1">
      <c r="C158" s="288">
        <v>152</v>
      </c>
      <c r="D158" s="289"/>
      <c r="E158" s="289" t="str">
        <f>IF(L158="HOMIES", MAX(E$6:E157)+1, "")</f>
        <v/>
      </c>
      <c r="F158" s="289" t="str">
        <f t="shared" si="9"/>
        <v>TE21</v>
      </c>
      <c r="G158" s="289" t="s">
        <v>269</v>
      </c>
      <c r="H158" s="289" t="s">
        <v>269</v>
      </c>
      <c r="I158" s="289">
        <v>21</v>
      </c>
      <c r="J158" s="289">
        <v>10</v>
      </c>
      <c r="K158" s="289" t="s">
        <v>571</v>
      </c>
      <c r="L158" s="289" t="str">
        <f>UPPER(_xlfn.XLOOKUP($K158,PPL_EMAIL!$I$2:$I$400,PPL_EMAIL!$J$2:$J$400,"",0))</f>
        <v>BROTHERHOOD</v>
      </c>
      <c r="M158" s="290">
        <f>IFERROR(IF(OR(L158="ROOKIE",L158="FREE AGENT"),"NA",_xlfn.XLOOKUP($K158,PPL_EMAIL!$I$2:$I$400,PPL_EMAIL!$K$2:$K$400,"",0)),"NA")</f>
        <v>2</v>
      </c>
      <c r="N158" s="290" t="s">
        <v>69</v>
      </c>
      <c r="O158" s="289" t="s">
        <v>4</v>
      </c>
      <c r="P158" s="291">
        <f>_xlfn.XLOOKUP($O158,NFL!$F$7:$F$39,NFL!$G$7:$G$39,"",0)</f>
        <v>14</v>
      </c>
      <c r="Q158" s="292" t="s">
        <v>1201</v>
      </c>
      <c r="R158" s="293">
        <f>_xlfn.XLOOKUP($K158,CBS_RAW!$C$4:$C$1015,CBS_RAW!$AA$4:$AA$1015,"",0)</f>
        <v>76.06</v>
      </c>
      <c r="S158" s="315">
        <v>32.4</v>
      </c>
      <c r="T158" s="294">
        <f t="shared" si="10"/>
        <v>13</v>
      </c>
      <c r="U158" s="295">
        <f t="shared" si="11"/>
        <v>29</v>
      </c>
      <c r="V158" s="295">
        <f t="shared" si="12"/>
        <v>20.2</v>
      </c>
      <c r="W158" s="294">
        <v>108</v>
      </c>
      <c r="X158" s="295">
        <v>267</v>
      </c>
      <c r="Y158" s="295">
        <v>161.69999999999999</v>
      </c>
      <c r="Z158" s="230">
        <v>6.8</v>
      </c>
      <c r="AA158" s="229">
        <v>39</v>
      </c>
      <c r="AB158" s="230">
        <v>74</v>
      </c>
      <c r="AC158" s="230">
        <v>53.1</v>
      </c>
      <c r="AD158" s="230">
        <v>7.2</v>
      </c>
      <c r="AE158" s="25"/>
      <c r="AF158" s="241"/>
      <c r="AG158" s="11"/>
      <c r="AH158" s="230">
        <v>6.8</v>
      </c>
      <c r="AI158" s="229">
        <v>39</v>
      </c>
      <c r="AJ158" s="230">
        <v>74</v>
      </c>
      <c r="AK158" s="230">
        <v>53.1</v>
      </c>
      <c r="AL158" s="230">
        <v>7.2</v>
      </c>
      <c r="AM158" s="25"/>
      <c r="AN158" s="241"/>
      <c r="AZ158">
        <v>21</v>
      </c>
      <c r="BA158" t="s">
        <v>269</v>
      </c>
      <c r="BE158" s="8">
        <v>80</v>
      </c>
      <c r="BF158" s="8">
        <v>8</v>
      </c>
      <c r="BG158" s="8" t="s">
        <v>446</v>
      </c>
      <c r="BH158" s="8" t="s">
        <v>18</v>
      </c>
      <c r="BI158" s="8">
        <v>68</v>
      </c>
      <c r="BJ158" s="8">
        <v>85</v>
      </c>
      <c r="BK158" s="8">
        <v>77.900000000000006</v>
      </c>
      <c r="BL158" s="8">
        <v>4</v>
      </c>
      <c r="BM158" s="8">
        <v>5</v>
      </c>
    </row>
    <row r="159" spans="3:65" ht="16" customHeight="1">
      <c r="C159" s="288">
        <v>153</v>
      </c>
      <c r="D159" s="289"/>
      <c r="E159" s="289" t="str">
        <f>IF(L159="HOMIES", MAX(E$6:E158)+1, "")</f>
        <v/>
      </c>
      <c r="F159" s="289" t="str">
        <f t="shared" si="9"/>
        <v>WR60</v>
      </c>
      <c r="G159" s="289" t="s">
        <v>268</v>
      </c>
      <c r="H159" s="289" t="s">
        <v>268</v>
      </c>
      <c r="I159" s="289">
        <v>60</v>
      </c>
      <c r="J159" s="289">
        <v>10</v>
      </c>
      <c r="K159" s="289" t="s">
        <v>592</v>
      </c>
      <c r="L159" s="289" t="s">
        <v>532</v>
      </c>
      <c r="M159" s="290" t="str">
        <f>IFERROR(IF(OR(L159="ROOKIE",L159="FREE AGENT"),"NA",_xlfn.XLOOKUP($K159,PPL_EMAIL!$I$2:$I$400,PPL_EMAIL!$K$2:$K$400,"",0)),"NA")</f>
        <v>NA</v>
      </c>
      <c r="N159" s="290"/>
      <c r="O159" s="289" t="s">
        <v>22</v>
      </c>
      <c r="P159" s="291">
        <f>_xlfn.XLOOKUP($O159,NFL!$F$7:$F$39,NFL!$G$7:$G$39,"",0)</f>
        <v>13</v>
      </c>
      <c r="Q159" s="292" t="s">
        <v>1202</v>
      </c>
      <c r="R159" s="293">
        <f>_xlfn.XLOOKUP($K159,CBS_RAW!$C$4:$C$1015,CBS_RAW!$AA$4:$AA$1015,"",0)</f>
        <v>94.93</v>
      </c>
      <c r="S159" s="315">
        <v>55.1</v>
      </c>
      <c r="T159" s="294">
        <f t="shared" si="10"/>
        <v>53</v>
      </c>
      <c r="U159" s="295">
        <f t="shared" si="11"/>
        <v>75</v>
      </c>
      <c r="V159" s="295">
        <f t="shared" si="12"/>
        <v>64</v>
      </c>
      <c r="W159" s="294">
        <v>121</v>
      </c>
      <c r="X159" s="295">
        <v>206</v>
      </c>
      <c r="Y159" s="295">
        <v>162.19999999999999</v>
      </c>
      <c r="Z159" s="230">
        <v>2.2999999999999998</v>
      </c>
      <c r="AA159" s="229">
        <v>16</v>
      </c>
      <c r="AB159" s="230">
        <v>25</v>
      </c>
      <c r="AC159" s="230">
        <v>21.4</v>
      </c>
      <c r="AD159" s="230">
        <v>1.8</v>
      </c>
      <c r="AE159" s="25"/>
      <c r="AF159" s="241"/>
      <c r="AG159" s="11"/>
      <c r="AH159" s="230">
        <v>2.2999999999999998</v>
      </c>
      <c r="AI159" s="229">
        <v>16</v>
      </c>
      <c r="AJ159" s="230">
        <v>25</v>
      </c>
      <c r="AK159" s="230">
        <v>21.4</v>
      </c>
      <c r="AL159" s="230">
        <v>1.8</v>
      </c>
      <c r="AM159" s="25"/>
      <c r="AN159" s="241"/>
      <c r="AZ159">
        <v>60</v>
      </c>
      <c r="BA159" t="s">
        <v>268</v>
      </c>
      <c r="BE159" s="8">
        <v>81</v>
      </c>
      <c r="BF159" s="8">
        <v>8</v>
      </c>
      <c r="BG159" s="8" t="s">
        <v>574</v>
      </c>
      <c r="BH159" s="8" t="s">
        <v>120</v>
      </c>
      <c r="BI159" s="8">
        <v>63</v>
      </c>
      <c r="BJ159" s="8">
        <v>106</v>
      </c>
      <c r="BK159" s="8">
        <v>79.900000000000006</v>
      </c>
      <c r="BL159" s="8">
        <v>12.3</v>
      </c>
      <c r="BM159" s="8">
        <v>2</v>
      </c>
    </row>
    <row r="160" spans="3:65" ht="16" customHeight="1">
      <c r="C160" s="288">
        <v>154</v>
      </c>
      <c r="D160" s="289"/>
      <c r="E160" s="289" t="str">
        <f>IF(L160="HOMIES", MAX(E$6:E159)+1, "")</f>
        <v/>
      </c>
      <c r="F160" s="289" t="str">
        <f t="shared" si="9"/>
        <v>WR61</v>
      </c>
      <c r="G160" s="289" t="s">
        <v>268</v>
      </c>
      <c r="H160" s="289" t="s">
        <v>268</v>
      </c>
      <c r="I160" s="289">
        <v>61</v>
      </c>
      <c r="J160" s="289">
        <v>10</v>
      </c>
      <c r="K160" s="289" t="s">
        <v>613</v>
      </c>
      <c r="L160" s="289" t="s">
        <v>532</v>
      </c>
      <c r="M160" s="290" t="str">
        <f>IFERROR(IF(OR(L160="ROOKIE",L160="FREE AGENT"),"NA",_xlfn.XLOOKUP($K160,PPL_EMAIL!$I$2:$I$400,PPL_EMAIL!$K$2:$K$400,"",0)),"NA")</f>
        <v>NA</v>
      </c>
      <c r="N160" s="290"/>
      <c r="O160" s="289" t="s">
        <v>6</v>
      </c>
      <c r="P160" s="291">
        <f>_xlfn.XLOOKUP($O160,NFL!$F$7:$F$39,NFL!$G$7:$G$39,"",0)</f>
        <v>6</v>
      </c>
      <c r="Q160" s="292" t="s">
        <v>1051</v>
      </c>
      <c r="R160" s="293">
        <f>_xlfn.XLOOKUP($K160,CBS_RAW!$C$4:$C$1015,CBS_RAW!$AA$4:$AA$1015,"",0)</f>
        <v>105.19</v>
      </c>
      <c r="S160" s="315">
        <v>50.6</v>
      </c>
      <c r="T160" s="294">
        <f t="shared" si="10"/>
        <v>47</v>
      </c>
      <c r="U160" s="295">
        <f t="shared" si="11"/>
        <v>72</v>
      </c>
      <c r="V160" s="295">
        <f t="shared" si="12"/>
        <v>61.6</v>
      </c>
      <c r="W160" s="294">
        <v>105</v>
      </c>
      <c r="X160" s="295">
        <v>214</v>
      </c>
      <c r="Y160" s="295">
        <v>162.4</v>
      </c>
      <c r="Z160" s="230">
        <v>17.100000000000001</v>
      </c>
      <c r="AA160" s="229">
        <v>41</v>
      </c>
      <c r="AB160" s="230">
        <v>84</v>
      </c>
      <c r="AC160" s="230">
        <v>58.3</v>
      </c>
      <c r="AD160" s="230">
        <v>9.8000000000000007</v>
      </c>
      <c r="AE160" s="25"/>
      <c r="AF160" s="241"/>
      <c r="AG160" s="11"/>
      <c r="AH160" s="230">
        <v>17.100000000000001</v>
      </c>
      <c r="AI160" s="229">
        <v>41</v>
      </c>
      <c r="AJ160" s="230">
        <v>84</v>
      </c>
      <c r="AK160" s="230">
        <v>58.3</v>
      </c>
      <c r="AL160" s="230">
        <v>9.8000000000000007</v>
      </c>
      <c r="AM160" s="25"/>
      <c r="AN160" s="241"/>
      <c r="AZ160">
        <v>61</v>
      </c>
      <c r="BA160" t="s">
        <v>268</v>
      </c>
      <c r="BE160" s="8">
        <v>82</v>
      </c>
      <c r="BF160" s="8">
        <v>8</v>
      </c>
      <c r="BG160" s="8" t="s">
        <v>981</v>
      </c>
      <c r="BH160" s="8" t="s">
        <v>25</v>
      </c>
      <c r="BI160" s="8">
        <v>58</v>
      </c>
      <c r="BJ160" s="8">
        <v>95</v>
      </c>
      <c r="BK160" s="8">
        <v>77</v>
      </c>
      <c r="BL160" s="8">
        <v>11.7</v>
      </c>
      <c r="BM160" s="8">
        <v>15</v>
      </c>
    </row>
    <row r="161" spans="3:65" ht="16" customHeight="1">
      <c r="C161" s="288">
        <v>155</v>
      </c>
      <c r="D161" s="289"/>
      <c r="E161" s="289" t="str">
        <f>IF(L161="HOMIES", MAX(E$6:E160)+1, "")</f>
        <v/>
      </c>
      <c r="F161" s="289" t="str">
        <f t="shared" si="9"/>
        <v>WR62</v>
      </c>
      <c r="G161" s="289" t="s">
        <v>268</v>
      </c>
      <c r="H161" s="289" t="s">
        <v>268</v>
      </c>
      <c r="I161" s="289">
        <v>62</v>
      </c>
      <c r="J161" s="289">
        <v>10</v>
      </c>
      <c r="K161" s="289" t="s">
        <v>140</v>
      </c>
      <c r="L161" s="289" t="str">
        <f>UPPER(_xlfn.XLOOKUP($K161,PPL_EMAIL!$I$2:$I$400,PPL_EMAIL!$J$2:$J$400,"",0))</f>
        <v>HABANEROS</v>
      </c>
      <c r="M161" s="290">
        <f>IFERROR(IF(OR(L161="ROOKIE",L161="FREE AGENT"),"NA",_xlfn.XLOOKUP($K161,PPL_EMAIL!$I$2:$I$400,PPL_EMAIL!$K$2:$K$400,"",0)),"NA")</f>
        <v>7</v>
      </c>
      <c r="N161" s="290" t="s">
        <v>69</v>
      </c>
      <c r="O161" s="289" t="s">
        <v>53</v>
      </c>
      <c r="P161" s="291">
        <f>_xlfn.XLOOKUP($O161,NFL!$F$7:$F$39,NFL!$G$7:$G$39,"",0)</f>
        <v>9</v>
      </c>
      <c r="Q161" s="292" t="s">
        <v>1203</v>
      </c>
      <c r="R161" s="293">
        <f>_xlfn.XLOOKUP($K161,CBS_RAW!$C$4:$C$1015,CBS_RAW!$AA$4:$AA$1015,"",0)</f>
        <v>110.3</v>
      </c>
      <c r="S161" s="315">
        <v>52.1</v>
      </c>
      <c r="T161" s="294">
        <f t="shared" si="10"/>
        <v>51</v>
      </c>
      <c r="U161" s="295">
        <f t="shared" si="11"/>
        <v>79</v>
      </c>
      <c r="V161" s="295">
        <f t="shared" si="12"/>
        <v>61.6</v>
      </c>
      <c r="W161" s="294">
        <v>111</v>
      </c>
      <c r="X161" s="295">
        <v>256</v>
      </c>
      <c r="Y161" s="295">
        <v>162.4</v>
      </c>
      <c r="Z161" s="230">
        <v>4.5999999999999996</v>
      </c>
      <c r="AA161" s="229">
        <v>10</v>
      </c>
      <c r="AB161" s="230">
        <v>36</v>
      </c>
      <c r="AC161" s="230">
        <v>16.3</v>
      </c>
      <c r="AD161" s="230">
        <v>4.7</v>
      </c>
      <c r="AE161" s="25"/>
      <c r="AF161" s="241"/>
      <c r="AG161" s="11"/>
      <c r="AH161" s="230">
        <v>4.5999999999999996</v>
      </c>
      <c r="AI161" s="229">
        <v>10</v>
      </c>
      <c r="AJ161" s="230">
        <v>36</v>
      </c>
      <c r="AK161" s="230">
        <v>16.3</v>
      </c>
      <c r="AL161" s="230">
        <v>4.7</v>
      </c>
      <c r="AM161" s="25"/>
      <c r="AN161" s="241"/>
      <c r="AZ161">
        <v>62</v>
      </c>
      <c r="BA161" t="s">
        <v>268</v>
      </c>
      <c r="BE161" s="8">
        <v>83</v>
      </c>
      <c r="BF161" s="8">
        <v>8</v>
      </c>
      <c r="BG161" s="8" t="s">
        <v>119</v>
      </c>
      <c r="BH161" s="8" t="s">
        <v>51</v>
      </c>
      <c r="BI161" s="8">
        <v>68</v>
      </c>
      <c r="BJ161" s="8">
        <v>104</v>
      </c>
      <c r="BK161" s="8">
        <v>84.2</v>
      </c>
      <c r="BL161" s="8">
        <v>12.4</v>
      </c>
      <c r="BM161" s="8">
        <v>-9</v>
      </c>
    </row>
    <row r="162" spans="3:65" ht="16" customHeight="1">
      <c r="C162" s="288">
        <v>156</v>
      </c>
      <c r="D162" s="289"/>
      <c r="E162" s="289" t="str">
        <f>IF(L162="HOMIES", MAX(E$6:E161)+1, "")</f>
        <v/>
      </c>
      <c r="F162" s="289" t="str">
        <f t="shared" si="9"/>
        <v>DST2</v>
      </c>
      <c r="G162" s="289" t="s">
        <v>283</v>
      </c>
      <c r="H162" s="289" t="s">
        <v>1437</v>
      </c>
      <c r="I162" s="289">
        <v>2</v>
      </c>
      <c r="J162" s="289">
        <v>10</v>
      </c>
      <c r="K162" s="289" t="s">
        <v>378</v>
      </c>
      <c r="L162" s="289" t="str">
        <f>UPPER(_xlfn.XLOOKUP($K162,PPL_EMAIL!$I$2:$I$400,PPL_EMAIL!$J$2:$J$400,"",0))</f>
        <v/>
      </c>
      <c r="M162" s="290" t="str">
        <f>IFERROR(IF(OR(L162="ROOKIE",L162="FREE AGENT"),"NA",_xlfn.XLOOKUP($K162,PPL_EMAIL!$I$2:$I$400,PPL_EMAIL!$K$2:$K$400,"",0)),"NA")</f>
        <v/>
      </c>
      <c r="N162" s="290"/>
      <c r="O162" s="289" t="s">
        <v>18</v>
      </c>
      <c r="P162" s="291">
        <f>_xlfn.XLOOKUP($O162,NFL!$F$7:$F$39,NFL!$G$7:$G$39,"",0)</f>
        <v>11</v>
      </c>
      <c r="Q162" s="292" t="s">
        <v>1204</v>
      </c>
      <c r="R162" s="293" t="str">
        <f>_xlfn.XLOOKUP($K162,CBS_RAW!$C$4:$C$1015,CBS_RAW!$AA$4:$AA$1015,"",0)</f>
        <v/>
      </c>
      <c r="S162" s="315">
        <v>141</v>
      </c>
      <c r="T162" s="294" t="str">
        <f t="shared" si="10"/>
        <v/>
      </c>
      <c r="U162" s="295" t="str">
        <f t="shared" si="11"/>
        <v/>
      </c>
      <c r="V162" s="295" t="str">
        <f t="shared" si="12"/>
        <v/>
      </c>
      <c r="W162" s="294">
        <v>140</v>
      </c>
      <c r="X162" s="295">
        <v>200</v>
      </c>
      <c r="Y162" s="295">
        <v>153</v>
      </c>
      <c r="Z162" s="230">
        <v>5.7</v>
      </c>
      <c r="AA162" s="229">
        <v>44</v>
      </c>
      <c r="AB162" s="230">
        <v>64</v>
      </c>
      <c r="AC162" s="230">
        <v>50.8</v>
      </c>
      <c r="AD162" s="230">
        <v>4.9000000000000004</v>
      </c>
      <c r="AE162" s="25"/>
      <c r="AF162" s="241"/>
      <c r="AG162" s="11"/>
      <c r="AH162" s="230">
        <v>5.7</v>
      </c>
      <c r="AI162" s="229">
        <v>44</v>
      </c>
      <c r="AJ162" s="230">
        <v>64</v>
      </c>
      <c r="AK162" s="230">
        <v>50.8</v>
      </c>
      <c r="AL162" s="230">
        <v>4.9000000000000004</v>
      </c>
      <c r="AM162" s="25"/>
      <c r="AN162" s="241"/>
      <c r="AZ162">
        <v>2</v>
      </c>
      <c r="BA162" t="s">
        <v>283</v>
      </c>
      <c r="BE162" s="8">
        <v>84</v>
      </c>
      <c r="BF162" s="8">
        <v>8</v>
      </c>
      <c r="BG162" s="8" t="s">
        <v>661</v>
      </c>
      <c r="BH162" s="8" t="s">
        <v>433</v>
      </c>
      <c r="BI162" s="8">
        <v>63</v>
      </c>
      <c r="BJ162" s="8">
        <v>98</v>
      </c>
      <c r="BK162" s="8">
        <v>80.400000000000006</v>
      </c>
      <c r="BL162" s="8">
        <v>12.9</v>
      </c>
      <c r="BM162" s="8">
        <v>-15</v>
      </c>
    </row>
    <row r="163" spans="3:65" ht="16" customHeight="1">
      <c r="C163" s="288">
        <v>157</v>
      </c>
      <c r="D163" s="289"/>
      <c r="E163" s="289" t="str">
        <f>IF(L163="HOMIES", MAX(E$6:E162)+1, "")</f>
        <v/>
      </c>
      <c r="F163" s="289" t="str">
        <f t="shared" si="9"/>
        <v>RB52</v>
      </c>
      <c r="G163" s="289" t="s">
        <v>267</v>
      </c>
      <c r="H163" s="289" t="s">
        <v>267</v>
      </c>
      <c r="I163" s="289">
        <v>52</v>
      </c>
      <c r="J163" s="289">
        <v>10</v>
      </c>
      <c r="K163" s="289" t="s">
        <v>583</v>
      </c>
      <c r="L163" s="289" t="s">
        <v>532</v>
      </c>
      <c r="M163" s="290" t="str">
        <f>IFERROR(IF(OR(L163="ROOKIE",L163="FREE AGENT"),"NA",_xlfn.XLOOKUP($K163,PPL_EMAIL!$I$2:$I$400,PPL_EMAIL!$K$2:$K$400,"",0)),"NA")</f>
        <v>NA</v>
      </c>
      <c r="N163" s="290"/>
      <c r="O163" s="289" t="s">
        <v>50</v>
      </c>
      <c r="P163" s="291">
        <f>_xlfn.XLOOKUP($O163,NFL!$F$7:$F$39,NFL!$G$7:$G$39,"",0)</f>
        <v>14</v>
      </c>
      <c r="Q163" s="292" t="s">
        <v>1205</v>
      </c>
      <c r="R163" s="293">
        <f>_xlfn.XLOOKUP($K163,CBS_RAW!$C$4:$C$1015,CBS_RAW!$AA$4:$AA$1015,"",0)</f>
        <v>98.45</v>
      </c>
      <c r="S163" s="315">
        <v>84.9</v>
      </c>
      <c r="T163" s="294">
        <f t="shared" si="10"/>
        <v>47</v>
      </c>
      <c r="U163" s="295">
        <f t="shared" si="11"/>
        <v>88</v>
      </c>
      <c r="V163" s="295">
        <f t="shared" si="12"/>
        <v>54.1</v>
      </c>
      <c r="W163" s="294">
        <v>148</v>
      </c>
      <c r="X163" s="295">
        <v>199</v>
      </c>
      <c r="Y163" s="295">
        <v>168.9</v>
      </c>
      <c r="Z163" s="230">
        <v>5.9</v>
      </c>
      <c r="AA163" s="229">
        <v>35</v>
      </c>
      <c r="AB163" s="230">
        <v>89</v>
      </c>
      <c r="AC163" s="230">
        <v>59.7</v>
      </c>
      <c r="AD163" s="230">
        <v>13.1</v>
      </c>
      <c r="AE163" s="25"/>
      <c r="AF163" s="241"/>
      <c r="AG163" s="11"/>
      <c r="AH163" s="230">
        <v>5.9</v>
      </c>
      <c r="AI163" s="229">
        <v>35</v>
      </c>
      <c r="AJ163" s="230">
        <v>89</v>
      </c>
      <c r="AK163" s="230">
        <v>59.7</v>
      </c>
      <c r="AL163" s="230">
        <v>13.1</v>
      </c>
      <c r="AM163" s="25"/>
      <c r="AN163" s="241"/>
      <c r="AZ163">
        <v>52</v>
      </c>
      <c r="BA163" t="s">
        <v>267</v>
      </c>
      <c r="BE163" s="8">
        <v>85</v>
      </c>
      <c r="BF163" s="8">
        <v>8</v>
      </c>
      <c r="BG163" s="8" t="s">
        <v>974</v>
      </c>
      <c r="BH163" s="8" t="s">
        <v>48</v>
      </c>
      <c r="BI163" s="8">
        <v>57</v>
      </c>
      <c r="BJ163" s="8">
        <v>96</v>
      </c>
      <c r="BK163" s="8">
        <v>73.900000000000006</v>
      </c>
      <c r="BL163" s="8">
        <v>12.6</v>
      </c>
      <c r="BM163" s="8">
        <v>-21</v>
      </c>
    </row>
    <row r="164" spans="3:65" ht="16" customHeight="1">
      <c r="C164" s="288">
        <v>158</v>
      </c>
      <c r="D164" s="289"/>
      <c r="E164" s="289" t="str">
        <f>IF(L164="HOMIES", MAX(E$6:E163)+1, "")</f>
        <v/>
      </c>
      <c r="F164" s="289" t="str">
        <f t="shared" si="9"/>
        <v>QB21</v>
      </c>
      <c r="G164" s="289" t="s">
        <v>266</v>
      </c>
      <c r="H164" s="289" t="s">
        <v>266</v>
      </c>
      <c r="I164" s="289">
        <v>21</v>
      </c>
      <c r="J164" s="289">
        <v>10</v>
      </c>
      <c r="K164" s="289" t="s">
        <v>55</v>
      </c>
      <c r="L164" s="289" t="str">
        <f>UPPER(_xlfn.XLOOKUP($K164,PPL_EMAIL!$I$2:$I$400,PPL_EMAIL!$J$2:$J$400,"",0))</f>
        <v>HABANEROS</v>
      </c>
      <c r="M164" s="290">
        <f>IFERROR(IF(OR(L164="ROOKIE",L164="FREE AGENT"),"NA",_xlfn.XLOOKUP($K164,PPL_EMAIL!$I$2:$I$400,PPL_EMAIL!$K$2:$K$400,"",0)),"NA")</f>
        <v>1</v>
      </c>
      <c r="N164" s="290" t="s">
        <v>69</v>
      </c>
      <c r="O164" s="289" t="s">
        <v>53</v>
      </c>
      <c r="P164" s="291">
        <f>_xlfn.XLOOKUP($O164,NFL!$F$7:$F$39,NFL!$G$7:$G$39,"",0)</f>
        <v>9</v>
      </c>
      <c r="Q164" s="292" t="s">
        <v>1206</v>
      </c>
      <c r="R164" s="293">
        <f>_xlfn.XLOOKUP($K164,CBS_RAW!$C$4:$C$1015,CBS_RAW!$AA$4:$AA$1015,"",0)</f>
        <v>242.47</v>
      </c>
      <c r="S164" s="315">
        <v>173.52</v>
      </c>
      <c r="T164" s="294">
        <f t="shared" si="10"/>
        <v>19</v>
      </c>
      <c r="U164" s="295">
        <f t="shared" si="11"/>
        <v>26</v>
      </c>
      <c r="V164" s="295">
        <f t="shared" si="12"/>
        <v>22.7</v>
      </c>
      <c r="W164" s="294">
        <v>118</v>
      </c>
      <c r="X164" s="295">
        <v>247</v>
      </c>
      <c r="Y164" s="295">
        <v>158.80000000000001</v>
      </c>
      <c r="Z164" s="230">
        <v>4.7</v>
      </c>
      <c r="AA164" s="229">
        <v>47</v>
      </c>
      <c r="AB164" s="230">
        <v>68</v>
      </c>
      <c r="AC164" s="230">
        <v>53.8</v>
      </c>
      <c r="AD164" s="230">
        <v>4.9000000000000004</v>
      </c>
      <c r="AE164" s="25"/>
      <c r="AF164" s="241"/>
      <c r="AG164" s="11"/>
      <c r="AH164" s="230">
        <v>4.7</v>
      </c>
      <c r="AI164" s="229">
        <v>47</v>
      </c>
      <c r="AJ164" s="230">
        <v>68</v>
      </c>
      <c r="AK164" s="230">
        <v>53.8</v>
      </c>
      <c r="AL164" s="230">
        <v>4.9000000000000004</v>
      </c>
      <c r="AM164" s="25"/>
      <c r="AN164" s="241"/>
      <c r="AZ164">
        <v>21</v>
      </c>
      <c r="BA164" t="s">
        <v>266</v>
      </c>
      <c r="BE164" s="8">
        <v>86</v>
      </c>
      <c r="BF164" s="8">
        <v>8</v>
      </c>
      <c r="BG164" s="8" t="s">
        <v>969</v>
      </c>
      <c r="BH164" s="8" t="s">
        <v>20</v>
      </c>
      <c r="BI164" s="8">
        <v>77</v>
      </c>
      <c r="BJ164" s="8">
        <v>93</v>
      </c>
      <c r="BK164" s="8">
        <v>84.4</v>
      </c>
      <c r="BL164" s="8">
        <v>4.3</v>
      </c>
      <c r="BM164" s="8">
        <v>36</v>
      </c>
    </row>
    <row r="165" spans="3:65" ht="16" customHeight="1">
      <c r="C165" s="288">
        <v>159</v>
      </c>
      <c r="D165" s="289"/>
      <c r="E165" s="289" t="str">
        <f>IF(L165="HOMIES", MAX(E$6:E164)+1, "")</f>
        <v/>
      </c>
      <c r="F165" s="289" t="str">
        <f t="shared" si="9"/>
        <v>RB53</v>
      </c>
      <c r="G165" s="289" t="s">
        <v>267</v>
      </c>
      <c r="H165" s="289" t="s">
        <v>267</v>
      </c>
      <c r="I165" s="289">
        <v>53</v>
      </c>
      <c r="J165" s="289">
        <v>10</v>
      </c>
      <c r="K165" s="289" t="s">
        <v>944</v>
      </c>
      <c r="L165" s="289" t="s">
        <v>519</v>
      </c>
      <c r="M165" s="290" t="str">
        <f>IFERROR(IF(OR(L165="ROOKIE",L165="FREE AGENT"),"NA",_xlfn.XLOOKUP($K165,PPL_EMAIL!$I$2:$I$400,PPL_EMAIL!$K$2:$K$400,"",0)),"NA")</f>
        <v>NA</v>
      </c>
      <c r="N165" s="290"/>
      <c r="O165" s="289" t="s">
        <v>433</v>
      </c>
      <c r="P165" s="291">
        <f>_xlfn.XLOOKUP($O165,NFL!$F$7:$F$39,NFL!$G$7:$G$39,"",0)</f>
        <v>6</v>
      </c>
      <c r="Q165" s="292" t="s">
        <v>1207</v>
      </c>
      <c r="R165" s="293">
        <f>_xlfn.XLOOKUP($K165,CBS_RAW!$C$4:$C$1015,CBS_RAW!$AA$4:$AA$1015,"",0)</f>
        <v>103.13</v>
      </c>
      <c r="S165" s="315">
        <v>0</v>
      </c>
      <c r="T165" s="294">
        <f t="shared" si="10"/>
        <v>46</v>
      </c>
      <c r="U165" s="295">
        <f t="shared" si="11"/>
        <v>66</v>
      </c>
      <c r="V165" s="295">
        <f t="shared" si="12"/>
        <v>53.4</v>
      </c>
      <c r="W165" s="294">
        <v>130</v>
      </c>
      <c r="X165" s="295">
        <v>256</v>
      </c>
      <c r="Y165" s="295">
        <v>169.7</v>
      </c>
      <c r="Z165" s="230" t="s">
        <v>272</v>
      </c>
      <c r="AA165" s="229" t="s">
        <v>272</v>
      </c>
      <c r="AB165" s="230" t="s">
        <v>272</v>
      </c>
      <c r="AC165" s="230" t="s">
        <v>272</v>
      </c>
      <c r="AD165" s="230" t="s">
        <v>272</v>
      </c>
      <c r="AE165" s="25"/>
      <c r="AF165" s="241"/>
      <c r="AG165" s="11"/>
      <c r="AH165" s="230" t="s">
        <v>272</v>
      </c>
      <c r="AI165" s="229" t="s">
        <v>272</v>
      </c>
      <c r="AJ165" s="230" t="s">
        <v>272</v>
      </c>
      <c r="AK165" s="230" t="s">
        <v>272</v>
      </c>
      <c r="AL165" s="230" t="s">
        <v>272</v>
      </c>
      <c r="AM165" s="25"/>
      <c r="AN165" s="241"/>
      <c r="AZ165">
        <v>53</v>
      </c>
      <c r="BA165" t="s">
        <v>267</v>
      </c>
      <c r="BE165" s="8">
        <v>87</v>
      </c>
      <c r="BF165" s="8">
        <v>8</v>
      </c>
      <c r="BG165" s="8" t="s">
        <v>973</v>
      </c>
      <c r="BH165" s="8" t="s">
        <v>36</v>
      </c>
      <c r="BI165" s="8">
        <v>76</v>
      </c>
      <c r="BJ165" s="8">
        <v>100</v>
      </c>
      <c r="BK165" s="8">
        <v>86.9</v>
      </c>
      <c r="BL165" s="8">
        <v>7.5</v>
      </c>
      <c r="BM165" s="8">
        <v>54</v>
      </c>
    </row>
    <row r="166" spans="3:65" ht="16" customHeight="1">
      <c r="C166" s="288">
        <v>160</v>
      </c>
      <c r="D166" s="289"/>
      <c r="E166" s="289" t="str">
        <f>IF(L166="HOMIES", MAX(E$6:E165)+1, "")</f>
        <v/>
      </c>
      <c r="F166" s="289" t="str">
        <f t="shared" si="9"/>
        <v>DST3</v>
      </c>
      <c r="G166" s="289" t="s">
        <v>283</v>
      </c>
      <c r="H166" s="289" t="s">
        <v>1437</v>
      </c>
      <c r="I166" s="289">
        <v>3</v>
      </c>
      <c r="J166" s="289">
        <v>10</v>
      </c>
      <c r="K166" s="289" t="s">
        <v>379</v>
      </c>
      <c r="L166" s="289" t="str">
        <f>UPPER(_xlfn.XLOOKUP($K166,PPL_EMAIL!$I$2:$I$400,PPL_EMAIL!$J$2:$J$400,"",0))</f>
        <v/>
      </c>
      <c r="M166" s="290" t="str">
        <f>IFERROR(IF(OR(L166="ROOKIE",L166="FREE AGENT"),"NA",_xlfn.XLOOKUP($K166,PPL_EMAIL!$I$2:$I$400,PPL_EMAIL!$K$2:$K$400,"",0)),"NA")</f>
        <v/>
      </c>
      <c r="N166" s="290"/>
      <c r="O166" s="289" t="s">
        <v>38</v>
      </c>
      <c r="P166" s="291">
        <f>_xlfn.XLOOKUP($O166,NFL!$F$7:$F$39,NFL!$G$7:$G$39,"",0)</f>
        <v>9</v>
      </c>
      <c r="Q166" s="292" t="s">
        <v>1208</v>
      </c>
      <c r="R166" s="293" t="str">
        <f>_xlfn.XLOOKUP($K166,CBS_RAW!$C$4:$C$1015,CBS_RAW!$AA$4:$AA$1015,"",0)</f>
        <v/>
      </c>
      <c r="S166" s="315">
        <v>118</v>
      </c>
      <c r="T166" s="294" t="str">
        <f t="shared" si="10"/>
        <v/>
      </c>
      <c r="U166" s="295" t="str">
        <f t="shared" si="11"/>
        <v/>
      </c>
      <c r="V166" s="295" t="str">
        <f t="shared" si="12"/>
        <v/>
      </c>
      <c r="W166" s="294">
        <v>140</v>
      </c>
      <c r="X166" s="295">
        <v>202</v>
      </c>
      <c r="Y166" s="295">
        <v>159.30000000000001</v>
      </c>
      <c r="Z166" s="230">
        <v>2.9</v>
      </c>
      <c r="AA166" s="229">
        <v>18</v>
      </c>
      <c r="AB166" s="230">
        <v>39</v>
      </c>
      <c r="AC166" s="230">
        <v>29</v>
      </c>
      <c r="AD166" s="230">
        <v>4.7</v>
      </c>
      <c r="AE166" s="25"/>
      <c r="AF166" s="241"/>
      <c r="AG166" s="11"/>
      <c r="AH166" s="230">
        <v>2.9</v>
      </c>
      <c r="AI166" s="229">
        <v>18</v>
      </c>
      <c r="AJ166" s="230">
        <v>39</v>
      </c>
      <c r="AK166" s="230">
        <v>29</v>
      </c>
      <c r="AL166" s="230">
        <v>4.7</v>
      </c>
      <c r="AM166" s="25"/>
      <c r="AN166" s="241"/>
      <c r="AZ166">
        <v>3</v>
      </c>
      <c r="BA166" t="s">
        <v>283</v>
      </c>
      <c r="BE166" s="8">
        <v>88</v>
      </c>
      <c r="BF166" s="8">
        <v>8</v>
      </c>
      <c r="BG166" s="8" t="s">
        <v>87</v>
      </c>
      <c r="BH166" s="8" t="s">
        <v>120</v>
      </c>
      <c r="BI166" s="8">
        <v>74</v>
      </c>
      <c r="BJ166" s="8">
        <v>104</v>
      </c>
      <c r="BK166" s="8">
        <v>84.1</v>
      </c>
      <c r="BL166" s="8">
        <v>10</v>
      </c>
      <c r="BM166" s="8">
        <v>41</v>
      </c>
    </row>
    <row r="167" spans="3:65" ht="16" customHeight="1">
      <c r="C167" s="288">
        <v>161</v>
      </c>
      <c r="D167" s="289"/>
      <c r="E167" s="289" t="str">
        <f>IF(L167="HOMIES", MAX(E$6:E166)+1, "")</f>
        <v/>
      </c>
      <c r="F167" s="289" t="str">
        <f t="shared" si="9"/>
        <v>RB54</v>
      </c>
      <c r="G167" s="289" t="s">
        <v>267</v>
      </c>
      <c r="H167" s="289" t="s">
        <v>267</v>
      </c>
      <c r="I167" s="289">
        <v>54</v>
      </c>
      <c r="J167" s="289">
        <v>10</v>
      </c>
      <c r="K167" s="289" t="s">
        <v>942</v>
      </c>
      <c r="L167" s="289" t="s">
        <v>519</v>
      </c>
      <c r="M167" s="290" t="str">
        <f>IFERROR(IF(OR(L167="ROOKIE",L167="FREE AGENT"),"NA",_xlfn.XLOOKUP($K167,PPL_EMAIL!$I$2:$I$400,PPL_EMAIL!$K$2:$K$400,"",0)),"NA")</f>
        <v>NA</v>
      </c>
      <c r="N167" s="290"/>
      <c r="O167" s="289" t="s">
        <v>27</v>
      </c>
      <c r="P167" s="291">
        <f>_xlfn.XLOOKUP($O167,NFL!$F$7:$F$39,NFL!$G$7:$G$39,"",0)</f>
        <v>8</v>
      </c>
      <c r="Q167" s="292" t="s">
        <v>1209</v>
      </c>
      <c r="R167" s="293">
        <f>_xlfn.XLOOKUP($K167,CBS_RAW!$C$4:$C$1015,CBS_RAW!$AA$4:$AA$1015,"",0)</f>
        <v>72.430000000000007</v>
      </c>
      <c r="S167" s="315">
        <v>0</v>
      </c>
      <c r="T167" s="294">
        <f t="shared" si="10"/>
        <v>46</v>
      </c>
      <c r="U167" s="295">
        <f t="shared" si="11"/>
        <v>72</v>
      </c>
      <c r="V167" s="295">
        <f t="shared" si="12"/>
        <v>57.1</v>
      </c>
      <c r="W167" s="294">
        <v>120</v>
      </c>
      <c r="X167" s="295">
        <v>237</v>
      </c>
      <c r="Y167" s="295">
        <v>170.2</v>
      </c>
      <c r="Z167" s="230">
        <v>10.3</v>
      </c>
      <c r="AA167" s="229">
        <v>44</v>
      </c>
      <c r="AB167" s="230">
        <v>127</v>
      </c>
      <c r="AC167" s="230">
        <v>65.3</v>
      </c>
      <c r="AD167" s="230">
        <v>17</v>
      </c>
      <c r="AE167" s="25"/>
      <c r="AF167" s="241"/>
      <c r="AG167" s="11"/>
      <c r="AH167" s="230">
        <v>10.3</v>
      </c>
      <c r="AI167" s="229">
        <v>44</v>
      </c>
      <c r="AJ167" s="230">
        <v>127</v>
      </c>
      <c r="AK167" s="230">
        <v>65.3</v>
      </c>
      <c r="AL167" s="230">
        <v>17</v>
      </c>
      <c r="AM167" s="25"/>
      <c r="AN167" s="241"/>
      <c r="AZ167">
        <v>54</v>
      </c>
      <c r="BA167" t="s">
        <v>267</v>
      </c>
      <c r="BE167" s="8">
        <v>89</v>
      </c>
      <c r="BF167" s="8">
        <v>8</v>
      </c>
      <c r="BG167" s="8" t="s">
        <v>108</v>
      </c>
      <c r="BH167" s="8" t="s">
        <v>18</v>
      </c>
      <c r="BI167" s="8">
        <v>82</v>
      </c>
      <c r="BJ167" s="8">
        <v>109</v>
      </c>
      <c r="BK167" s="8">
        <v>92.3</v>
      </c>
      <c r="BL167" s="8">
        <v>6.1</v>
      </c>
      <c r="BM167" s="8">
        <v>46</v>
      </c>
    </row>
    <row r="168" spans="3:65" ht="16" customHeight="1">
      <c r="C168" s="288">
        <v>162</v>
      </c>
      <c r="D168" s="289"/>
      <c r="E168" s="289" t="str">
        <f>IF(L168="HOMIES", MAX(E$6:E167)+1, "")</f>
        <v/>
      </c>
      <c r="F168" s="289" t="str">
        <f t="shared" si="9"/>
        <v>QB22</v>
      </c>
      <c r="G168" s="289" t="s">
        <v>266</v>
      </c>
      <c r="H168" s="289" t="s">
        <v>266</v>
      </c>
      <c r="I168" s="289">
        <v>22</v>
      </c>
      <c r="J168" s="289">
        <v>10</v>
      </c>
      <c r="K168" s="289" t="s">
        <v>54</v>
      </c>
      <c r="L168" s="289" t="str">
        <f>UPPER(_xlfn.XLOOKUP($K168,PPL_EMAIL!$I$2:$I$400,PPL_EMAIL!$J$2:$J$400,"",0))</f>
        <v>BROTHERHOOD</v>
      </c>
      <c r="M168" s="290">
        <f>IFERROR(IF(OR(L168="ROOKIE",L168="FREE AGENT"),"NA",_xlfn.XLOOKUP($K168,PPL_EMAIL!$I$2:$I$400,PPL_EMAIL!$K$2:$K$400,"",0)),"NA")</f>
        <v>2</v>
      </c>
      <c r="N168" s="290" t="s">
        <v>69</v>
      </c>
      <c r="O168" s="289" t="s">
        <v>48</v>
      </c>
      <c r="P168" s="291">
        <f>_xlfn.XLOOKUP($O168,NFL!$F$7:$F$39,NFL!$G$7:$G$39,"",0)</f>
        <v>6</v>
      </c>
      <c r="Q168" s="292" t="s">
        <v>1210</v>
      </c>
      <c r="R168" s="293">
        <f>_xlfn.XLOOKUP($K168,CBS_RAW!$C$4:$C$1015,CBS_RAW!$AA$4:$AA$1015,"",0)</f>
        <v>302.26</v>
      </c>
      <c r="S168" s="315">
        <v>282.36</v>
      </c>
      <c r="T168" s="294">
        <f t="shared" si="10"/>
        <v>16</v>
      </c>
      <c r="U168" s="295">
        <f t="shared" si="11"/>
        <v>28</v>
      </c>
      <c r="V168" s="295">
        <f t="shared" si="12"/>
        <v>21.6</v>
      </c>
      <c r="W168" s="294">
        <v>131</v>
      </c>
      <c r="X168" s="295">
        <v>201</v>
      </c>
      <c r="Y168" s="295">
        <v>160.1</v>
      </c>
      <c r="Z168" s="230">
        <v>5.8</v>
      </c>
      <c r="AA168" s="229">
        <v>52</v>
      </c>
      <c r="AB168" s="230">
        <v>84</v>
      </c>
      <c r="AC168" s="230">
        <v>64.7</v>
      </c>
      <c r="AD168" s="230">
        <v>8.8000000000000007</v>
      </c>
      <c r="AE168" s="25"/>
      <c r="AF168" s="241"/>
      <c r="AG168" s="11"/>
      <c r="AH168" s="230">
        <v>5.8</v>
      </c>
      <c r="AI168" s="229">
        <v>52</v>
      </c>
      <c r="AJ168" s="230">
        <v>84</v>
      </c>
      <c r="AK168" s="230">
        <v>64.7</v>
      </c>
      <c r="AL168" s="230">
        <v>8.8000000000000007</v>
      </c>
      <c r="AM168" s="25"/>
      <c r="AN168" s="241"/>
      <c r="AZ168">
        <v>22</v>
      </c>
      <c r="BA168" t="s">
        <v>266</v>
      </c>
      <c r="BE168" s="8">
        <v>90</v>
      </c>
      <c r="BF168" s="8">
        <v>9</v>
      </c>
      <c r="BG168" s="8" t="s">
        <v>456</v>
      </c>
      <c r="BH168" s="8" t="s">
        <v>12</v>
      </c>
      <c r="BI168" s="8">
        <v>75</v>
      </c>
      <c r="BJ168" s="8">
        <v>115</v>
      </c>
      <c r="BK168" s="8">
        <v>92</v>
      </c>
      <c r="BL168" s="8">
        <v>11.3</v>
      </c>
      <c r="BM168" s="8">
        <v>30</v>
      </c>
    </row>
    <row r="169" spans="3:65" ht="16" customHeight="1">
      <c r="C169" s="288">
        <v>163</v>
      </c>
      <c r="D169" s="289"/>
      <c r="E169" s="289" t="str">
        <f>IF(L169="HOMIES", MAX(E$6:E168)+1, "")</f>
        <v/>
      </c>
      <c r="F169" s="289" t="str">
        <f t="shared" si="9"/>
        <v>QB23</v>
      </c>
      <c r="G169" s="289" t="s">
        <v>266</v>
      </c>
      <c r="H169" s="289" t="s">
        <v>266</v>
      </c>
      <c r="I169" s="289">
        <v>23</v>
      </c>
      <c r="J169" s="289">
        <v>10</v>
      </c>
      <c r="K169" s="289" t="s">
        <v>624</v>
      </c>
      <c r="L169" s="289" t="str">
        <f>UPPER(_xlfn.XLOOKUP($K169,PPL_EMAIL!$I$2:$I$400,PPL_EMAIL!$J$2:$J$400,"",0))</f>
        <v>ROID RAGERS</v>
      </c>
      <c r="M169" s="290">
        <f>IFERROR(IF(OR(L169="ROOKIE",L169="FREE AGENT"),"NA",_xlfn.XLOOKUP($K169,PPL_EMAIL!$I$2:$I$400,PPL_EMAIL!$K$2:$K$400,"",0)),"NA")</f>
        <v>5</v>
      </c>
      <c r="N169" s="290" t="s">
        <v>69</v>
      </c>
      <c r="O169" s="289" t="s">
        <v>36</v>
      </c>
      <c r="P169" s="291">
        <f>_xlfn.XLOOKUP($O169,NFL!$F$7:$F$39,NFL!$G$7:$G$39,"",0)</f>
        <v>10</v>
      </c>
      <c r="Q169" s="292" t="s">
        <v>1052</v>
      </c>
      <c r="R169" s="293">
        <f>_xlfn.XLOOKUP($K169,CBS_RAW!$C$4:$C$1015,CBS_RAW!$AA$4:$AA$1015,"",0)</f>
        <v>236.98</v>
      </c>
      <c r="S169" s="315">
        <v>237.94</v>
      </c>
      <c r="T169" s="294">
        <f t="shared" si="10"/>
        <v>19</v>
      </c>
      <c r="U169" s="295">
        <f t="shared" si="11"/>
        <v>26</v>
      </c>
      <c r="V169" s="295">
        <f t="shared" si="12"/>
        <v>22.7</v>
      </c>
      <c r="W169" s="294">
        <v>131</v>
      </c>
      <c r="X169" s="295">
        <v>196</v>
      </c>
      <c r="Y169" s="295">
        <v>162.80000000000001</v>
      </c>
      <c r="Z169" s="230">
        <v>3.3</v>
      </c>
      <c r="AA169" s="229">
        <v>18</v>
      </c>
      <c r="AB169" s="230">
        <v>29</v>
      </c>
      <c r="AC169" s="230">
        <v>23.8</v>
      </c>
      <c r="AD169" s="230">
        <v>2.4</v>
      </c>
      <c r="AE169" s="25"/>
      <c r="AF169" s="241"/>
      <c r="AG169" s="11"/>
      <c r="AH169" s="230">
        <v>3.3</v>
      </c>
      <c r="AI169" s="229">
        <v>18</v>
      </c>
      <c r="AJ169" s="230">
        <v>29</v>
      </c>
      <c r="AK169" s="230">
        <v>23.8</v>
      </c>
      <c r="AL169" s="230">
        <v>2.4</v>
      </c>
      <c r="AM169" s="25"/>
      <c r="AN169" s="241"/>
      <c r="AZ169">
        <v>23</v>
      </c>
      <c r="BA169" t="s">
        <v>266</v>
      </c>
      <c r="BE169" s="8">
        <v>91</v>
      </c>
      <c r="BF169" s="8">
        <v>9</v>
      </c>
      <c r="BG169" s="8" t="s">
        <v>979</v>
      </c>
      <c r="BH169" s="8" t="s">
        <v>49</v>
      </c>
      <c r="BI169" s="8">
        <v>79</v>
      </c>
      <c r="BJ169" s="8">
        <v>101</v>
      </c>
      <c r="BK169" s="8">
        <v>88.8</v>
      </c>
      <c r="BL169" s="8">
        <v>6.1</v>
      </c>
      <c r="BM169" s="8">
        <v>39</v>
      </c>
    </row>
    <row r="170" spans="3:65" ht="16" customHeight="1">
      <c r="C170" s="288">
        <v>164</v>
      </c>
      <c r="D170" s="289"/>
      <c r="E170" s="289" t="str">
        <f>IF(L170="HOMIES", MAX(E$6:E169)+1, "")</f>
        <v/>
      </c>
      <c r="F170" s="289" t="str">
        <f t="shared" si="9"/>
        <v>TE22</v>
      </c>
      <c r="G170" s="289" t="s">
        <v>269</v>
      </c>
      <c r="H170" s="289" t="s">
        <v>269</v>
      </c>
      <c r="I170" s="289">
        <v>22</v>
      </c>
      <c r="J170" s="289">
        <v>10</v>
      </c>
      <c r="K170" s="289" t="s">
        <v>180</v>
      </c>
      <c r="L170" s="289" t="str">
        <f>UPPER(_xlfn.XLOOKUP($K170,PPL_EMAIL!$I$2:$I$400,PPL_EMAIL!$J$2:$J$400,"",0))</f>
        <v>HABANEROS</v>
      </c>
      <c r="M170" s="290">
        <f>IFERROR(IF(OR(L170="ROOKIE",L170="FREE AGENT"),"NA",_xlfn.XLOOKUP($K170,PPL_EMAIL!$I$2:$I$400,PPL_EMAIL!$K$2:$K$400,"",0)),"NA")</f>
        <v>3</v>
      </c>
      <c r="N170" s="290" t="s">
        <v>69</v>
      </c>
      <c r="O170" s="289" t="s">
        <v>49</v>
      </c>
      <c r="P170" s="291">
        <f>_xlfn.XLOOKUP($O170,NFL!$F$7:$F$39,NFL!$G$7:$G$39,"",0)</f>
        <v>11</v>
      </c>
      <c r="Q170" s="292" t="s">
        <v>1211</v>
      </c>
      <c r="R170" s="293">
        <f>_xlfn.XLOOKUP($K170,CBS_RAW!$C$4:$C$1015,CBS_RAW!$AA$4:$AA$1015,"",0)</f>
        <v>93.35</v>
      </c>
      <c r="S170" s="315">
        <v>56.5</v>
      </c>
      <c r="T170" s="294">
        <f t="shared" si="10"/>
        <v>16</v>
      </c>
      <c r="U170" s="295">
        <f t="shared" si="11"/>
        <v>24</v>
      </c>
      <c r="V170" s="295">
        <f t="shared" si="12"/>
        <v>22.1</v>
      </c>
      <c r="W170" s="294">
        <v>133</v>
      </c>
      <c r="X170" s="295">
        <v>232</v>
      </c>
      <c r="Y170" s="295">
        <v>173.6</v>
      </c>
      <c r="Z170" s="230">
        <v>6.6</v>
      </c>
      <c r="AA170" s="229">
        <v>56</v>
      </c>
      <c r="AB170" s="230">
        <v>83</v>
      </c>
      <c r="AC170" s="230">
        <v>70</v>
      </c>
      <c r="AD170" s="230">
        <v>7.8</v>
      </c>
      <c r="AE170" s="25"/>
      <c r="AF170" s="241"/>
      <c r="AG170" s="11"/>
      <c r="AH170" s="230">
        <v>6.6</v>
      </c>
      <c r="AI170" s="229">
        <v>56</v>
      </c>
      <c r="AJ170" s="230">
        <v>83</v>
      </c>
      <c r="AK170" s="230">
        <v>70</v>
      </c>
      <c r="AL170" s="230">
        <v>7.8</v>
      </c>
      <c r="AM170" s="25"/>
      <c r="AN170" s="241"/>
      <c r="AZ170">
        <v>22</v>
      </c>
      <c r="BA170" t="s">
        <v>269</v>
      </c>
      <c r="BE170" s="8">
        <v>92</v>
      </c>
      <c r="BF170" s="8">
        <v>9</v>
      </c>
      <c r="BG170" s="8" t="s">
        <v>457</v>
      </c>
      <c r="BH170" s="8" t="s">
        <v>12</v>
      </c>
      <c r="BI170" s="8">
        <v>71</v>
      </c>
      <c r="BJ170" s="8">
        <v>108</v>
      </c>
      <c r="BK170" s="8">
        <v>87.1</v>
      </c>
      <c r="BL170" s="8">
        <v>10.9</v>
      </c>
      <c r="BM170" s="8">
        <v>17</v>
      </c>
    </row>
    <row r="171" spans="3:65" ht="16" customHeight="1">
      <c r="C171" s="288">
        <v>165</v>
      </c>
      <c r="D171" s="289"/>
      <c r="E171" s="289" t="str">
        <f>IF(L171="HOMIES", MAX(E$6:E170)+1, "")</f>
        <v/>
      </c>
      <c r="F171" s="289" t="str">
        <f t="shared" si="9"/>
        <v>RB55</v>
      </c>
      <c r="G171" s="289" t="s">
        <v>267</v>
      </c>
      <c r="H171" s="289" t="s">
        <v>267</v>
      </c>
      <c r="I171" s="289">
        <v>55</v>
      </c>
      <c r="J171" s="289">
        <v>10</v>
      </c>
      <c r="K171" s="289" t="s">
        <v>951</v>
      </c>
      <c r="L171" s="289" t="s">
        <v>519</v>
      </c>
      <c r="M171" s="290" t="str">
        <f>IFERROR(IF(OR(L171="ROOKIE",L171="FREE AGENT"),"NA",_xlfn.XLOOKUP($K171,PPL_EMAIL!$I$2:$I$400,PPL_EMAIL!$K$2:$K$400,"",0)),"NA")</f>
        <v>NA</v>
      </c>
      <c r="N171" s="290"/>
      <c r="O171" s="289" t="s">
        <v>1</v>
      </c>
      <c r="P171" s="291">
        <f>_xlfn.XLOOKUP($O171,NFL!$F$7:$F$39,NFL!$G$7:$G$39,"",0)</f>
        <v>8</v>
      </c>
      <c r="Q171" s="292">
        <v>0</v>
      </c>
      <c r="R171" s="293">
        <f>_xlfn.XLOOKUP($K171,CBS_RAW!$C$4:$C$1015,CBS_RAW!$AA$4:$AA$1015,"",0)</f>
        <v>95.44</v>
      </c>
      <c r="S171" s="315">
        <v>0</v>
      </c>
      <c r="T171" s="294">
        <f t="shared" si="10"/>
        <v>43</v>
      </c>
      <c r="U171" s="295">
        <f t="shared" si="11"/>
        <v>89</v>
      </c>
      <c r="V171" s="295">
        <f t="shared" si="12"/>
        <v>55.6</v>
      </c>
      <c r="W171" s="294">
        <v>111</v>
      </c>
      <c r="X171" s="295">
        <v>310</v>
      </c>
      <c r="Y171" s="295">
        <v>163.19999999999999</v>
      </c>
      <c r="Z171" s="230">
        <v>2.9</v>
      </c>
      <c r="AA171" s="229">
        <v>13</v>
      </c>
      <c r="AB171" s="230">
        <v>30</v>
      </c>
      <c r="AC171" s="230">
        <v>20.3</v>
      </c>
      <c r="AD171" s="230">
        <v>3.9</v>
      </c>
      <c r="AE171" s="25"/>
      <c r="AF171" s="241"/>
      <c r="AG171" s="11"/>
      <c r="AH171" s="230">
        <v>2.9</v>
      </c>
      <c r="AI171" s="229">
        <v>13</v>
      </c>
      <c r="AJ171" s="230">
        <v>30</v>
      </c>
      <c r="AK171" s="230">
        <v>20.3</v>
      </c>
      <c r="AL171" s="230">
        <v>3.9</v>
      </c>
      <c r="AM171" s="25"/>
      <c r="AN171" s="241"/>
      <c r="AZ171">
        <v>55</v>
      </c>
      <c r="BA171" t="s">
        <v>267</v>
      </c>
      <c r="BE171" s="8">
        <v>93</v>
      </c>
      <c r="BF171" s="8">
        <v>9</v>
      </c>
      <c r="BG171" s="8" t="s">
        <v>992</v>
      </c>
      <c r="BH171" s="8" t="s">
        <v>22</v>
      </c>
      <c r="BI171" s="8">
        <v>77</v>
      </c>
      <c r="BJ171" s="8">
        <v>104</v>
      </c>
      <c r="BK171" s="8">
        <v>91.4</v>
      </c>
      <c r="BL171" s="8">
        <v>7.8</v>
      </c>
      <c r="BM171" s="8">
        <v>2</v>
      </c>
    </row>
    <row r="172" spans="3:65" ht="16" customHeight="1">
      <c r="C172" s="288">
        <v>166</v>
      </c>
      <c r="D172" s="289"/>
      <c r="E172" s="289" t="str">
        <f>IF(L172="HOMIES", MAX(E$6:E171)+1, "")</f>
        <v/>
      </c>
      <c r="F172" s="289" t="str">
        <f t="shared" si="9"/>
        <v>WR63</v>
      </c>
      <c r="G172" s="289" t="s">
        <v>268</v>
      </c>
      <c r="H172" s="289" t="s">
        <v>268</v>
      </c>
      <c r="I172" s="289">
        <v>63</v>
      </c>
      <c r="J172" s="289">
        <v>10</v>
      </c>
      <c r="K172" s="289" t="s">
        <v>943</v>
      </c>
      <c r="L172" s="289" t="s">
        <v>519</v>
      </c>
      <c r="M172" s="290" t="str">
        <f>IFERROR(IF(OR(L172="ROOKIE",L172="FREE AGENT"),"NA",_xlfn.XLOOKUP($K172,PPL_EMAIL!$I$2:$I$400,PPL_EMAIL!$K$2:$K$400,"",0)),"NA")</f>
        <v>NA</v>
      </c>
      <c r="N172" s="290"/>
      <c r="O172" s="289" t="s">
        <v>50</v>
      </c>
      <c r="P172" s="291">
        <f>_xlfn.XLOOKUP($O172,NFL!$F$7:$F$39,NFL!$G$7:$G$39,"",0)</f>
        <v>14</v>
      </c>
      <c r="Q172" s="292" t="s">
        <v>1212</v>
      </c>
      <c r="R172" s="293">
        <f>_xlfn.XLOOKUP($K172,CBS_RAW!$C$4:$C$1015,CBS_RAW!$AA$4:$AA$1015,"",0)</f>
        <v>104.73</v>
      </c>
      <c r="S172" s="315">
        <v>0</v>
      </c>
      <c r="T172" s="294">
        <f t="shared" si="10"/>
        <v>50</v>
      </c>
      <c r="U172" s="295">
        <f t="shared" si="11"/>
        <v>81</v>
      </c>
      <c r="V172" s="295">
        <f t="shared" si="12"/>
        <v>62.7</v>
      </c>
      <c r="W172" s="294">
        <v>120</v>
      </c>
      <c r="X172" s="295">
        <v>226</v>
      </c>
      <c r="Y172" s="295">
        <v>174.8</v>
      </c>
      <c r="Z172" s="230">
        <v>5.5</v>
      </c>
      <c r="AA172" s="229">
        <v>56</v>
      </c>
      <c r="AB172" s="230">
        <v>80</v>
      </c>
      <c r="AC172" s="230">
        <v>64.400000000000006</v>
      </c>
      <c r="AD172" s="230">
        <v>5.0999999999999996</v>
      </c>
      <c r="AE172" s="25"/>
      <c r="AF172" s="241"/>
      <c r="AG172" s="11"/>
      <c r="AH172" s="230">
        <v>5.5</v>
      </c>
      <c r="AI172" s="229">
        <v>56</v>
      </c>
      <c r="AJ172" s="230">
        <v>80</v>
      </c>
      <c r="AK172" s="230">
        <v>64.400000000000006</v>
      </c>
      <c r="AL172" s="230">
        <v>5.0999999999999996</v>
      </c>
      <c r="AM172" s="25"/>
      <c r="AN172" s="241"/>
      <c r="AZ172">
        <v>63</v>
      </c>
      <c r="BA172" t="s">
        <v>268</v>
      </c>
      <c r="BE172" s="8">
        <v>94</v>
      </c>
      <c r="BF172" s="8">
        <v>9</v>
      </c>
      <c r="BG172" s="8" t="s">
        <v>668</v>
      </c>
      <c r="BH172" s="8" t="s">
        <v>36</v>
      </c>
      <c r="BI172" s="8">
        <v>82</v>
      </c>
      <c r="BJ172" s="8">
        <v>113</v>
      </c>
      <c r="BK172" s="8">
        <v>95.2</v>
      </c>
      <c r="BL172" s="8">
        <v>9</v>
      </c>
      <c r="BM172" s="8">
        <v>16</v>
      </c>
    </row>
    <row r="173" spans="3:65" ht="16" customHeight="1">
      <c r="C173" s="288">
        <v>167</v>
      </c>
      <c r="D173" s="289"/>
      <c r="E173" s="289" t="str">
        <f>IF(L173="HOMIES", MAX(E$6:E172)+1, "")</f>
        <v/>
      </c>
      <c r="F173" s="289" t="str">
        <f t="shared" si="9"/>
        <v>TE23</v>
      </c>
      <c r="G173" s="289" t="s">
        <v>269</v>
      </c>
      <c r="H173" s="289" t="s">
        <v>269</v>
      </c>
      <c r="I173" s="289">
        <v>23</v>
      </c>
      <c r="J173" s="289">
        <v>10</v>
      </c>
      <c r="K173" s="289" t="s">
        <v>184</v>
      </c>
      <c r="L173" s="289" t="str">
        <f>UPPER(_xlfn.XLOOKUP($K173,PPL_EMAIL!$I$2:$I$400,PPL_EMAIL!$J$2:$J$400,"",0))</f>
        <v>WAILERS</v>
      </c>
      <c r="M173" s="290">
        <f>IFERROR(IF(OR(L173="ROOKIE",L173="FREE AGENT"),"NA",_xlfn.XLOOKUP($K173,PPL_EMAIL!$I$2:$I$400,PPL_EMAIL!$K$2:$K$400,"",0)),"NA")</f>
        <v>3</v>
      </c>
      <c r="N173" s="290" t="s">
        <v>396</v>
      </c>
      <c r="O173" s="289" t="s">
        <v>48</v>
      </c>
      <c r="P173" s="291">
        <f>_xlfn.XLOOKUP($O173,NFL!$F$7:$F$39,NFL!$G$7:$G$39,"",0)</f>
        <v>6</v>
      </c>
      <c r="Q173" s="292" t="s">
        <v>1213</v>
      </c>
      <c r="R173" s="293">
        <f>_xlfn.XLOOKUP($K173,CBS_RAW!$C$4:$C$1015,CBS_RAW!$AA$4:$AA$1015,"",0)</f>
        <v>89.28</v>
      </c>
      <c r="S173" s="315">
        <v>54.5</v>
      </c>
      <c r="T173" s="294">
        <f t="shared" si="10"/>
        <v>17</v>
      </c>
      <c r="U173" s="295">
        <f t="shared" si="11"/>
        <v>26</v>
      </c>
      <c r="V173" s="295">
        <f t="shared" si="12"/>
        <v>21.6</v>
      </c>
      <c r="W173" s="294">
        <v>136</v>
      </c>
      <c r="X173" s="295">
        <v>232</v>
      </c>
      <c r="Y173" s="295">
        <v>176.1</v>
      </c>
      <c r="Z173" s="230">
        <v>5.3</v>
      </c>
      <c r="AA173" s="229">
        <v>49</v>
      </c>
      <c r="AB173" s="230">
        <v>91</v>
      </c>
      <c r="AC173" s="230">
        <v>64.599999999999994</v>
      </c>
      <c r="AD173" s="230">
        <v>9.4</v>
      </c>
      <c r="AE173" s="25"/>
      <c r="AF173" s="241"/>
      <c r="AG173" s="11"/>
      <c r="AH173" s="230">
        <v>5.3</v>
      </c>
      <c r="AI173" s="229">
        <v>49</v>
      </c>
      <c r="AJ173" s="230">
        <v>91</v>
      </c>
      <c r="AK173" s="230">
        <v>64.599999999999994</v>
      </c>
      <c r="AL173" s="230">
        <v>9.4</v>
      </c>
      <c r="AM173" s="25"/>
      <c r="AN173" s="241"/>
      <c r="AZ173">
        <v>23</v>
      </c>
      <c r="BA173" t="s">
        <v>269</v>
      </c>
      <c r="BE173" s="8">
        <v>95</v>
      </c>
      <c r="BF173" s="8">
        <v>9</v>
      </c>
      <c r="BG173" s="8" t="s">
        <v>980</v>
      </c>
      <c r="BH173" s="8" t="s">
        <v>8</v>
      </c>
      <c r="BI173" s="8">
        <v>85</v>
      </c>
      <c r="BJ173" s="8">
        <v>129</v>
      </c>
      <c r="BK173" s="8">
        <v>99.1</v>
      </c>
      <c r="BL173" s="8">
        <v>11.6</v>
      </c>
      <c r="BM173" s="8">
        <v>10</v>
      </c>
    </row>
    <row r="174" spans="3:65" ht="16" customHeight="1">
      <c r="C174" s="288">
        <v>168</v>
      </c>
      <c r="D174" s="289"/>
      <c r="E174" s="289" t="str">
        <f>IF(L174="HOMIES", MAX(E$6:E173)+1, "")</f>
        <v/>
      </c>
      <c r="F174" s="289" t="str">
        <f t="shared" si="9"/>
        <v>WR64</v>
      </c>
      <c r="G174" s="289" t="s">
        <v>268</v>
      </c>
      <c r="H174" s="289" t="s">
        <v>268</v>
      </c>
      <c r="I174" s="289">
        <v>64</v>
      </c>
      <c r="J174" s="289">
        <v>10</v>
      </c>
      <c r="K174" s="289" t="s">
        <v>950</v>
      </c>
      <c r="L174" s="289" t="s">
        <v>519</v>
      </c>
      <c r="M174" s="290" t="str">
        <f>IFERROR(IF(OR(L174="ROOKIE",L174="FREE AGENT"),"NA",_xlfn.XLOOKUP($K174,PPL_EMAIL!$I$2:$I$400,PPL_EMAIL!$K$2:$K$400,"",0)),"NA")</f>
        <v>NA</v>
      </c>
      <c r="N174" s="290"/>
      <c r="O174" s="289" t="s">
        <v>24</v>
      </c>
      <c r="P174" s="291">
        <f>_xlfn.XLOOKUP($O174,NFL!$F$7:$F$39,NFL!$G$7:$G$39,"",0)</f>
        <v>9</v>
      </c>
      <c r="Q174" s="292" t="s">
        <v>1214</v>
      </c>
      <c r="R174" s="293">
        <f>_xlfn.XLOOKUP($K174,CBS_RAW!$C$4:$C$1015,CBS_RAW!$AA$4:$AA$1015,"",0)</f>
        <v>97.93</v>
      </c>
      <c r="S174" s="315">
        <v>0</v>
      </c>
      <c r="T174" s="294">
        <f t="shared" si="10"/>
        <v>53</v>
      </c>
      <c r="U174" s="295">
        <f t="shared" si="11"/>
        <v>100</v>
      </c>
      <c r="V174" s="295">
        <f t="shared" si="12"/>
        <v>68.7</v>
      </c>
      <c r="W174" s="294">
        <v>114</v>
      </c>
      <c r="X174" s="295">
        <v>214</v>
      </c>
      <c r="Y174" s="295">
        <v>176.3</v>
      </c>
      <c r="Z174" s="230">
        <v>5.9</v>
      </c>
      <c r="AA174" s="229">
        <v>58</v>
      </c>
      <c r="AB174" s="230">
        <v>82</v>
      </c>
      <c r="AC174" s="230">
        <v>67.2</v>
      </c>
      <c r="AD174" s="230">
        <v>5.8</v>
      </c>
      <c r="AE174" s="25"/>
      <c r="AF174" s="241"/>
      <c r="AG174" s="11"/>
      <c r="AH174" s="230">
        <v>5.9</v>
      </c>
      <c r="AI174" s="229">
        <v>58</v>
      </c>
      <c r="AJ174" s="230">
        <v>82</v>
      </c>
      <c r="AK174" s="230">
        <v>67.2</v>
      </c>
      <c r="AL174" s="230">
        <v>5.8</v>
      </c>
      <c r="AM174" s="25"/>
      <c r="AN174" s="241"/>
      <c r="AZ174">
        <v>64</v>
      </c>
      <c r="BA174" t="s">
        <v>268</v>
      </c>
      <c r="BE174" s="8">
        <v>96</v>
      </c>
      <c r="BF174" s="8">
        <v>9</v>
      </c>
      <c r="BG174" s="8" t="s">
        <v>611</v>
      </c>
      <c r="BH174" s="8" t="s">
        <v>42</v>
      </c>
      <c r="BI174" s="8">
        <v>86</v>
      </c>
      <c r="BJ174" s="8">
        <v>120</v>
      </c>
      <c r="BK174" s="8">
        <v>101.8</v>
      </c>
      <c r="BL174" s="8">
        <v>10.7</v>
      </c>
      <c r="BM174" s="8">
        <v>51</v>
      </c>
    </row>
    <row r="175" spans="3:65" ht="16" customHeight="1">
      <c r="C175" s="288">
        <v>169</v>
      </c>
      <c r="D175" s="289"/>
      <c r="E175" s="289" t="str">
        <f>IF(L175="HOMIES", MAX(E$6:E174)+1, "")</f>
        <v/>
      </c>
      <c r="F175" s="289" t="str">
        <f t="shared" si="9"/>
        <v>RB56</v>
      </c>
      <c r="G175" s="289" t="s">
        <v>267</v>
      </c>
      <c r="H175" s="289" t="s">
        <v>267</v>
      </c>
      <c r="I175" s="289">
        <v>56</v>
      </c>
      <c r="J175" s="289">
        <v>10</v>
      </c>
      <c r="K175" s="289" t="s">
        <v>440</v>
      </c>
      <c r="L175" s="289" t="s">
        <v>532</v>
      </c>
      <c r="M175" s="290" t="str">
        <f>IFERROR(IF(OR(L175="ROOKIE",L175="FREE AGENT"),"NA",_xlfn.XLOOKUP($K175,PPL_EMAIL!$I$2:$I$400,PPL_EMAIL!$K$2:$K$400,"",0)),"NA")</f>
        <v>NA</v>
      </c>
      <c r="N175" s="290"/>
      <c r="O175" s="289" t="s">
        <v>13</v>
      </c>
      <c r="P175" s="291">
        <f>_xlfn.XLOOKUP($O175,NFL!$F$7:$F$39,NFL!$G$7:$G$39,"",0)</f>
        <v>14</v>
      </c>
      <c r="Q175" s="292" t="s">
        <v>1215</v>
      </c>
      <c r="R175" s="293">
        <f>_xlfn.XLOOKUP($K175,CBS_RAW!$C$4:$C$1015,CBS_RAW!$AA$4:$AA$1015,"",0)</f>
        <v>92.03</v>
      </c>
      <c r="S175" s="315">
        <v>81.599999999999994</v>
      </c>
      <c r="T175" s="294">
        <f t="shared" si="10"/>
        <v>50</v>
      </c>
      <c r="U175" s="295">
        <f t="shared" si="11"/>
        <v>63</v>
      </c>
      <c r="V175" s="295">
        <f t="shared" si="12"/>
        <v>56.8</v>
      </c>
      <c r="W175" s="294">
        <v>123</v>
      </c>
      <c r="X175" s="295">
        <v>227</v>
      </c>
      <c r="Y175" s="295">
        <v>179.1</v>
      </c>
      <c r="Z175" s="230">
        <v>4.8</v>
      </c>
      <c r="AA175" s="229">
        <v>13</v>
      </c>
      <c r="AB175" s="230">
        <v>33</v>
      </c>
      <c r="AC175" s="230">
        <v>22.3</v>
      </c>
      <c r="AD175" s="230">
        <v>5.2</v>
      </c>
      <c r="AE175" s="25"/>
      <c r="AF175" s="241"/>
      <c r="AG175" s="11"/>
      <c r="AH175" s="230">
        <v>4.8</v>
      </c>
      <c r="AI175" s="229">
        <v>13</v>
      </c>
      <c r="AJ175" s="230">
        <v>33</v>
      </c>
      <c r="AK175" s="230">
        <v>22.3</v>
      </c>
      <c r="AL175" s="230">
        <v>5.2</v>
      </c>
      <c r="AM175" s="25"/>
      <c r="AN175" s="241"/>
      <c r="AZ175">
        <v>56</v>
      </c>
      <c r="BA175" t="s">
        <v>267</v>
      </c>
      <c r="BE175" s="8">
        <v>97</v>
      </c>
      <c r="BF175" s="8">
        <v>9</v>
      </c>
      <c r="BG175" s="8" t="s">
        <v>449</v>
      </c>
      <c r="BH175" s="8" t="s">
        <v>32</v>
      </c>
      <c r="BI175" s="8">
        <v>81</v>
      </c>
      <c r="BJ175" s="8">
        <v>126</v>
      </c>
      <c r="BK175" s="8">
        <v>100</v>
      </c>
      <c r="BL175" s="8">
        <v>12.9</v>
      </c>
      <c r="BM175" s="8" t="s">
        <v>2369</v>
      </c>
    </row>
    <row r="176" spans="3:65" ht="16" customHeight="1">
      <c r="C176" s="288">
        <v>170</v>
      </c>
      <c r="D176" s="289"/>
      <c r="E176" s="289" t="str">
        <f>IF(L176="HOMIES", MAX(E$6:E175)+1, "")</f>
        <v/>
      </c>
      <c r="F176" s="289" t="str">
        <f t="shared" si="9"/>
        <v>DST4</v>
      </c>
      <c r="G176" s="289" t="s">
        <v>283</v>
      </c>
      <c r="H176" s="289" t="s">
        <v>1437</v>
      </c>
      <c r="I176" s="289">
        <v>4</v>
      </c>
      <c r="J176" s="289">
        <v>10</v>
      </c>
      <c r="K176" s="289" t="s">
        <v>362</v>
      </c>
      <c r="L176" s="289" t="str">
        <f>UPPER(_xlfn.XLOOKUP($K176,PPL_EMAIL!$I$2:$I$400,PPL_EMAIL!$J$2:$J$400,"",0))</f>
        <v/>
      </c>
      <c r="M176" s="290" t="str">
        <f>IFERROR(IF(OR(L176="ROOKIE",L176="FREE AGENT"),"NA",_xlfn.XLOOKUP($K176,PPL_EMAIL!$I$2:$I$400,PPL_EMAIL!$K$2:$K$400,"",0)),"NA")</f>
        <v/>
      </c>
      <c r="N176" s="290"/>
      <c r="O176" s="289" t="s">
        <v>2</v>
      </c>
      <c r="P176" s="291">
        <f>_xlfn.XLOOKUP($O176,NFL!$F$7:$F$39,NFL!$G$7:$G$39,"",0)</f>
        <v>14</v>
      </c>
      <c r="Q176" s="292" t="s">
        <v>1216</v>
      </c>
      <c r="R176" s="293" t="str">
        <f>_xlfn.XLOOKUP($K176,CBS_RAW!$C$4:$C$1015,CBS_RAW!$AA$4:$AA$1015,"",0)</f>
        <v/>
      </c>
      <c r="S176" s="315">
        <v>138</v>
      </c>
      <c r="T176" s="294" t="str">
        <f t="shared" si="10"/>
        <v/>
      </c>
      <c r="U176" s="295" t="str">
        <f t="shared" si="11"/>
        <v/>
      </c>
      <c r="V176" s="295" t="str">
        <f t="shared" si="12"/>
        <v/>
      </c>
      <c r="W176" s="294">
        <v>152</v>
      </c>
      <c r="X176" s="295">
        <v>201</v>
      </c>
      <c r="Y176" s="295">
        <v>170.3</v>
      </c>
      <c r="Z176" s="230" t="s">
        <v>272</v>
      </c>
      <c r="AA176" s="229" t="s">
        <v>272</v>
      </c>
      <c r="AB176" s="230" t="s">
        <v>272</v>
      </c>
      <c r="AC176" s="230" t="s">
        <v>272</v>
      </c>
      <c r="AD176" s="230" t="s">
        <v>272</v>
      </c>
      <c r="AE176" s="25"/>
      <c r="AF176" s="241"/>
      <c r="AG176" s="11"/>
      <c r="AH176" s="230" t="s">
        <v>272</v>
      </c>
      <c r="AI176" s="229" t="s">
        <v>272</v>
      </c>
      <c r="AJ176" s="230" t="s">
        <v>272</v>
      </c>
      <c r="AK176" s="230" t="s">
        <v>272</v>
      </c>
      <c r="AL176" s="230" t="s">
        <v>272</v>
      </c>
      <c r="AM176" s="25"/>
      <c r="AN176" s="241"/>
      <c r="AZ176">
        <v>4</v>
      </c>
      <c r="BA176" t="s">
        <v>283</v>
      </c>
      <c r="BE176" s="8">
        <v>98</v>
      </c>
      <c r="BF176" s="8">
        <v>9</v>
      </c>
      <c r="BG176" s="8" t="s">
        <v>620</v>
      </c>
      <c r="BH176" s="8" t="s">
        <v>34</v>
      </c>
      <c r="BI176" s="8">
        <v>84</v>
      </c>
      <c r="BJ176" s="8">
        <v>110</v>
      </c>
      <c r="BK176" s="8">
        <v>98.4</v>
      </c>
      <c r="BL176" s="8">
        <v>9.1</v>
      </c>
      <c r="BM176" s="8">
        <v>45</v>
      </c>
    </row>
    <row r="177" spans="3:65" ht="16" customHeight="1">
      <c r="C177" s="288">
        <v>171</v>
      </c>
      <c r="D177" s="289"/>
      <c r="E177" s="289" t="str">
        <f>IF(L177="HOMIES", MAX(E$6:E176)+1, "")</f>
        <v/>
      </c>
      <c r="F177" s="289" t="str">
        <f t="shared" si="9"/>
        <v>RB57</v>
      </c>
      <c r="G177" s="289" t="s">
        <v>267</v>
      </c>
      <c r="H177" s="289" t="s">
        <v>267</v>
      </c>
      <c r="I177" s="289">
        <v>57</v>
      </c>
      <c r="J177" s="289">
        <v>10</v>
      </c>
      <c r="K177" s="289" t="s">
        <v>79</v>
      </c>
      <c r="L177" s="289" t="str">
        <f>UPPER(_xlfn.XLOOKUP($K177,PPL_EMAIL!$I$2:$I$400,PPL_EMAIL!$J$2:$J$400,"",0))</f>
        <v>SHAFT</v>
      </c>
      <c r="M177" s="290">
        <f>IFERROR(IF(OR(L177="ROOKIE",L177="FREE AGENT"),"NA",_xlfn.XLOOKUP($K177,PPL_EMAIL!$I$2:$I$400,PPL_EMAIL!$K$2:$K$400,"",0)),"NA")</f>
        <v>3</v>
      </c>
      <c r="N177" s="290" t="s">
        <v>69</v>
      </c>
      <c r="O177" s="289" t="s">
        <v>6</v>
      </c>
      <c r="P177" s="291">
        <f>_xlfn.XLOOKUP($O177,NFL!$F$7:$F$39,NFL!$G$7:$G$39,"",0)</f>
        <v>6</v>
      </c>
      <c r="Q177" s="292" t="s">
        <v>1217</v>
      </c>
      <c r="R177" s="293" t="str">
        <f>_xlfn.XLOOKUP($K177,CBS_RAW!$C$4:$C$1015,CBS_RAW!$AA$4:$AA$1015,"",0)</f>
        <v/>
      </c>
      <c r="S177" s="315">
        <v>10.9</v>
      </c>
      <c r="T177" s="294">
        <f t="shared" si="10"/>
        <v>52</v>
      </c>
      <c r="U177" s="295">
        <f t="shared" si="11"/>
        <v>99</v>
      </c>
      <c r="V177" s="295">
        <f t="shared" si="12"/>
        <v>65.400000000000006</v>
      </c>
      <c r="W177" s="294">
        <v>134</v>
      </c>
      <c r="X177" s="295">
        <v>268</v>
      </c>
      <c r="Y177" s="295">
        <v>180.9</v>
      </c>
      <c r="Z177" s="230" t="s">
        <v>272</v>
      </c>
      <c r="AA177" s="229" t="s">
        <v>272</v>
      </c>
      <c r="AB177" s="230" t="s">
        <v>272</v>
      </c>
      <c r="AC177" s="230" t="s">
        <v>272</v>
      </c>
      <c r="AD177" s="230" t="s">
        <v>272</v>
      </c>
      <c r="AE177" s="25"/>
      <c r="AF177" s="241"/>
      <c r="AG177" s="11"/>
      <c r="AH177" s="230" t="s">
        <v>272</v>
      </c>
      <c r="AI177" s="229" t="s">
        <v>272</v>
      </c>
      <c r="AJ177" s="230" t="s">
        <v>272</v>
      </c>
      <c r="AK177" s="230" t="s">
        <v>272</v>
      </c>
      <c r="AL177" s="230" t="s">
        <v>272</v>
      </c>
      <c r="AM177" s="25"/>
      <c r="AN177" s="241"/>
      <c r="AZ177">
        <v>57</v>
      </c>
      <c r="BA177" t="s">
        <v>267</v>
      </c>
      <c r="BE177" s="8">
        <v>99</v>
      </c>
      <c r="BF177" s="8">
        <v>9</v>
      </c>
      <c r="BG177" s="8" t="s">
        <v>590</v>
      </c>
      <c r="BH177" s="8" t="s">
        <v>51</v>
      </c>
      <c r="BI177" s="8">
        <v>80</v>
      </c>
      <c r="BJ177" s="8">
        <v>153</v>
      </c>
      <c r="BK177" s="8">
        <v>100.6</v>
      </c>
      <c r="BL177" s="8">
        <v>18</v>
      </c>
      <c r="BM177" s="8">
        <v>-7</v>
      </c>
    </row>
    <row r="178" spans="3:65" ht="16" customHeight="1">
      <c r="C178" s="288">
        <v>172</v>
      </c>
      <c r="D178" s="289"/>
      <c r="E178" s="289" t="str">
        <f>IF(L178="HOMIES", MAX(E$6:E177)+1, "")</f>
        <v/>
      </c>
      <c r="F178" s="289" t="str">
        <f t="shared" si="9"/>
        <v>RB58</v>
      </c>
      <c r="G178" s="289" t="s">
        <v>267</v>
      </c>
      <c r="H178" s="289" t="s">
        <v>267</v>
      </c>
      <c r="I178" s="289">
        <v>58</v>
      </c>
      <c r="J178" s="289">
        <v>10</v>
      </c>
      <c r="K178" s="289" t="s">
        <v>85</v>
      </c>
      <c r="L178" s="289" t="str">
        <f>UPPER(_xlfn.XLOOKUP($K178,PPL_EMAIL!$I$2:$I$400,PPL_EMAIL!$J$2:$J$400,"",0))</f>
        <v>PROGRAM</v>
      </c>
      <c r="M178" s="290">
        <f>IFERROR(IF(OR(L178="ROOKIE",L178="FREE AGENT"),"NA",_xlfn.XLOOKUP($K178,PPL_EMAIL!$I$2:$I$400,PPL_EMAIL!$K$2:$K$400,"",0)),"NA")</f>
        <v>11</v>
      </c>
      <c r="N178" s="290" t="s">
        <v>396</v>
      </c>
      <c r="O178" s="289" t="s">
        <v>51</v>
      </c>
      <c r="P178" s="291">
        <f>_xlfn.XLOOKUP($O178,NFL!$F$7:$F$39,NFL!$G$7:$G$39,"",0)</f>
        <v>11</v>
      </c>
      <c r="Q178" s="292" t="s">
        <v>1218</v>
      </c>
      <c r="R178" s="293" t="str">
        <f>_xlfn.XLOOKUP($K178,CBS_RAW!$C$4:$C$1015,CBS_RAW!$AA$4:$AA$1015,"",0)</f>
        <v/>
      </c>
      <c r="S178" s="315">
        <v>125.3</v>
      </c>
      <c r="T178" s="294">
        <f t="shared" si="10"/>
        <v>39</v>
      </c>
      <c r="U178" s="295">
        <f t="shared" si="11"/>
        <v>83</v>
      </c>
      <c r="V178" s="295">
        <f t="shared" si="12"/>
        <v>57</v>
      </c>
      <c r="W178" s="294">
        <v>115</v>
      </c>
      <c r="X178" s="295">
        <v>277</v>
      </c>
      <c r="Y178" s="295">
        <v>171.9</v>
      </c>
      <c r="Z178" s="230" t="s">
        <v>272</v>
      </c>
      <c r="AA178" s="229" t="s">
        <v>272</v>
      </c>
      <c r="AB178" s="230" t="s">
        <v>272</v>
      </c>
      <c r="AC178" s="230" t="s">
        <v>272</v>
      </c>
      <c r="AD178" s="230" t="s">
        <v>272</v>
      </c>
      <c r="AE178" s="25"/>
      <c r="AF178" s="241"/>
      <c r="AG178" s="11"/>
      <c r="AH178" s="230" t="s">
        <v>272</v>
      </c>
      <c r="AI178" s="229" t="s">
        <v>272</v>
      </c>
      <c r="AJ178" s="230" t="s">
        <v>272</v>
      </c>
      <c r="AK178" s="230" t="s">
        <v>272</v>
      </c>
      <c r="AL178" s="230" t="s">
        <v>272</v>
      </c>
      <c r="AM178" s="25"/>
      <c r="AN178" s="241"/>
      <c r="AZ178">
        <v>58</v>
      </c>
      <c r="BA178" t="s">
        <v>267</v>
      </c>
      <c r="BE178" s="8">
        <v>100</v>
      </c>
      <c r="BF178" s="8">
        <v>9</v>
      </c>
      <c r="BG178" s="8" t="s">
        <v>117</v>
      </c>
      <c r="BH178" s="8" t="s">
        <v>25</v>
      </c>
      <c r="BI178" s="8">
        <v>80</v>
      </c>
      <c r="BJ178" s="8">
        <v>98</v>
      </c>
      <c r="BK178" s="8">
        <v>88.3</v>
      </c>
      <c r="BL178" s="8">
        <v>6.4</v>
      </c>
      <c r="BM178" s="8">
        <v>14</v>
      </c>
    </row>
    <row r="179" spans="3:65" ht="16" customHeight="1">
      <c r="C179" s="288">
        <v>173</v>
      </c>
      <c r="D179" s="289"/>
      <c r="E179" s="289" t="str">
        <f>IF(L179="HOMIES", MAX(E$6:E178)+1, "")</f>
        <v/>
      </c>
      <c r="F179" s="289" t="str">
        <f t="shared" si="9"/>
        <v>WR65</v>
      </c>
      <c r="G179" s="289" t="s">
        <v>268</v>
      </c>
      <c r="H179" s="289" t="s">
        <v>268</v>
      </c>
      <c r="I179" s="289">
        <v>65</v>
      </c>
      <c r="J179" s="289">
        <v>10</v>
      </c>
      <c r="K179" s="289" t="s">
        <v>945</v>
      </c>
      <c r="L179" s="289" t="s">
        <v>532</v>
      </c>
      <c r="M179" s="290" t="str">
        <f>IFERROR(IF(OR(L179="ROOKIE",L179="FREE AGENT"),"NA",_xlfn.XLOOKUP($K179,PPL_EMAIL!$I$2:$I$400,PPL_EMAIL!$K$2:$K$400,"",0)),"NA")</f>
        <v>NA</v>
      </c>
      <c r="N179" s="290"/>
      <c r="O179" s="289" t="s">
        <v>27</v>
      </c>
      <c r="P179" s="291">
        <f>_xlfn.XLOOKUP($O179,NFL!$F$7:$F$39,NFL!$G$7:$G$39,"",0)</f>
        <v>8</v>
      </c>
      <c r="Q179" s="292" t="s">
        <v>1219</v>
      </c>
      <c r="R179" s="293">
        <f>_xlfn.XLOOKUP($K179,CBS_RAW!$C$4:$C$1015,CBS_RAW!$AA$4:$AA$1015,"",0)</f>
        <v>64.83</v>
      </c>
      <c r="S179" s="315">
        <v>59.9</v>
      </c>
      <c r="T179" s="294">
        <f t="shared" si="10"/>
        <v>52</v>
      </c>
      <c r="U179" s="295">
        <f t="shared" si="11"/>
        <v>82</v>
      </c>
      <c r="V179" s="295">
        <f t="shared" si="12"/>
        <v>68.400000000000006</v>
      </c>
      <c r="W179" s="294">
        <v>113</v>
      </c>
      <c r="X179" s="295">
        <v>226</v>
      </c>
      <c r="Y179" s="295">
        <v>182.3</v>
      </c>
      <c r="Z179" s="230">
        <v>7.2</v>
      </c>
      <c r="AA179" s="229">
        <v>42</v>
      </c>
      <c r="AB179" s="230">
        <v>87</v>
      </c>
      <c r="AC179" s="230">
        <v>68.7</v>
      </c>
      <c r="AD179" s="230">
        <v>8.6</v>
      </c>
      <c r="AE179" s="25"/>
      <c r="AF179" s="241"/>
      <c r="AG179" s="11"/>
      <c r="AH179" s="230">
        <v>7.2</v>
      </c>
      <c r="AI179" s="229">
        <v>42</v>
      </c>
      <c r="AJ179" s="230">
        <v>87</v>
      </c>
      <c r="AK179" s="230">
        <v>68.7</v>
      </c>
      <c r="AL179" s="230">
        <v>8.6</v>
      </c>
      <c r="AM179" s="25"/>
      <c r="AN179" s="241"/>
      <c r="AZ179">
        <v>65</v>
      </c>
      <c r="BA179" t="s">
        <v>268</v>
      </c>
      <c r="BE179" s="8">
        <v>101</v>
      </c>
      <c r="BF179" s="8">
        <v>9</v>
      </c>
      <c r="BG179" s="8" t="s">
        <v>90</v>
      </c>
      <c r="BH179" s="8" t="s">
        <v>120</v>
      </c>
      <c r="BI179" s="8">
        <v>88</v>
      </c>
      <c r="BJ179" s="8">
        <v>114</v>
      </c>
      <c r="BK179" s="8">
        <v>97.1</v>
      </c>
      <c r="BL179" s="8">
        <v>7.3</v>
      </c>
      <c r="BM179" s="8">
        <v>49</v>
      </c>
    </row>
    <row r="180" spans="3:65" ht="16" customHeight="1">
      <c r="C180" s="288">
        <v>174</v>
      </c>
      <c r="D180" s="289"/>
      <c r="E180" s="289" t="str">
        <f>IF(L180="HOMIES", MAX(E$6:E179)+1, "")</f>
        <v/>
      </c>
      <c r="F180" s="289" t="str">
        <f t="shared" si="9"/>
        <v>TE24</v>
      </c>
      <c r="G180" s="289" t="s">
        <v>269</v>
      </c>
      <c r="H180" s="289" t="s">
        <v>269</v>
      </c>
      <c r="I180" s="289">
        <v>24</v>
      </c>
      <c r="J180" s="289">
        <v>10</v>
      </c>
      <c r="K180" s="289" t="s">
        <v>193</v>
      </c>
      <c r="L180" s="289" t="s">
        <v>532</v>
      </c>
      <c r="M180" s="290" t="str">
        <f>IFERROR(IF(OR(L180="ROOKIE",L180="FREE AGENT"),"NA",_xlfn.XLOOKUP($K180,PPL_EMAIL!$I$2:$I$400,PPL_EMAIL!$K$2:$K$400,"",0)),"NA")</f>
        <v>NA</v>
      </c>
      <c r="N180" s="290"/>
      <c r="O180" s="289" t="s">
        <v>46</v>
      </c>
      <c r="P180" s="291">
        <f>_xlfn.XLOOKUP($O180,NFL!$F$7:$F$39,NFL!$G$7:$G$39,"",0)</f>
        <v>10</v>
      </c>
      <c r="Q180" s="292" t="s">
        <v>1220</v>
      </c>
      <c r="R180" s="293">
        <f>_xlfn.XLOOKUP($K180,CBS_RAW!$C$4:$C$1015,CBS_RAW!$AA$4:$AA$1015,"",0)</f>
        <v>67.94</v>
      </c>
      <c r="S180" s="315">
        <v>38.1</v>
      </c>
      <c r="T180" s="294">
        <f t="shared" si="10"/>
        <v>18</v>
      </c>
      <c r="U180" s="295">
        <f t="shared" si="11"/>
        <v>28</v>
      </c>
      <c r="V180" s="295">
        <f t="shared" si="12"/>
        <v>22.7</v>
      </c>
      <c r="W180" s="294">
        <v>139</v>
      </c>
      <c r="X180" s="295">
        <v>262</v>
      </c>
      <c r="Y180" s="295">
        <v>182.4</v>
      </c>
      <c r="Z180" s="230" t="s">
        <v>272</v>
      </c>
      <c r="AA180" s="229" t="s">
        <v>272</v>
      </c>
      <c r="AB180" s="230" t="s">
        <v>272</v>
      </c>
      <c r="AC180" s="230" t="s">
        <v>272</v>
      </c>
      <c r="AD180" s="230" t="s">
        <v>272</v>
      </c>
      <c r="AE180" s="25"/>
      <c r="AF180" s="241"/>
      <c r="AG180" s="11"/>
      <c r="AH180" s="230" t="s">
        <v>272</v>
      </c>
      <c r="AI180" s="229" t="s">
        <v>272</v>
      </c>
      <c r="AJ180" s="230" t="s">
        <v>272</v>
      </c>
      <c r="AK180" s="230" t="s">
        <v>272</v>
      </c>
      <c r="AL180" s="230" t="s">
        <v>272</v>
      </c>
      <c r="AM180" s="25"/>
      <c r="AN180" s="241"/>
      <c r="AZ180">
        <v>24</v>
      </c>
      <c r="BA180" t="s">
        <v>269</v>
      </c>
      <c r="BE180" s="8">
        <v>102</v>
      </c>
      <c r="BF180" s="8">
        <v>9</v>
      </c>
      <c r="BG180" s="8" t="s">
        <v>975</v>
      </c>
      <c r="BH180" s="8" t="s">
        <v>29</v>
      </c>
      <c r="BI180" s="8">
        <v>78</v>
      </c>
      <c r="BJ180" s="8">
        <v>104</v>
      </c>
      <c r="BK180" s="8">
        <v>92.7</v>
      </c>
      <c r="BL180" s="8">
        <v>7.8</v>
      </c>
      <c r="BM180" s="8">
        <v>24</v>
      </c>
    </row>
    <row r="181" spans="3:65" ht="16" customHeight="1">
      <c r="C181" s="288">
        <v>175</v>
      </c>
      <c r="D181" s="289"/>
      <c r="E181" s="289">
        <f>IF(L181="HOMIES", MAX(E$6:E180)+1, "")</f>
        <v>16</v>
      </c>
      <c r="F181" s="289" t="str">
        <f t="shared" si="9"/>
        <v>WR66</v>
      </c>
      <c r="G181" s="289" t="s">
        <v>268</v>
      </c>
      <c r="H181" s="289" t="s">
        <v>268</v>
      </c>
      <c r="I181" s="289">
        <v>66</v>
      </c>
      <c r="J181" s="289">
        <v>10</v>
      </c>
      <c r="K181" s="289" t="s">
        <v>149</v>
      </c>
      <c r="L181" s="289" t="str">
        <f>UPPER(_xlfn.XLOOKUP($K181,PPL_EMAIL!$I$2:$I$400,PPL_EMAIL!$J$2:$J$400,"",0))</f>
        <v>HOMIES</v>
      </c>
      <c r="M181" s="290">
        <f>IFERROR(IF(OR(L181="ROOKIE",L181="FREE AGENT"),"NA",_xlfn.XLOOKUP($K181,PPL_EMAIL!$I$2:$I$400,PPL_EMAIL!$K$2:$K$400,"",0)),"NA")</f>
        <v>5</v>
      </c>
      <c r="N181" s="290" t="s">
        <v>69</v>
      </c>
      <c r="O181" s="289" t="s">
        <v>42</v>
      </c>
      <c r="P181" s="291">
        <f>_xlfn.XLOOKUP($O181,NFL!$F$7:$F$39,NFL!$G$7:$G$39,"",0)</f>
        <v>10</v>
      </c>
      <c r="Q181" s="292" t="s">
        <v>1221</v>
      </c>
      <c r="R181" s="293">
        <f>_xlfn.XLOOKUP($K181,CBS_RAW!$C$4:$C$1015,CBS_RAW!$AA$4:$AA$1015,"",0)</f>
        <v>98.54</v>
      </c>
      <c r="S181" s="315">
        <v>71.2</v>
      </c>
      <c r="T181" s="294">
        <f t="shared" si="10"/>
        <v>53</v>
      </c>
      <c r="U181" s="295">
        <f t="shared" si="11"/>
        <v>79</v>
      </c>
      <c r="V181" s="295">
        <f t="shared" si="12"/>
        <v>67.7</v>
      </c>
      <c r="W181" s="294">
        <v>145</v>
      </c>
      <c r="X181" s="295">
        <v>220</v>
      </c>
      <c r="Y181" s="295">
        <v>182.4</v>
      </c>
      <c r="Z181" s="230" t="s">
        <v>272</v>
      </c>
      <c r="AA181" s="229" t="s">
        <v>272</v>
      </c>
      <c r="AB181" s="230" t="s">
        <v>272</v>
      </c>
      <c r="AC181" s="230" t="s">
        <v>272</v>
      </c>
      <c r="AD181" s="230" t="s">
        <v>272</v>
      </c>
      <c r="AE181" s="25"/>
      <c r="AF181" s="241"/>
      <c r="AG181" s="11"/>
      <c r="AH181" s="230" t="s">
        <v>272</v>
      </c>
      <c r="AI181" s="229" t="s">
        <v>272</v>
      </c>
      <c r="AJ181" s="230" t="s">
        <v>272</v>
      </c>
      <c r="AK181" s="230" t="s">
        <v>272</v>
      </c>
      <c r="AL181" s="230" t="s">
        <v>272</v>
      </c>
      <c r="AM181" s="25"/>
      <c r="AN181" s="241"/>
      <c r="AZ181">
        <v>66</v>
      </c>
      <c r="BA181" t="s">
        <v>268</v>
      </c>
      <c r="BE181" s="8">
        <v>103</v>
      </c>
      <c r="BF181" s="8">
        <v>9</v>
      </c>
      <c r="BG181" s="8" t="s">
        <v>115</v>
      </c>
      <c r="BH181" s="8" t="s">
        <v>40</v>
      </c>
      <c r="BI181" s="8">
        <v>76</v>
      </c>
      <c r="BJ181" s="8">
        <v>102</v>
      </c>
      <c r="BK181" s="8">
        <v>90.6</v>
      </c>
      <c r="BL181" s="8">
        <v>9</v>
      </c>
      <c r="BM181" s="8" t="s">
        <v>2369</v>
      </c>
    </row>
    <row r="182" spans="3:65" ht="16" customHeight="1">
      <c r="C182" s="288">
        <v>176</v>
      </c>
      <c r="D182" s="289"/>
      <c r="E182" s="289" t="str">
        <f>IF(L182="HOMIES", MAX(E$6:E181)+1, "")</f>
        <v/>
      </c>
      <c r="F182" s="289" t="str">
        <f t="shared" si="9"/>
        <v>RB59</v>
      </c>
      <c r="G182" s="289" t="s">
        <v>267</v>
      </c>
      <c r="H182" s="289" t="s">
        <v>267</v>
      </c>
      <c r="I182" s="289">
        <v>59</v>
      </c>
      <c r="J182" s="289">
        <v>10</v>
      </c>
      <c r="K182" s="289" t="s">
        <v>670</v>
      </c>
      <c r="L182" s="289" t="s">
        <v>532</v>
      </c>
      <c r="M182" s="290" t="str">
        <f>IFERROR(IF(OR(L182="ROOKIE",L182="FREE AGENT"),"NA",_xlfn.XLOOKUP($K182,PPL_EMAIL!$I$2:$I$400,PPL_EMAIL!$K$2:$K$400,"",0)),"NA")</f>
        <v>NA</v>
      </c>
      <c r="N182" s="290"/>
      <c r="O182" s="289" t="s">
        <v>14</v>
      </c>
      <c r="P182" s="291">
        <f>_xlfn.XLOOKUP($O182,NFL!$F$7:$F$39,NFL!$G$7:$G$39,"",0)</f>
        <v>13</v>
      </c>
      <c r="Q182" s="292" t="s">
        <v>1222</v>
      </c>
      <c r="R182" s="293">
        <f>_xlfn.XLOOKUP($K182,CBS_RAW!$C$4:$C$1015,CBS_RAW!$AA$4:$AA$1015,"",0)</f>
        <v>74.3</v>
      </c>
      <c r="S182" s="315">
        <v>84.9</v>
      </c>
      <c r="T182" s="294">
        <f t="shared" si="10"/>
        <v>55</v>
      </c>
      <c r="U182" s="295">
        <f t="shared" si="11"/>
        <v>74</v>
      </c>
      <c r="V182" s="295">
        <f t="shared" si="12"/>
        <v>60</v>
      </c>
      <c r="W182" s="294">
        <v>156</v>
      </c>
      <c r="X182" s="295">
        <v>206</v>
      </c>
      <c r="Y182" s="295">
        <v>183.1</v>
      </c>
      <c r="Z182" s="230">
        <v>2.2999999999999998</v>
      </c>
      <c r="AA182" s="229">
        <v>20</v>
      </c>
      <c r="AB182" s="230">
        <v>31</v>
      </c>
      <c r="AC182" s="230">
        <v>25.7</v>
      </c>
      <c r="AD182" s="230">
        <v>2.5</v>
      </c>
      <c r="AE182" s="25"/>
      <c r="AF182" s="241"/>
      <c r="AG182" s="11"/>
      <c r="AH182" s="230">
        <v>2.2999999999999998</v>
      </c>
      <c r="AI182" s="229">
        <v>20</v>
      </c>
      <c r="AJ182" s="230">
        <v>31</v>
      </c>
      <c r="AK182" s="230">
        <v>25.7</v>
      </c>
      <c r="AL182" s="230">
        <v>2.5</v>
      </c>
      <c r="AM182" s="25"/>
      <c r="AN182" s="241"/>
      <c r="AZ182">
        <v>59</v>
      </c>
      <c r="BA182" t="s">
        <v>267</v>
      </c>
      <c r="BE182" s="8">
        <v>104</v>
      </c>
      <c r="BF182" s="8">
        <v>9</v>
      </c>
      <c r="BG182" s="8" t="s">
        <v>657</v>
      </c>
      <c r="BH182" s="8" t="s">
        <v>50</v>
      </c>
      <c r="BI182" s="8">
        <v>83</v>
      </c>
      <c r="BJ182" s="8">
        <v>115</v>
      </c>
      <c r="BK182" s="8">
        <v>97.8</v>
      </c>
      <c r="BL182" s="8">
        <v>10.3</v>
      </c>
      <c r="BM182" s="8">
        <v>29</v>
      </c>
    </row>
    <row r="183" spans="3:65" ht="16" customHeight="1">
      <c r="C183" s="288">
        <v>177</v>
      </c>
      <c r="D183" s="289"/>
      <c r="E183" s="289">
        <f>IF(L183="HOMIES", MAX(E$6:E182)+1, "")</f>
        <v>17</v>
      </c>
      <c r="F183" s="289" t="str">
        <f t="shared" si="9"/>
        <v>WR67</v>
      </c>
      <c r="G183" s="289" t="s">
        <v>268</v>
      </c>
      <c r="H183" s="289" t="s">
        <v>268</v>
      </c>
      <c r="I183" s="289">
        <v>67</v>
      </c>
      <c r="J183" s="289">
        <v>10</v>
      </c>
      <c r="K183" s="289" t="s">
        <v>165</v>
      </c>
      <c r="L183" s="289" t="str">
        <f>UPPER(_xlfn.XLOOKUP($K183,PPL_EMAIL!$I$2:$I$400,PPL_EMAIL!$J$2:$J$400,"",0))</f>
        <v>HOMIES</v>
      </c>
      <c r="M183" s="290">
        <f>IFERROR(IF(OR(L183="ROOKIE",L183="FREE AGENT"),"NA",_xlfn.XLOOKUP($K183,PPL_EMAIL!$I$2:$I$400,PPL_EMAIL!$K$2:$K$400,"",0)),"NA")</f>
        <v>1</v>
      </c>
      <c r="N183" s="290" t="s">
        <v>69</v>
      </c>
      <c r="O183" s="289" t="s">
        <v>1</v>
      </c>
      <c r="P183" s="291">
        <f>_xlfn.XLOOKUP($O183,NFL!$F$7:$F$39,NFL!$G$7:$G$39,"",0)</f>
        <v>8</v>
      </c>
      <c r="Q183" s="292" t="s">
        <v>1223</v>
      </c>
      <c r="R183" s="293">
        <f>_xlfn.XLOOKUP($K183,CBS_RAW!$C$4:$C$1015,CBS_RAW!$AA$4:$AA$1015,"",0)</f>
        <v>95.7</v>
      </c>
      <c r="S183" s="315">
        <v>81.900000000000006</v>
      </c>
      <c r="T183" s="294">
        <f t="shared" si="10"/>
        <v>54</v>
      </c>
      <c r="U183" s="295">
        <f t="shared" si="11"/>
        <v>86</v>
      </c>
      <c r="V183" s="295">
        <f t="shared" si="12"/>
        <v>69.7</v>
      </c>
      <c r="W183" s="294">
        <v>128</v>
      </c>
      <c r="X183" s="295">
        <v>220</v>
      </c>
      <c r="Y183" s="295">
        <v>185.1</v>
      </c>
      <c r="Z183" s="230">
        <v>9.1999999999999993</v>
      </c>
      <c r="AA183" s="229">
        <v>43</v>
      </c>
      <c r="AB183" s="230">
        <v>72</v>
      </c>
      <c r="AC183" s="230">
        <v>58.5</v>
      </c>
      <c r="AD183" s="230">
        <v>5.9</v>
      </c>
      <c r="AE183" s="25"/>
      <c r="AF183" s="241"/>
      <c r="AG183" s="11"/>
      <c r="AH183" s="230">
        <v>9.1999999999999993</v>
      </c>
      <c r="AI183" s="229">
        <v>43</v>
      </c>
      <c r="AJ183" s="230">
        <v>72</v>
      </c>
      <c r="AK183" s="230">
        <v>58.5</v>
      </c>
      <c r="AL183" s="230">
        <v>5.9</v>
      </c>
      <c r="AM183" s="25"/>
      <c r="AN183" s="241"/>
      <c r="AZ183">
        <v>67</v>
      </c>
      <c r="BA183" t="s">
        <v>268</v>
      </c>
      <c r="BE183" s="8">
        <v>105</v>
      </c>
      <c r="BF183" s="8">
        <v>9</v>
      </c>
      <c r="BG183" s="8" t="s">
        <v>1009</v>
      </c>
      <c r="BH183" s="8" t="s">
        <v>40</v>
      </c>
      <c r="BI183" s="8">
        <v>84</v>
      </c>
      <c r="BJ183" s="8">
        <v>100</v>
      </c>
      <c r="BK183" s="8">
        <v>92.9</v>
      </c>
      <c r="BL183" s="8">
        <v>5.5</v>
      </c>
      <c r="BM183" s="8">
        <v>6</v>
      </c>
    </row>
    <row r="184" spans="3:65" ht="16" customHeight="1">
      <c r="C184" s="288">
        <v>178</v>
      </c>
      <c r="D184" s="289"/>
      <c r="E184" s="289" t="str">
        <f>IF(L184="HOMIES", MAX(E$6:E183)+1, "")</f>
        <v/>
      </c>
      <c r="F184" s="289" t="str">
        <f t="shared" si="9"/>
        <v>QB24</v>
      </c>
      <c r="G184" s="289" t="s">
        <v>266</v>
      </c>
      <c r="H184" s="289" t="s">
        <v>266</v>
      </c>
      <c r="I184" s="289">
        <v>24</v>
      </c>
      <c r="J184" s="289">
        <v>10</v>
      </c>
      <c r="K184" s="289" t="s">
        <v>19</v>
      </c>
      <c r="L184" s="289" t="str">
        <f>UPPER(_xlfn.XLOOKUP($K184,PPL_EMAIL!$I$2:$I$400,PPL_EMAIL!$J$2:$J$400,"",0))</f>
        <v>DYNASTY</v>
      </c>
      <c r="M184" s="290">
        <f>IFERROR(IF(OR(L184="ROOKIE",L184="FREE AGENT"),"NA",_xlfn.XLOOKUP($K184,PPL_EMAIL!$I$2:$I$400,PPL_EMAIL!$K$2:$K$400,"",0)),"NA")</f>
        <v>1</v>
      </c>
      <c r="N184" s="290" t="s">
        <v>69</v>
      </c>
      <c r="O184" s="289" t="s">
        <v>40</v>
      </c>
      <c r="P184" s="291">
        <f>_xlfn.XLOOKUP($O184,NFL!$F$7:$F$39,NFL!$G$7:$G$39,"",0)</f>
        <v>6</v>
      </c>
      <c r="Q184" s="292" t="s">
        <v>1224</v>
      </c>
      <c r="R184" s="293">
        <f>_xlfn.XLOOKUP($K184,CBS_RAW!$C$4:$C$1015,CBS_RAW!$AA$4:$AA$1015,"",0)</f>
        <v>256.89999999999998</v>
      </c>
      <c r="S184" s="315">
        <v>202.5</v>
      </c>
      <c r="T184" s="294">
        <f t="shared" si="10"/>
        <v>20</v>
      </c>
      <c r="U184" s="295">
        <f t="shared" si="11"/>
        <v>30</v>
      </c>
      <c r="V184" s="295">
        <f t="shared" si="12"/>
        <v>25.5</v>
      </c>
      <c r="W184" s="294">
        <v>149</v>
      </c>
      <c r="X184" s="295">
        <v>254</v>
      </c>
      <c r="Y184" s="295">
        <v>175.1</v>
      </c>
      <c r="Z184" s="230" t="s">
        <v>272</v>
      </c>
      <c r="AA184" s="229" t="s">
        <v>272</v>
      </c>
      <c r="AB184" s="230" t="s">
        <v>272</v>
      </c>
      <c r="AC184" s="230" t="s">
        <v>272</v>
      </c>
      <c r="AD184" s="230" t="s">
        <v>272</v>
      </c>
      <c r="AE184" s="25"/>
      <c r="AF184" s="241"/>
      <c r="AG184" s="11"/>
      <c r="AH184" s="230" t="s">
        <v>272</v>
      </c>
      <c r="AI184" s="229" t="s">
        <v>272</v>
      </c>
      <c r="AJ184" s="230" t="s">
        <v>272</v>
      </c>
      <c r="AK184" s="230" t="s">
        <v>272</v>
      </c>
      <c r="AL184" s="230" t="s">
        <v>272</v>
      </c>
      <c r="AM184" s="25"/>
      <c r="AN184" s="241"/>
      <c r="AZ184">
        <v>24</v>
      </c>
      <c r="BA184" t="s">
        <v>266</v>
      </c>
      <c r="BE184" s="8">
        <v>106</v>
      </c>
      <c r="BF184" s="8">
        <v>9</v>
      </c>
      <c r="BG184" s="8" t="s">
        <v>451</v>
      </c>
      <c r="BH184" s="8" t="s">
        <v>25</v>
      </c>
      <c r="BI184" s="8">
        <v>91</v>
      </c>
      <c r="BJ184" s="8">
        <v>106</v>
      </c>
      <c r="BK184" s="8">
        <v>99.1</v>
      </c>
      <c r="BL184" s="8">
        <v>5</v>
      </c>
      <c r="BM184" s="8">
        <v>-13</v>
      </c>
    </row>
    <row r="185" spans="3:65" ht="16" customHeight="1">
      <c r="C185" s="288">
        <v>179</v>
      </c>
      <c r="D185" s="289"/>
      <c r="E185" s="289" t="str">
        <f>IF(L185="HOMIES", MAX(E$6:E184)+1, "")</f>
        <v/>
      </c>
      <c r="F185" s="289" t="str">
        <f t="shared" si="9"/>
        <v>DST5</v>
      </c>
      <c r="G185" s="289" t="s">
        <v>283</v>
      </c>
      <c r="H185" s="289" t="s">
        <v>1437</v>
      </c>
      <c r="I185" s="289">
        <v>5</v>
      </c>
      <c r="J185" s="289">
        <v>10</v>
      </c>
      <c r="K185" s="289" t="s">
        <v>366</v>
      </c>
      <c r="L185" s="289" t="str">
        <f>UPPER(_xlfn.XLOOKUP($K185,PPL_EMAIL!$I$2:$I$400,PPL_EMAIL!$J$2:$J$400,"",0))</f>
        <v/>
      </c>
      <c r="M185" s="290" t="str">
        <f>IFERROR(IF(OR(L185="ROOKIE",L185="FREE AGENT"),"NA",_xlfn.XLOOKUP($K185,PPL_EMAIL!$I$2:$I$400,PPL_EMAIL!$K$2:$K$400,"",0)),"NA")</f>
        <v/>
      </c>
      <c r="N185" s="290"/>
      <c r="O185" s="289" t="s">
        <v>52</v>
      </c>
      <c r="P185" s="291">
        <f>_xlfn.XLOOKUP($O185,NFL!$F$7:$F$39,NFL!$G$7:$G$39,"",0)</f>
        <v>9</v>
      </c>
      <c r="Q185" s="292" t="s">
        <v>1053</v>
      </c>
      <c r="R185" s="293" t="str">
        <f>_xlfn.XLOOKUP($K185,CBS_RAW!$C$4:$C$1015,CBS_RAW!$AA$4:$AA$1015,"",0)</f>
        <v/>
      </c>
      <c r="S185" s="315">
        <v>119</v>
      </c>
      <c r="T185" s="294" t="str">
        <f t="shared" si="10"/>
        <v/>
      </c>
      <c r="U185" s="295" t="str">
        <f t="shared" si="11"/>
        <v/>
      </c>
      <c r="V185" s="295" t="str">
        <f t="shared" si="12"/>
        <v/>
      </c>
      <c r="W185" s="294">
        <v>159</v>
      </c>
      <c r="X185" s="295">
        <v>250</v>
      </c>
      <c r="Y185" s="295">
        <v>175.2</v>
      </c>
      <c r="Z185" s="230">
        <v>8</v>
      </c>
      <c r="AA185" s="229">
        <v>41</v>
      </c>
      <c r="AB185" s="230">
        <v>111</v>
      </c>
      <c r="AC185" s="230">
        <v>61.7</v>
      </c>
      <c r="AD185" s="230">
        <v>14.7</v>
      </c>
      <c r="AE185" s="25"/>
      <c r="AF185" s="241"/>
      <c r="AG185" s="11"/>
      <c r="AH185" s="230">
        <v>8</v>
      </c>
      <c r="AI185" s="229">
        <v>41</v>
      </c>
      <c r="AJ185" s="230">
        <v>111</v>
      </c>
      <c r="AK185" s="230">
        <v>61.7</v>
      </c>
      <c r="AL185" s="230">
        <v>14.7</v>
      </c>
      <c r="AM185" s="25"/>
      <c r="AN185" s="241"/>
      <c r="AZ185">
        <v>5</v>
      </c>
      <c r="BA185" t="s">
        <v>283</v>
      </c>
      <c r="BE185" s="8">
        <v>107</v>
      </c>
      <c r="BF185" s="8">
        <v>9</v>
      </c>
      <c r="BG185" s="8" t="s">
        <v>652</v>
      </c>
      <c r="BH185" s="8" t="s">
        <v>31</v>
      </c>
      <c r="BI185" s="8">
        <v>84</v>
      </c>
      <c r="BJ185" s="8">
        <v>115</v>
      </c>
      <c r="BK185" s="8">
        <v>101.5</v>
      </c>
      <c r="BL185" s="8">
        <v>9.8000000000000007</v>
      </c>
      <c r="BM185" s="8" t="s">
        <v>2369</v>
      </c>
    </row>
    <row r="186" spans="3:65" ht="16" customHeight="1">
      <c r="C186" s="288">
        <v>180</v>
      </c>
      <c r="D186" s="289"/>
      <c r="E186" s="289" t="str">
        <f>IF(L186="HOMIES", MAX(E$6:E185)+1, "")</f>
        <v/>
      </c>
      <c r="F186" s="289" t="str">
        <f t="shared" si="9"/>
        <v>DST6</v>
      </c>
      <c r="G186" s="289" t="s">
        <v>283</v>
      </c>
      <c r="H186" s="289" t="s">
        <v>1437</v>
      </c>
      <c r="I186" s="289">
        <v>6</v>
      </c>
      <c r="J186" s="289">
        <v>10</v>
      </c>
      <c r="K186" s="289" t="s">
        <v>384</v>
      </c>
      <c r="L186" s="289" t="str">
        <f>UPPER(_xlfn.XLOOKUP($K186,PPL_EMAIL!$I$2:$I$400,PPL_EMAIL!$J$2:$J$400,"",0))</f>
        <v/>
      </c>
      <c r="M186" s="290" t="str">
        <f>IFERROR(IF(OR(L186="ROOKIE",L186="FREE AGENT"),"NA",_xlfn.XLOOKUP($K186,PPL_EMAIL!$I$2:$I$400,PPL_EMAIL!$K$2:$K$400,"",0)),"NA")</f>
        <v/>
      </c>
      <c r="N186" s="290"/>
      <c r="O186" s="289" t="s">
        <v>13</v>
      </c>
      <c r="P186" s="291">
        <f>_xlfn.XLOOKUP($O186,NFL!$F$7:$F$39,NFL!$G$7:$G$39,"",0)</f>
        <v>14</v>
      </c>
      <c r="Q186" s="292" t="s">
        <v>1225</v>
      </c>
      <c r="R186" s="293" t="str">
        <f>_xlfn.XLOOKUP($K186,CBS_RAW!$C$4:$C$1015,CBS_RAW!$AA$4:$AA$1015,"",0)</f>
        <v/>
      </c>
      <c r="S186" s="315">
        <v>145</v>
      </c>
      <c r="T186" s="294" t="str">
        <f t="shared" si="10"/>
        <v/>
      </c>
      <c r="U186" s="295" t="str">
        <f t="shared" si="11"/>
        <v/>
      </c>
      <c r="V186" s="295" t="str">
        <f t="shared" si="12"/>
        <v/>
      </c>
      <c r="W186" s="294">
        <v>159</v>
      </c>
      <c r="X186" s="295">
        <v>230</v>
      </c>
      <c r="Y186" s="295">
        <v>175.4</v>
      </c>
      <c r="Z186" s="230">
        <v>17.2</v>
      </c>
      <c r="AA186" s="229">
        <v>53</v>
      </c>
      <c r="AB186" s="230">
        <v>85</v>
      </c>
      <c r="AC186" s="230">
        <v>69.5</v>
      </c>
      <c r="AD186" s="230">
        <v>7.3</v>
      </c>
      <c r="AE186" s="25"/>
      <c r="AF186" s="241"/>
      <c r="AG186" s="11"/>
      <c r="AH186" s="230">
        <v>17.2</v>
      </c>
      <c r="AI186" s="229">
        <v>53</v>
      </c>
      <c r="AJ186" s="230">
        <v>85</v>
      </c>
      <c r="AK186" s="230">
        <v>69.5</v>
      </c>
      <c r="AL186" s="230">
        <v>7.3</v>
      </c>
      <c r="AM186" s="25"/>
      <c r="AN186" s="241"/>
      <c r="AZ186">
        <v>6</v>
      </c>
      <c r="BA186" t="s">
        <v>283</v>
      </c>
      <c r="BE186" s="8">
        <v>108</v>
      </c>
      <c r="BF186" s="8">
        <v>9</v>
      </c>
      <c r="BG186" s="8" t="s">
        <v>91</v>
      </c>
      <c r="BH186" s="8" t="s">
        <v>120</v>
      </c>
      <c r="BI186" s="8">
        <v>86</v>
      </c>
      <c r="BJ186" s="8">
        <v>111</v>
      </c>
      <c r="BK186" s="8">
        <v>97.6</v>
      </c>
      <c r="BL186" s="8">
        <v>7.5</v>
      </c>
      <c r="BM186" s="8" t="s">
        <v>2369</v>
      </c>
    </row>
    <row r="187" spans="3:65" ht="16" customHeight="1">
      <c r="C187" s="288">
        <v>181</v>
      </c>
      <c r="D187" s="289"/>
      <c r="E187" s="289" t="str">
        <f>IF(L187="HOMIES", MAX(E$6:E186)+1, "")</f>
        <v/>
      </c>
      <c r="F187" s="289" t="str">
        <f t="shared" si="9"/>
        <v>WR68</v>
      </c>
      <c r="G187" s="289" t="s">
        <v>268</v>
      </c>
      <c r="H187" s="289" t="s">
        <v>268</v>
      </c>
      <c r="I187" s="289">
        <v>68</v>
      </c>
      <c r="J187" s="289">
        <v>11</v>
      </c>
      <c r="K187" s="289" t="s">
        <v>946</v>
      </c>
      <c r="L187" s="289" t="s">
        <v>532</v>
      </c>
      <c r="M187" s="290" t="str">
        <f>IFERROR(IF(OR(L187="ROOKIE",L187="FREE AGENT"),"NA",_xlfn.XLOOKUP($K187,PPL_EMAIL!$I$2:$I$400,PPL_EMAIL!$K$2:$K$400,"",0)),"NA")</f>
        <v>NA</v>
      </c>
      <c r="N187" s="290"/>
      <c r="O187" s="289" t="s">
        <v>31</v>
      </c>
      <c r="P187" s="291">
        <f>_xlfn.XLOOKUP($O187,NFL!$F$7:$F$39,NFL!$G$7:$G$39,"",0)</f>
        <v>7</v>
      </c>
      <c r="Q187" s="292" t="s">
        <v>1226</v>
      </c>
      <c r="R187" s="293">
        <f>_xlfn.XLOOKUP($K187,CBS_RAW!$C$4:$C$1015,CBS_RAW!$AA$4:$AA$1015,"",0)</f>
        <v>112.21</v>
      </c>
      <c r="S187" s="315">
        <v>108.5</v>
      </c>
      <c r="T187" s="294">
        <f t="shared" si="10"/>
        <v>58</v>
      </c>
      <c r="U187" s="295">
        <f t="shared" si="11"/>
        <v>86</v>
      </c>
      <c r="V187" s="295">
        <f t="shared" si="12"/>
        <v>69.8</v>
      </c>
      <c r="W187" s="294">
        <v>143</v>
      </c>
      <c r="X187" s="295">
        <v>223</v>
      </c>
      <c r="Y187" s="295">
        <v>186.9</v>
      </c>
      <c r="Z187" s="230" t="s">
        <v>272</v>
      </c>
      <c r="AA187" s="229" t="s">
        <v>272</v>
      </c>
      <c r="AB187" s="230" t="s">
        <v>272</v>
      </c>
      <c r="AC187" s="230" t="s">
        <v>272</v>
      </c>
      <c r="AD187" s="230" t="s">
        <v>272</v>
      </c>
      <c r="AE187" s="25"/>
      <c r="AF187" s="241"/>
      <c r="AG187" s="11"/>
      <c r="AH187" s="230" t="s">
        <v>272</v>
      </c>
      <c r="AI187" s="229" t="s">
        <v>272</v>
      </c>
      <c r="AJ187" s="230" t="s">
        <v>272</v>
      </c>
      <c r="AK187" s="230" t="s">
        <v>272</v>
      </c>
      <c r="AL187" s="230" t="s">
        <v>272</v>
      </c>
      <c r="AM187" s="25"/>
      <c r="AN187" s="241"/>
      <c r="AZ187">
        <v>68</v>
      </c>
      <c r="BA187" t="s">
        <v>268</v>
      </c>
      <c r="BE187" s="8">
        <v>109</v>
      </c>
      <c r="BF187" s="8">
        <v>9</v>
      </c>
      <c r="BG187" s="8" t="s">
        <v>1005</v>
      </c>
      <c r="BH187" s="8" t="s">
        <v>13</v>
      </c>
      <c r="BI187" s="8">
        <v>89</v>
      </c>
      <c r="BJ187" s="8">
        <v>115</v>
      </c>
      <c r="BK187" s="8">
        <v>99.8</v>
      </c>
      <c r="BL187" s="8">
        <v>8.1</v>
      </c>
      <c r="BM187" s="8">
        <v>36</v>
      </c>
    </row>
    <row r="188" spans="3:65" ht="16" customHeight="1">
      <c r="C188" s="288">
        <v>182</v>
      </c>
      <c r="D188" s="289"/>
      <c r="E188" s="289" t="str">
        <f>IF(L188="HOMIES", MAX(E$6:E187)+1, "")</f>
        <v/>
      </c>
      <c r="F188" s="289" t="str">
        <f t="shared" si="9"/>
        <v>K1</v>
      </c>
      <c r="G188" s="289" t="s">
        <v>273</v>
      </c>
      <c r="H188" s="289" t="s">
        <v>273</v>
      </c>
      <c r="I188" s="289">
        <v>1</v>
      </c>
      <c r="J188" s="289">
        <v>11</v>
      </c>
      <c r="K188" s="289" t="s">
        <v>203</v>
      </c>
      <c r="L188" s="289" t="str">
        <f>UPPER(_xlfn.XLOOKUP($K188,PPL_EMAIL!$I$2:$I$400,PPL_EMAIL!$J$2:$J$400,"",0))</f>
        <v>MACHINE</v>
      </c>
      <c r="M188" s="290">
        <f>IFERROR(IF(OR(L188="ROOKIE",L188="FREE AGENT"),"NA",_xlfn.XLOOKUP($K188,PPL_EMAIL!$I$2:$I$400,PPL_EMAIL!$K$2:$K$400,"",0)),"NA")</f>
        <v>7</v>
      </c>
      <c r="N188" s="290" t="s">
        <v>677</v>
      </c>
      <c r="O188" s="289" t="s">
        <v>29</v>
      </c>
      <c r="P188" s="291">
        <f>_xlfn.XLOOKUP($O188,NFL!$F$7:$F$39,NFL!$G$7:$G$39,"",0)</f>
        <v>10</v>
      </c>
      <c r="Q188" s="292" t="s">
        <v>1227</v>
      </c>
      <c r="R188" s="293" t="str">
        <f>_xlfn.XLOOKUP($K188,CBS_RAW!$C$4:$C$1015,CBS_RAW!$AA$4:$AA$1015,"",0)</f>
        <v/>
      </c>
      <c r="S188" s="315">
        <v>162</v>
      </c>
      <c r="T188" s="294">
        <f t="shared" si="10"/>
        <v>1</v>
      </c>
      <c r="U188" s="295">
        <f t="shared" si="11"/>
        <v>11</v>
      </c>
      <c r="V188" s="295">
        <f t="shared" si="12"/>
        <v>1.9</v>
      </c>
      <c r="W188" s="294">
        <v>170</v>
      </c>
      <c r="X188" s="295">
        <v>233</v>
      </c>
      <c r="Y188" s="295">
        <v>178.2</v>
      </c>
      <c r="Z188" s="230">
        <v>3.3</v>
      </c>
      <c r="AA188" s="229">
        <v>15</v>
      </c>
      <c r="AB188" s="230">
        <v>42</v>
      </c>
      <c r="AC188" s="230">
        <v>22.4</v>
      </c>
      <c r="AD188" s="230">
        <v>4.5999999999999996</v>
      </c>
      <c r="AE188" s="25"/>
      <c r="AF188" s="241"/>
      <c r="AG188" s="11"/>
      <c r="AH188" s="230">
        <v>3.3</v>
      </c>
      <c r="AI188" s="229">
        <v>15</v>
      </c>
      <c r="AJ188" s="230">
        <v>42</v>
      </c>
      <c r="AK188" s="230">
        <v>22.4</v>
      </c>
      <c r="AL188" s="230">
        <v>4.5999999999999996</v>
      </c>
      <c r="AM188" s="25"/>
      <c r="AN188" s="241"/>
      <c r="AZ188">
        <v>1</v>
      </c>
      <c r="BA188" t="s">
        <v>273</v>
      </c>
      <c r="BE188" s="8">
        <v>110</v>
      </c>
      <c r="BF188" s="8">
        <v>10</v>
      </c>
      <c r="BG188" s="8" t="s">
        <v>74</v>
      </c>
      <c r="BH188" s="8" t="s">
        <v>120</v>
      </c>
      <c r="BI188" s="8">
        <v>87</v>
      </c>
      <c r="BJ188" s="8">
        <v>108</v>
      </c>
      <c r="BK188" s="8">
        <v>96.8</v>
      </c>
      <c r="BL188" s="8">
        <v>9.3000000000000007</v>
      </c>
      <c r="BM188" s="8" t="s">
        <v>2369</v>
      </c>
    </row>
    <row r="189" spans="3:65" ht="16" customHeight="1">
      <c r="C189" s="288">
        <v>183</v>
      </c>
      <c r="D189" s="289"/>
      <c r="E189" s="289" t="str">
        <f>IF(L189="HOMIES", MAX(E$6:E188)+1, "")</f>
        <v/>
      </c>
      <c r="F189" s="289" t="str">
        <f t="shared" si="9"/>
        <v>QB25</v>
      </c>
      <c r="G189" s="289" t="s">
        <v>266</v>
      </c>
      <c r="H189" s="289" t="s">
        <v>266</v>
      </c>
      <c r="I189" s="289">
        <v>25</v>
      </c>
      <c r="J189" s="289">
        <v>11</v>
      </c>
      <c r="K189" s="289" t="s">
        <v>15</v>
      </c>
      <c r="L189" s="289" t="str">
        <f>UPPER(_xlfn.XLOOKUP($K189,PPL_EMAIL!$I$2:$I$400,PPL_EMAIL!$J$2:$J$400,"",0))</f>
        <v>HABANEROS</v>
      </c>
      <c r="M189" s="290">
        <f>IFERROR(IF(OR(L189="ROOKIE",L189="FREE AGENT"),"NA",_xlfn.XLOOKUP($K189,PPL_EMAIL!$I$2:$I$400,PPL_EMAIL!$K$2:$K$400,"",0)),"NA")</f>
        <v>8</v>
      </c>
      <c r="N189" s="290" t="s">
        <v>69</v>
      </c>
      <c r="O189" s="289" t="s">
        <v>50</v>
      </c>
      <c r="P189" s="291">
        <f>_xlfn.XLOOKUP($O189,NFL!$F$7:$F$39,NFL!$G$7:$G$39,"",0)</f>
        <v>14</v>
      </c>
      <c r="Q189" s="292" t="s">
        <v>1228</v>
      </c>
      <c r="R189" s="293">
        <f>_xlfn.XLOOKUP($K189,CBS_RAW!$C$4:$C$1015,CBS_RAW!$AA$4:$AA$1015,"",0)</f>
        <v>238.47</v>
      </c>
      <c r="S189" s="315">
        <v>265.02</v>
      </c>
      <c r="T189" s="294">
        <f t="shared" si="10"/>
        <v>20</v>
      </c>
      <c r="U189" s="295">
        <f t="shared" si="11"/>
        <v>29</v>
      </c>
      <c r="V189" s="295">
        <f t="shared" si="12"/>
        <v>24.6</v>
      </c>
      <c r="W189" s="294">
        <v>154</v>
      </c>
      <c r="X189" s="295">
        <v>263</v>
      </c>
      <c r="Y189" s="295">
        <v>191.2</v>
      </c>
      <c r="Z189" s="230">
        <v>8.1999999999999993</v>
      </c>
      <c r="AA189" s="229">
        <v>44</v>
      </c>
      <c r="AB189" s="230">
        <v>89</v>
      </c>
      <c r="AC189" s="230">
        <v>59.3</v>
      </c>
      <c r="AD189" s="230">
        <v>9.5</v>
      </c>
      <c r="AE189" s="25"/>
      <c r="AF189" s="241"/>
      <c r="AG189" s="11"/>
      <c r="AH189" s="230">
        <v>8.1999999999999993</v>
      </c>
      <c r="AI189" s="229">
        <v>44</v>
      </c>
      <c r="AJ189" s="230">
        <v>89</v>
      </c>
      <c r="AK189" s="230">
        <v>59.3</v>
      </c>
      <c r="AL189" s="230">
        <v>9.5</v>
      </c>
      <c r="AM189" s="25"/>
      <c r="AN189" s="241"/>
      <c r="AZ189">
        <v>25</v>
      </c>
      <c r="BA189" t="s">
        <v>266</v>
      </c>
      <c r="BE189" s="8">
        <v>111</v>
      </c>
      <c r="BF189" s="8">
        <v>10</v>
      </c>
      <c r="BG189" s="8" t="s">
        <v>83</v>
      </c>
      <c r="BH189" s="8" t="s">
        <v>120</v>
      </c>
      <c r="BI189" s="8">
        <v>92</v>
      </c>
      <c r="BJ189" s="8">
        <v>105</v>
      </c>
      <c r="BK189" s="8">
        <v>97.6</v>
      </c>
      <c r="BL189" s="8">
        <v>4.5</v>
      </c>
      <c r="BM189" s="8">
        <v>-23</v>
      </c>
    </row>
    <row r="190" spans="3:65" ht="16" customHeight="1">
      <c r="C190" s="288">
        <v>184</v>
      </c>
      <c r="D190" s="289"/>
      <c r="E190" s="289">
        <f>IF(L190="HOMIES", MAX(E$6:E189)+1, "")</f>
        <v>18</v>
      </c>
      <c r="F190" s="289" t="str">
        <f t="shared" si="9"/>
        <v>WR69</v>
      </c>
      <c r="G190" s="289" t="s">
        <v>268</v>
      </c>
      <c r="H190" s="289" t="s">
        <v>268</v>
      </c>
      <c r="I190" s="289">
        <v>69</v>
      </c>
      <c r="J190" s="289">
        <v>11</v>
      </c>
      <c r="K190" s="289" t="s">
        <v>947</v>
      </c>
      <c r="L190" s="289" t="str">
        <f>UPPER(_xlfn.XLOOKUP($K190,PPL_EMAIL!$I$2:$I$400,PPL_EMAIL!$J$2:$J$400,"",0))</f>
        <v>HOMIES</v>
      </c>
      <c r="M190" s="290">
        <f>IFERROR(IF(OR(L190="ROOKIE",L190="FREE AGENT"),"NA",_xlfn.XLOOKUP($K190,PPL_EMAIL!$I$2:$I$400,PPL_EMAIL!$K$2:$K$400,"",0)),"NA")</f>
        <v>6</v>
      </c>
      <c r="N190" s="290" t="s">
        <v>69</v>
      </c>
      <c r="O190" s="289" t="s">
        <v>14</v>
      </c>
      <c r="P190" s="291">
        <f>_xlfn.XLOOKUP($O190,NFL!$F$7:$F$39,NFL!$G$7:$G$39,"",0)</f>
        <v>13</v>
      </c>
      <c r="Q190" s="292" t="s">
        <v>1229</v>
      </c>
      <c r="R190" s="293">
        <f>_xlfn.XLOOKUP($K190,CBS_RAW!$C$4:$C$1015,CBS_RAW!$AA$4:$AA$1015,"",0)</f>
        <v>100.38</v>
      </c>
      <c r="S190" s="315">
        <v>85.5</v>
      </c>
      <c r="T190" s="294">
        <f t="shared" si="10"/>
        <v>55</v>
      </c>
      <c r="U190" s="295">
        <f t="shared" si="11"/>
        <v>82</v>
      </c>
      <c r="V190" s="295">
        <f t="shared" si="12"/>
        <v>69.599999999999994</v>
      </c>
      <c r="W190" s="294">
        <v>141</v>
      </c>
      <c r="X190" s="295">
        <v>255</v>
      </c>
      <c r="Y190" s="295">
        <v>192.3</v>
      </c>
      <c r="Z190" s="230">
        <v>5.8</v>
      </c>
      <c r="AA190" s="229">
        <v>56</v>
      </c>
      <c r="AB190" s="230">
        <v>78</v>
      </c>
      <c r="AC190" s="230">
        <v>66.8</v>
      </c>
      <c r="AD190" s="230">
        <v>5.7</v>
      </c>
      <c r="AE190" s="25"/>
      <c r="AF190" s="241"/>
      <c r="AG190" s="11"/>
      <c r="AH190" s="230">
        <v>5.8</v>
      </c>
      <c r="AI190" s="229">
        <v>56</v>
      </c>
      <c r="AJ190" s="230">
        <v>78</v>
      </c>
      <c r="AK190" s="230">
        <v>66.8</v>
      </c>
      <c r="AL190" s="230">
        <v>5.7</v>
      </c>
      <c r="AM190" s="25"/>
      <c r="AN190" s="241"/>
      <c r="AZ190">
        <v>69</v>
      </c>
      <c r="BA190" t="s">
        <v>268</v>
      </c>
      <c r="BE190" s="8">
        <v>112</v>
      </c>
      <c r="BF190" s="8">
        <v>10</v>
      </c>
      <c r="BG190" s="8" t="s">
        <v>1000</v>
      </c>
      <c r="BH190" s="8" t="s">
        <v>32</v>
      </c>
      <c r="BI190" s="8">
        <v>87</v>
      </c>
      <c r="BJ190" s="8">
        <v>130</v>
      </c>
      <c r="BK190" s="8">
        <v>103.8</v>
      </c>
      <c r="BL190" s="8">
        <v>14.6</v>
      </c>
      <c r="BM190" s="8">
        <v>0</v>
      </c>
    </row>
    <row r="191" spans="3:65" ht="16" customHeight="1">
      <c r="C191" s="288">
        <v>185</v>
      </c>
      <c r="D191" s="289"/>
      <c r="E191" s="289" t="str">
        <f>IF(L191="HOMIES", MAX(E$6:E190)+1, "")</f>
        <v/>
      </c>
      <c r="F191" s="289" t="str">
        <f t="shared" si="9"/>
        <v>DST7</v>
      </c>
      <c r="G191" s="289" t="s">
        <v>283</v>
      </c>
      <c r="H191" s="289" t="s">
        <v>1437</v>
      </c>
      <c r="I191" s="289">
        <v>7</v>
      </c>
      <c r="J191" s="289">
        <v>11</v>
      </c>
      <c r="K191" s="289" t="s">
        <v>359</v>
      </c>
      <c r="L191" s="289" t="str">
        <f>UPPER(_xlfn.XLOOKUP($K191,PPL_EMAIL!$I$2:$I$400,PPL_EMAIL!$J$2:$J$400,"",0))</f>
        <v/>
      </c>
      <c r="M191" s="290" t="str">
        <f>IFERROR(IF(OR(L191="ROOKIE",L191="FREE AGENT"),"NA",_xlfn.XLOOKUP($K191,PPL_EMAIL!$I$2:$I$400,PPL_EMAIL!$K$2:$K$400,"",0)),"NA")</f>
        <v/>
      </c>
      <c r="N191" s="290"/>
      <c r="O191" s="289" t="s">
        <v>20</v>
      </c>
      <c r="P191" s="291">
        <f>_xlfn.XLOOKUP($O191,NFL!$F$7:$F$39,NFL!$G$7:$G$39,"",0)</f>
        <v>7</v>
      </c>
      <c r="Q191" s="292">
        <v>0</v>
      </c>
      <c r="R191" s="293" t="str">
        <f>_xlfn.XLOOKUP($K191,CBS_RAW!$C$4:$C$1015,CBS_RAW!$AA$4:$AA$1015,"",0)</f>
        <v/>
      </c>
      <c r="S191" s="315">
        <v>121</v>
      </c>
      <c r="T191" s="294" t="str">
        <f t="shared" si="10"/>
        <v/>
      </c>
      <c r="U191" s="295" t="str">
        <f t="shared" si="11"/>
        <v/>
      </c>
      <c r="V191" s="295" t="str">
        <f t="shared" si="12"/>
        <v/>
      </c>
      <c r="W191" s="294">
        <v>152</v>
      </c>
      <c r="X191" s="295">
        <v>219</v>
      </c>
      <c r="Y191" s="295">
        <v>184.2</v>
      </c>
      <c r="Z191" s="230">
        <v>3</v>
      </c>
      <c r="AA191" s="229">
        <v>19</v>
      </c>
      <c r="AB191" s="230">
        <v>30</v>
      </c>
      <c r="AC191" s="230">
        <v>25.2</v>
      </c>
      <c r="AD191" s="230">
        <v>3</v>
      </c>
      <c r="AE191" s="25"/>
      <c r="AF191" s="241"/>
      <c r="AG191" s="11"/>
      <c r="AH191" s="230">
        <v>3</v>
      </c>
      <c r="AI191" s="229">
        <v>19</v>
      </c>
      <c r="AJ191" s="230">
        <v>30</v>
      </c>
      <c r="AK191" s="230">
        <v>25.2</v>
      </c>
      <c r="AL191" s="230">
        <v>3</v>
      </c>
      <c r="AM191" s="25"/>
      <c r="AN191" s="241"/>
      <c r="AZ191">
        <v>7</v>
      </c>
      <c r="BA191" t="s">
        <v>283</v>
      </c>
      <c r="BE191" s="8">
        <v>113</v>
      </c>
      <c r="BF191" s="8">
        <v>10</v>
      </c>
      <c r="BG191" s="8" t="s">
        <v>610</v>
      </c>
      <c r="BH191" s="8" t="s">
        <v>120</v>
      </c>
      <c r="BI191" s="8">
        <v>86</v>
      </c>
      <c r="BJ191" s="8">
        <v>112</v>
      </c>
      <c r="BK191" s="8">
        <v>98.4</v>
      </c>
      <c r="BL191" s="8">
        <v>8.9</v>
      </c>
      <c r="BM191" s="8">
        <v>-37</v>
      </c>
    </row>
    <row r="192" spans="3:65" ht="16" customHeight="1">
      <c r="C192" s="288">
        <v>186</v>
      </c>
      <c r="D192" s="289"/>
      <c r="E192" s="289" t="str">
        <f>IF(L192="HOMIES", MAX(E$6:E191)+1, "")</f>
        <v/>
      </c>
      <c r="F192" s="289" t="str">
        <f t="shared" si="9"/>
        <v>WR70</v>
      </c>
      <c r="G192" s="289" t="s">
        <v>268</v>
      </c>
      <c r="H192" s="289" t="s">
        <v>268</v>
      </c>
      <c r="I192" s="289">
        <v>70</v>
      </c>
      <c r="J192" s="289">
        <v>11</v>
      </c>
      <c r="K192" s="289" t="s">
        <v>605</v>
      </c>
      <c r="L192" s="289" t="str">
        <f>UPPER(_xlfn.XLOOKUP($K192,PPL_EMAIL!$I$2:$I$400,PPL_EMAIL!$J$2:$J$400,"",0))</f>
        <v>HABANEROS</v>
      </c>
      <c r="M192" s="290">
        <f>IFERROR(IF(OR(L192="ROOKIE",L192="FREE AGENT"),"NA",_xlfn.XLOOKUP($K192,PPL_EMAIL!$I$2:$I$400,PPL_EMAIL!$K$2:$K$400,"",0)),"NA")</f>
        <v>1</v>
      </c>
      <c r="N192" s="290" t="s">
        <v>677</v>
      </c>
      <c r="O192" s="289" t="s">
        <v>20</v>
      </c>
      <c r="P192" s="291">
        <f>_xlfn.XLOOKUP($O192,NFL!$F$7:$F$39,NFL!$G$7:$G$39,"",0)</f>
        <v>7</v>
      </c>
      <c r="Q192" s="292" t="s">
        <v>1230</v>
      </c>
      <c r="R192" s="293">
        <f>_xlfn.XLOOKUP($K192,CBS_RAW!$C$4:$C$1015,CBS_RAW!$AA$4:$AA$1015,"",0)</f>
        <v>87.91</v>
      </c>
      <c r="S192" s="315">
        <v>118.2</v>
      </c>
      <c r="T192" s="294">
        <f t="shared" si="10"/>
        <v>62</v>
      </c>
      <c r="U192" s="295">
        <f t="shared" si="11"/>
        <v>102</v>
      </c>
      <c r="V192" s="295">
        <f t="shared" si="12"/>
        <v>73.7</v>
      </c>
      <c r="W192" s="294">
        <v>141</v>
      </c>
      <c r="X192" s="295">
        <v>258</v>
      </c>
      <c r="Y192" s="295">
        <v>194.9</v>
      </c>
      <c r="Z192" s="230">
        <v>7.8</v>
      </c>
      <c r="AA192" s="229">
        <v>47</v>
      </c>
      <c r="AB192" s="230">
        <v>83</v>
      </c>
      <c r="AC192" s="230">
        <v>59.5</v>
      </c>
      <c r="AD192" s="230">
        <v>8.5</v>
      </c>
      <c r="AE192" s="25"/>
      <c r="AF192" s="241"/>
      <c r="AG192" s="11"/>
      <c r="AH192" s="230">
        <v>7.8</v>
      </c>
      <c r="AI192" s="229">
        <v>47</v>
      </c>
      <c r="AJ192" s="230">
        <v>83</v>
      </c>
      <c r="AK192" s="230">
        <v>59.5</v>
      </c>
      <c r="AL192" s="230">
        <v>8.5</v>
      </c>
      <c r="AM192" s="25"/>
      <c r="AN192" s="241"/>
      <c r="AZ192">
        <v>70</v>
      </c>
      <c r="BA192" t="s">
        <v>268</v>
      </c>
      <c r="BE192" s="8">
        <v>114</v>
      </c>
      <c r="BF192" s="8">
        <v>10</v>
      </c>
      <c r="BG192" s="8" t="s">
        <v>107</v>
      </c>
      <c r="BH192" s="8" t="s">
        <v>29</v>
      </c>
      <c r="BI192" s="8">
        <v>90</v>
      </c>
      <c r="BJ192" s="8">
        <v>121</v>
      </c>
      <c r="BK192" s="8">
        <v>101.6</v>
      </c>
      <c r="BL192" s="8">
        <v>10.6</v>
      </c>
      <c r="BM192" s="8" t="s">
        <v>2369</v>
      </c>
    </row>
    <row r="193" spans="3:65" ht="16" customHeight="1">
      <c r="C193" s="288">
        <v>187</v>
      </c>
      <c r="D193" s="289"/>
      <c r="E193" s="289" t="str">
        <f>IF(L193="HOMIES", MAX(E$6:E192)+1, "")</f>
        <v/>
      </c>
      <c r="F193" s="289" t="str">
        <f t="shared" si="9"/>
        <v>WR71</v>
      </c>
      <c r="G193" s="289" t="s">
        <v>268</v>
      </c>
      <c r="H193" s="289" t="s">
        <v>268</v>
      </c>
      <c r="I193" s="289">
        <v>71</v>
      </c>
      <c r="J193" s="289">
        <v>11</v>
      </c>
      <c r="K193" s="289" t="s">
        <v>955</v>
      </c>
      <c r="L193" s="289" t="s">
        <v>519</v>
      </c>
      <c r="M193" s="290" t="str">
        <f>IFERROR(IF(OR(L193="ROOKIE",L193="FREE AGENT"),"NA",_xlfn.XLOOKUP($K193,PPL_EMAIL!$I$2:$I$400,PPL_EMAIL!$K$2:$K$400,"",0)),"NA")</f>
        <v>NA</v>
      </c>
      <c r="N193" s="290"/>
      <c r="O193" s="289" t="s">
        <v>4</v>
      </c>
      <c r="P193" s="291">
        <f>_xlfn.XLOOKUP($O193,NFL!$F$7:$F$39,NFL!$G$7:$G$39,"",0)</f>
        <v>14</v>
      </c>
      <c r="Q193" s="292" t="s">
        <v>1231</v>
      </c>
      <c r="R193" s="293">
        <f>_xlfn.XLOOKUP($K193,CBS_RAW!$C$4:$C$1015,CBS_RAW!$AA$4:$AA$1015,"",0)</f>
        <v>80.91</v>
      </c>
      <c r="S193" s="315">
        <v>0</v>
      </c>
      <c r="T193" s="294">
        <f t="shared" si="10"/>
        <v>53</v>
      </c>
      <c r="U193" s="295">
        <f t="shared" si="11"/>
        <v>96</v>
      </c>
      <c r="V193" s="295">
        <f t="shared" si="12"/>
        <v>67.5</v>
      </c>
      <c r="W193" s="294">
        <v>122</v>
      </c>
      <c r="X193" s="295">
        <v>265</v>
      </c>
      <c r="Y193" s="295">
        <v>186.7</v>
      </c>
      <c r="Z193" s="230">
        <v>2.2999999999999998</v>
      </c>
      <c r="AA193" s="229">
        <v>19</v>
      </c>
      <c r="AB193" s="230">
        <v>29</v>
      </c>
      <c r="AC193" s="230">
        <v>24.8</v>
      </c>
      <c r="AD193" s="230">
        <v>2.1</v>
      </c>
      <c r="AE193" s="25"/>
      <c r="AF193" s="241"/>
      <c r="AG193" s="11"/>
      <c r="AH193" s="230">
        <v>2.2999999999999998</v>
      </c>
      <c r="AI193" s="229">
        <v>19</v>
      </c>
      <c r="AJ193" s="230">
        <v>29</v>
      </c>
      <c r="AK193" s="230">
        <v>24.8</v>
      </c>
      <c r="AL193" s="230">
        <v>2.1</v>
      </c>
      <c r="AM193" s="25"/>
      <c r="AN193" s="241"/>
      <c r="AZ193">
        <v>71</v>
      </c>
      <c r="BA193" t="s">
        <v>268</v>
      </c>
      <c r="BE193" s="8">
        <v>115</v>
      </c>
      <c r="BF193" s="8">
        <v>10</v>
      </c>
      <c r="BG193" s="8" t="s">
        <v>114</v>
      </c>
      <c r="BH193" s="8" t="s">
        <v>120</v>
      </c>
      <c r="BI193" s="8">
        <v>95</v>
      </c>
      <c r="BJ193" s="8">
        <v>117</v>
      </c>
      <c r="BK193" s="8">
        <v>107.8</v>
      </c>
      <c r="BL193" s="8">
        <v>8.6</v>
      </c>
      <c r="BM193" s="8" t="s">
        <v>2369</v>
      </c>
    </row>
    <row r="194" spans="3:65" ht="16" customHeight="1">
      <c r="C194" s="288">
        <v>188</v>
      </c>
      <c r="D194" s="289"/>
      <c r="E194" s="289" t="str">
        <f>IF(L194="HOMIES", MAX(E$6:E193)+1, "")</f>
        <v/>
      </c>
      <c r="F194" s="289" t="str">
        <f t="shared" si="9"/>
        <v>WR72</v>
      </c>
      <c r="G194" s="289" t="s">
        <v>268</v>
      </c>
      <c r="H194" s="289" t="s">
        <v>268</v>
      </c>
      <c r="I194" s="289">
        <v>72</v>
      </c>
      <c r="J194" s="289">
        <v>11</v>
      </c>
      <c r="K194" s="289" t="s">
        <v>578</v>
      </c>
      <c r="L194" s="289" t="str">
        <f>UPPER(_xlfn.XLOOKUP($K194,PPL_EMAIL!$I$2:$I$400,PPL_EMAIL!$J$2:$J$400,"",0))</f>
        <v>MACHINE</v>
      </c>
      <c r="M194" s="290">
        <f>IFERROR(IF(OR(L194="ROOKIE",L194="FREE AGENT"),"NA",_xlfn.XLOOKUP($K194,PPL_EMAIL!$I$2:$I$400,PPL_EMAIL!$K$2:$K$400,"",0)),"NA")</f>
        <v>1</v>
      </c>
      <c r="N194" s="290" t="s">
        <v>69</v>
      </c>
      <c r="O194" s="289" t="s">
        <v>49</v>
      </c>
      <c r="P194" s="291">
        <f>_xlfn.XLOOKUP($O194,NFL!$F$7:$F$39,NFL!$G$7:$G$39,"",0)</f>
        <v>11</v>
      </c>
      <c r="Q194" s="292" t="s">
        <v>1232</v>
      </c>
      <c r="R194" s="293">
        <f>_xlfn.XLOOKUP($K194,CBS_RAW!$C$4:$C$1015,CBS_RAW!$AA$4:$AA$1015,"",0)</f>
        <v>124.21</v>
      </c>
      <c r="S194" s="315">
        <v>107.2</v>
      </c>
      <c r="T194" s="294">
        <f t="shared" si="10"/>
        <v>55</v>
      </c>
      <c r="U194" s="295">
        <f t="shared" si="11"/>
        <v>87</v>
      </c>
      <c r="V194" s="295">
        <f t="shared" si="12"/>
        <v>70.2</v>
      </c>
      <c r="W194" s="294">
        <v>137</v>
      </c>
      <c r="X194" s="295">
        <v>260</v>
      </c>
      <c r="Y194" s="295">
        <v>198.1</v>
      </c>
      <c r="Z194" s="230" t="s">
        <v>272</v>
      </c>
      <c r="AA194" s="229" t="s">
        <v>272</v>
      </c>
      <c r="AB194" s="230" t="s">
        <v>272</v>
      </c>
      <c r="AC194" s="230" t="s">
        <v>272</v>
      </c>
      <c r="AD194" s="230" t="s">
        <v>272</v>
      </c>
      <c r="AE194" s="25"/>
      <c r="AF194" s="241"/>
      <c r="AG194" s="11"/>
      <c r="AH194" s="230" t="s">
        <v>272</v>
      </c>
      <c r="AI194" s="229" t="s">
        <v>272</v>
      </c>
      <c r="AJ194" s="230" t="s">
        <v>272</v>
      </c>
      <c r="AK194" s="230" t="s">
        <v>272</v>
      </c>
      <c r="AL194" s="230" t="s">
        <v>272</v>
      </c>
      <c r="AM194" s="25"/>
      <c r="AN194" s="241"/>
      <c r="AZ194">
        <v>72</v>
      </c>
      <c r="BA194" t="s">
        <v>268</v>
      </c>
      <c r="BE194" s="8">
        <v>116</v>
      </c>
      <c r="BF194" s="8">
        <v>10</v>
      </c>
      <c r="BG194" s="8" t="s">
        <v>1001</v>
      </c>
      <c r="BH194" s="8" t="s">
        <v>433</v>
      </c>
      <c r="BI194" s="8">
        <v>90</v>
      </c>
      <c r="BJ194" s="8">
        <v>136</v>
      </c>
      <c r="BK194" s="8">
        <v>108.7</v>
      </c>
      <c r="BL194" s="8">
        <v>15.2</v>
      </c>
      <c r="BM194" s="8">
        <v>26</v>
      </c>
    </row>
    <row r="195" spans="3:65" ht="16" customHeight="1">
      <c r="C195" s="288">
        <v>189</v>
      </c>
      <c r="D195" s="289"/>
      <c r="E195" s="289" t="str">
        <f>IF(L195="HOMIES", MAX(E$6:E194)+1, "")</f>
        <v/>
      </c>
      <c r="F195" s="289" t="str">
        <f t="shared" si="9"/>
        <v>TE25</v>
      </c>
      <c r="G195" s="289" t="s">
        <v>269</v>
      </c>
      <c r="H195" s="289" t="s">
        <v>269</v>
      </c>
      <c r="I195" s="289">
        <v>25</v>
      </c>
      <c r="J195" s="289">
        <v>11</v>
      </c>
      <c r="K195" s="289" t="s">
        <v>573</v>
      </c>
      <c r="L195" s="289" t="str">
        <f>UPPER(_xlfn.XLOOKUP($K195,PPL_EMAIL!$I$2:$I$400,PPL_EMAIL!$J$2:$J$400,"",0))</f>
        <v>DYNASTY</v>
      </c>
      <c r="M195" s="290">
        <f>IFERROR(IF(OR(L195="ROOKIE",L195="FREE AGENT"),"NA",_xlfn.XLOOKUP($K195,PPL_EMAIL!$I$2:$I$400,PPL_EMAIL!$K$2:$K$400,"",0)),"NA")</f>
        <v>2</v>
      </c>
      <c r="N195" s="290" t="s">
        <v>69</v>
      </c>
      <c r="O195" s="289" t="s">
        <v>50</v>
      </c>
      <c r="P195" s="291">
        <f>_xlfn.XLOOKUP($O195,NFL!$F$7:$F$39,NFL!$G$7:$G$39,"",0)</f>
        <v>14</v>
      </c>
      <c r="Q195" s="292" t="s">
        <v>1233</v>
      </c>
      <c r="R195" s="293">
        <f>_xlfn.XLOOKUP($K195,CBS_RAW!$C$4:$C$1015,CBS_RAW!$AA$4:$AA$1015,"",0)</f>
        <v>84.07</v>
      </c>
      <c r="S195" s="315">
        <v>35.6</v>
      </c>
      <c r="T195" s="294">
        <f t="shared" si="10"/>
        <v>19</v>
      </c>
      <c r="U195" s="295">
        <f t="shared" si="11"/>
        <v>31</v>
      </c>
      <c r="V195" s="295">
        <f t="shared" si="12"/>
        <v>25.1</v>
      </c>
      <c r="W195" s="294">
        <v>139</v>
      </c>
      <c r="X195" s="295">
        <v>258</v>
      </c>
      <c r="Y195" s="295">
        <v>198.2</v>
      </c>
      <c r="Z195" s="230">
        <v>8.4</v>
      </c>
      <c r="AA195" s="229">
        <v>48</v>
      </c>
      <c r="AB195" s="230">
        <v>85</v>
      </c>
      <c r="AC195" s="230">
        <v>59.2</v>
      </c>
      <c r="AD195" s="230">
        <v>7.5</v>
      </c>
      <c r="AE195" s="25"/>
      <c r="AF195" s="241"/>
      <c r="AG195" s="11"/>
      <c r="AH195" s="230">
        <v>8.4</v>
      </c>
      <c r="AI195" s="229">
        <v>48</v>
      </c>
      <c r="AJ195" s="230">
        <v>85</v>
      </c>
      <c r="AK195" s="230">
        <v>59.2</v>
      </c>
      <c r="AL195" s="230">
        <v>7.5</v>
      </c>
      <c r="AM195" s="25"/>
      <c r="AN195" s="241"/>
      <c r="AZ195">
        <v>25</v>
      </c>
      <c r="BA195" t="s">
        <v>269</v>
      </c>
      <c r="BE195" s="8">
        <v>117</v>
      </c>
      <c r="BF195" s="8">
        <v>10</v>
      </c>
      <c r="BG195" s="8" t="s">
        <v>2377</v>
      </c>
      <c r="BH195" s="8" t="s">
        <v>36</v>
      </c>
      <c r="BI195" s="8">
        <v>81</v>
      </c>
      <c r="BJ195" s="8">
        <v>106</v>
      </c>
      <c r="BK195" s="8">
        <v>97</v>
      </c>
      <c r="BL195" s="8">
        <v>9.6999999999999993</v>
      </c>
      <c r="BM195" s="8">
        <v>23</v>
      </c>
    </row>
    <row r="196" spans="3:65" ht="16" customHeight="1">
      <c r="C196" s="288">
        <v>190</v>
      </c>
      <c r="D196" s="289"/>
      <c r="E196" s="289" t="str">
        <f>IF(L196="HOMIES", MAX(E$6:E195)+1, "")</f>
        <v/>
      </c>
      <c r="F196" s="289" t="str">
        <f t="shared" si="9"/>
        <v>K2</v>
      </c>
      <c r="G196" s="289" t="s">
        <v>273</v>
      </c>
      <c r="H196" s="289" t="s">
        <v>273</v>
      </c>
      <c r="I196" s="289">
        <v>2</v>
      </c>
      <c r="J196" s="289">
        <v>11</v>
      </c>
      <c r="K196" s="289" t="s">
        <v>599</v>
      </c>
      <c r="L196" s="289" t="str">
        <f>UPPER(_xlfn.XLOOKUP($K196,PPL_EMAIL!$I$2:$I$400,PPL_EMAIL!$J$2:$J$400,"",0))</f>
        <v>DYNASTY</v>
      </c>
      <c r="M196" s="290">
        <f>IFERROR(IF(OR(L196="ROOKIE",L196="FREE AGENT"),"NA",_xlfn.XLOOKUP($K196,PPL_EMAIL!$I$2:$I$400,PPL_EMAIL!$K$2:$K$400,"",0)),"NA")</f>
        <v>1</v>
      </c>
      <c r="N196" s="290" t="s">
        <v>69</v>
      </c>
      <c r="O196" s="289" t="s">
        <v>34</v>
      </c>
      <c r="P196" s="291">
        <f>_xlfn.XLOOKUP($O196,NFL!$F$7:$F$39,NFL!$G$7:$G$39,"",0)</f>
        <v>7</v>
      </c>
      <c r="Q196" s="292" t="s">
        <v>1234</v>
      </c>
      <c r="R196" s="293" t="str">
        <f>_xlfn.XLOOKUP($K196,CBS_RAW!$C$4:$C$1015,CBS_RAW!$AA$4:$AA$1015,"",0)</f>
        <v/>
      </c>
      <c r="S196" s="315">
        <v>143</v>
      </c>
      <c r="T196" s="294">
        <f t="shared" si="10"/>
        <v>1</v>
      </c>
      <c r="U196" s="295">
        <f t="shared" si="11"/>
        <v>4</v>
      </c>
      <c r="V196" s="295">
        <f t="shared" si="12"/>
        <v>2.5</v>
      </c>
      <c r="W196" s="294">
        <v>179</v>
      </c>
      <c r="X196" s="295">
        <v>221</v>
      </c>
      <c r="Y196" s="295">
        <v>189.4</v>
      </c>
      <c r="Z196" s="230">
        <v>6.4</v>
      </c>
      <c r="AA196" s="229">
        <v>62</v>
      </c>
      <c r="AB196" s="230">
        <v>93</v>
      </c>
      <c r="AC196" s="230">
        <v>74.5</v>
      </c>
      <c r="AD196" s="230">
        <v>8.1999999999999993</v>
      </c>
      <c r="AE196" s="25"/>
      <c r="AF196" s="241"/>
      <c r="AG196" s="11"/>
      <c r="AH196" s="230">
        <v>6.4</v>
      </c>
      <c r="AI196" s="229">
        <v>62</v>
      </c>
      <c r="AJ196" s="230">
        <v>93</v>
      </c>
      <c r="AK196" s="230">
        <v>74.5</v>
      </c>
      <c r="AL196" s="230">
        <v>8.1999999999999993</v>
      </c>
      <c r="AM196" s="25"/>
      <c r="AN196" s="241"/>
      <c r="AZ196">
        <v>2</v>
      </c>
      <c r="BA196" t="s">
        <v>273</v>
      </c>
      <c r="BE196" s="8">
        <v>118</v>
      </c>
      <c r="BF196" s="8">
        <v>10</v>
      </c>
      <c r="BG196" s="8" t="s">
        <v>660</v>
      </c>
      <c r="BH196" s="8" t="s">
        <v>38</v>
      </c>
      <c r="BI196" s="8">
        <v>87</v>
      </c>
      <c r="BJ196" s="8">
        <v>117</v>
      </c>
      <c r="BK196" s="8">
        <v>97.5</v>
      </c>
      <c r="BL196" s="8">
        <v>11.5</v>
      </c>
      <c r="BM196" s="8" t="s">
        <v>2369</v>
      </c>
    </row>
    <row r="197" spans="3:65" ht="16" customHeight="1">
      <c r="C197" s="288">
        <v>191</v>
      </c>
      <c r="D197" s="289"/>
      <c r="E197" s="289" t="str">
        <f>IF(L197="HOMIES", MAX(E$6:E196)+1, "")</f>
        <v/>
      </c>
      <c r="F197" s="289" t="str">
        <f t="shared" si="9"/>
        <v>WR73</v>
      </c>
      <c r="G197" s="289" t="s">
        <v>268</v>
      </c>
      <c r="H197" s="289" t="s">
        <v>268</v>
      </c>
      <c r="I197" s="289">
        <v>73</v>
      </c>
      <c r="J197" s="289">
        <v>11</v>
      </c>
      <c r="K197" s="289" t="s">
        <v>665</v>
      </c>
      <c r="L197" s="289" t="s">
        <v>532</v>
      </c>
      <c r="M197" s="290" t="str">
        <f>IFERROR(IF(OR(L197="ROOKIE",L197="FREE AGENT"),"NA",_xlfn.XLOOKUP($K197,PPL_EMAIL!$I$2:$I$400,PPL_EMAIL!$K$2:$K$400,"",0)),"NA")</f>
        <v>NA</v>
      </c>
      <c r="N197" s="290"/>
      <c r="O197" s="289" t="s">
        <v>34</v>
      </c>
      <c r="P197" s="291">
        <f>_xlfn.XLOOKUP($O197,NFL!$F$7:$F$39,NFL!$G$7:$G$39,"",0)</f>
        <v>7</v>
      </c>
      <c r="Q197" s="292" t="s">
        <v>1235</v>
      </c>
      <c r="R197" s="293">
        <f>_xlfn.XLOOKUP($K197,CBS_RAW!$C$4:$C$1015,CBS_RAW!$AA$4:$AA$1015,"",0)</f>
        <v>85.61</v>
      </c>
      <c r="S197" s="315">
        <v>32.5</v>
      </c>
      <c r="T197" s="294">
        <f t="shared" si="10"/>
        <v>51</v>
      </c>
      <c r="U197" s="295">
        <f t="shared" si="11"/>
        <v>111</v>
      </c>
      <c r="V197" s="295">
        <f t="shared" si="12"/>
        <v>71.7</v>
      </c>
      <c r="W197" s="294">
        <v>121</v>
      </c>
      <c r="X197" s="295">
        <v>340</v>
      </c>
      <c r="Y197" s="295">
        <v>199.2</v>
      </c>
      <c r="Z197" s="230" t="s">
        <v>272</v>
      </c>
      <c r="AA197" s="229" t="s">
        <v>272</v>
      </c>
      <c r="AB197" s="230" t="s">
        <v>272</v>
      </c>
      <c r="AC197" s="230" t="s">
        <v>272</v>
      </c>
      <c r="AD197" s="230" t="s">
        <v>272</v>
      </c>
      <c r="AE197" s="25"/>
      <c r="AF197" s="241"/>
      <c r="AG197" s="11"/>
      <c r="AH197" s="230" t="s">
        <v>272</v>
      </c>
      <c r="AI197" s="229" t="s">
        <v>272</v>
      </c>
      <c r="AJ197" s="230" t="s">
        <v>272</v>
      </c>
      <c r="AK197" s="230" t="s">
        <v>272</v>
      </c>
      <c r="AL197" s="230" t="s">
        <v>272</v>
      </c>
      <c r="AM197" s="25"/>
      <c r="AN197" s="241"/>
      <c r="AZ197">
        <v>73</v>
      </c>
      <c r="BA197" t="s">
        <v>268</v>
      </c>
      <c r="BE197" s="8">
        <v>119</v>
      </c>
      <c r="BF197" s="8">
        <v>10</v>
      </c>
      <c r="BG197" s="8" t="s">
        <v>630</v>
      </c>
      <c r="BH197" s="8" t="s">
        <v>120</v>
      </c>
      <c r="BI197" s="8">
        <v>90</v>
      </c>
      <c r="BJ197" s="8">
        <v>146</v>
      </c>
      <c r="BK197" s="8">
        <v>109.4</v>
      </c>
      <c r="BL197" s="8">
        <v>20.3</v>
      </c>
      <c r="BM197" s="8" t="s">
        <v>2369</v>
      </c>
    </row>
    <row r="198" spans="3:65" ht="16" customHeight="1">
      <c r="C198" s="288">
        <v>192</v>
      </c>
      <c r="D198" s="289"/>
      <c r="E198" s="289" t="str">
        <f>IF(L198="HOMIES", MAX(E$6:E197)+1, "")</f>
        <v/>
      </c>
      <c r="F198" s="289" t="str">
        <f t="shared" si="9"/>
        <v>DST8</v>
      </c>
      <c r="G198" s="289" t="s">
        <v>283</v>
      </c>
      <c r="H198" s="289" t="s">
        <v>1437</v>
      </c>
      <c r="I198" s="289">
        <v>8</v>
      </c>
      <c r="J198" s="289">
        <v>11</v>
      </c>
      <c r="K198" s="289" t="s">
        <v>385</v>
      </c>
      <c r="L198" s="289" t="str">
        <f>UPPER(_xlfn.XLOOKUP($K198,PPL_EMAIL!$I$2:$I$400,PPL_EMAIL!$J$2:$J$400,"",0))</f>
        <v/>
      </c>
      <c r="M198" s="290" t="str">
        <f>IFERROR(IF(OR(L198="ROOKIE",L198="FREE AGENT"),"NA",_xlfn.XLOOKUP($K198,PPL_EMAIL!$I$2:$I$400,PPL_EMAIL!$K$2:$K$400,"",0)),"NA")</f>
        <v/>
      </c>
      <c r="N198" s="290"/>
      <c r="O198" s="289" t="s">
        <v>36</v>
      </c>
      <c r="P198" s="291">
        <f>_xlfn.XLOOKUP($O198,NFL!$F$7:$F$39,NFL!$G$7:$G$39,"",0)</f>
        <v>10</v>
      </c>
      <c r="Q198" s="292" t="s">
        <v>1054</v>
      </c>
      <c r="R198" s="293" t="str">
        <f>_xlfn.XLOOKUP($K198,CBS_RAW!$C$4:$C$1015,CBS_RAW!$AA$4:$AA$1015,"",0)</f>
        <v/>
      </c>
      <c r="S198" s="315">
        <v>158</v>
      </c>
      <c r="T198" s="294" t="str">
        <f t="shared" si="10"/>
        <v/>
      </c>
      <c r="U198" s="295" t="str">
        <f t="shared" si="11"/>
        <v/>
      </c>
      <c r="V198" s="295" t="str">
        <f t="shared" si="12"/>
        <v/>
      </c>
      <c r="W198" s="294">
        <v>159</v>
      </c>
      <c r="X198" s="295">
        <v>314</v>
      </c>
      <c r="Y198" s="295">
        <v>193.8</v>
      </c>
      <c r="Z198" s="230" t="s">
        <v>272</v>
      </c>
      <c r="AA198" s="229" t="s">
        <v>272</v>
      </c>
      <c r="AB198" s="230" t="s">
        <v>272</v>
      </c>
      <c r="AC198" s="230" t="s">
        <v>272</v>
      </c>
      <c r="AD198" s="230" t="s">
        <v>272</v>
      </c>
      <c r="AE198" s="25"/>
      <c r="AF198" s="241"/>
      <c r="AG198" s="11"/>
      <c r="AH198" s="230" t="s">
        <v>272</v>
      </c>
      <c r="AI198" s="229" t="s">
        <v>272</v>
      </c>
      <c r="AJ198" s="230" t="s">
        <v>272</v>
      </c>
      <c r="AK198" s="230" t="s">
        <v>272</v>
      </c>
      <c r="AL198" s="230" t="s">
        <v>272</v>
      </c>
      <c r="AM198" s="25"/>
      <c r="AN198" s="241"/>
      <c r="AZ198">
        <v>8</v>
      </c>
      <c r="BA198" t="s">
        <v>283</v>
      </c>
      <c r="BE198" s="8">
        <v>120</v>
      </c>
      <c r="BF198" s="8">
        <v>10</v>
      </c>
      <c r="BG198" s="8" t="s">
        <v>1008</v>
      </c>
      <c r="BH198" s="8" t="s">
        <v>120</v>
      </c>
      <c r="BI198" s="8">
        <v>99</v>
      </c>
      <c r="BJ198" s="8">
        <v>116</v>
      </c>
      <c r="BK198" s="8">
        <v>108.4</v>
      </c>
      <c r="BL198" s="8">
        <v>6</v>
      </c>
      <c r="BM198" s="8">
        <v>1</v>
      </c>
    </row>
    <row r="199" spans="3:65" ht="16" customHeight="1">
      <c r="C199" s="288">
        <v>193</v>
      </c>
      <c r="D199" s="289"/>
      <c r="E199" s="289" t="str">
        <f>IF(L199="HOMIES", MAX(E$6:E198)+1, "")</f>
        <v/>
      </c>
      <c r="F199" s="289" t="str">
        <f t="shared" si="9"/>
        <v>RB60</v>
      </c>
      <c r="G199" s="289" t="s">
        <v>267</v>
      </c>
      <c r="H199" s="289" t="s">
        <v>267</v>
      </c>
      <c r="I199" s="289">
        <v>60</v>
      </c>
      <c r="J199" s="289">
        <v>11</v>
      </c>
      <c r="K199" s="289" t="s">
        <v>109</v>
      </c>
      <c r="L199" s="289" t="s">
        <v>532</v>
      </c>
      <c r="M199" s="290" t="str">
        <f>IFERROR(IF(OR(L199="ROOKIE",L199="FREE AGENT"),"NA",_xlfn.XLOOKUP($K199,PPL_EMAIL!$I$2:$I$400,PPL_EMAIL!$K$2:$K$400,"",0)),"NA")</f>
        <v>NA</v>
      </c>
      <c r="N199" s="290"/>
      <c r="O199" s="289" t="s">
        <v>29</v>
      </c>
      <c r="P199" s="291">
        <f>_xlfn.XLOOKUP($O199,NFL!$F$7:$F$39,NFL!$G$7:$G$39,"",0)</f>
        <v>10</v>
      </c>
      <c r="Q199" s="292" t="s">
        <v>1236</v>
      </c>
      <c r="R199" s="293">
        <f>_xlfn.XLOOKUP($K199,CBS_RAW!$C$4:$C$1015,CBS_RAW!$AA$4:$AA$1015,"",0)</f>
        <v>59.3</v>
      </c>
      <c r="S199" s="315">
        <v>0</v>
      </c>
      <c r="T199" s="294">
        <f t="shared" si="10"/>
        <v>42</v>
      </c>
      <c r="U199" s="295">
        <f t="shared" si="11"/>
        <v>76</v>
      </c>
      <c r="V199" s="295">
        <f t="shared" si="12"/>
        <v>63.5</v>
      </c>
      <c r="W199" s="294">
        <v>120</v>
      </c>
      <c r="X199" s="295">
        <v>316</v>
      </c>
      <c r="Y199" s="295">
        <v>203.7</v>
      </c>
      <c r="Z199" s="230" t="s">
        <v>272</v>
      </c>
      <c r="AA199" s="229" t="s">
        <v>272</v>
      </c>
      <c r="AB199" s="230" t="s">
        <v>272</v>
      </c>
      <c r="AC199" s="230" t="s">
        <v>272</v>
      </c>
      <c r="AD199" s="230" t="s">
        <v>272</v>
      </c>
      <c r="AE199" s="25"/>
      <c r="AF199" s="241"/>
      <c r="AG199" s="11"/>
      <c r="AH199" s="230" t="s">
        <v>272</v>
      </c>
      <c r="AI199" s="229" t="s">
        <v>272</v>
      </c>
      <c r="AJ199" s="230" t="s">
        <v>272</v>
      </c>
      <c r="AK199" s="230" t="s">
        <v>272</v>
      </c>
      <c r="AL199" s="230" t="s">
        <v>272</v>
      </c>
      <c r="AM199" s="25"/>
      <c r="AN199" s="241"/>
      <c r="AZ199">
        <v>60</v>
      </c>
      <c r="BA199" t="s">
        <v>267</v>
      </c>
      <c r="BE199" s="8">
        <v>121</v>
      </c>
      <c r="BF199" s="8">
        <v>10</v>
      </c>
      <c r="BG199" s="8" t="s">
        <v>1647</v>
      </c>
      <c r="BH199" s="8" t="s">
        <v>53</v>
      </c>
      <c r="BI199" s="8">
        <v>77</v>
      </c>
      <c r="BJ199" s="8">
        <v>116</v>
      </c>
      <c r="BK199" s="8">
        <v>102.5</v>
      </c>
      <c r="BL199" s="8">
        <v>15.1</v>
      </c>
      <c r="BM199" s="8" t="s">
        <v>2369</v>
      </c>
    </row>
    <row r="200" spans="3:65" ht="16" customHeight="1">
      <c r="C200" s="288">
        <v>194</v>
      </c>
      <c r="D200" s="289"/>
      <c r="E200" s="289" t="str">
        <f>IF(L200="HOMIES", MAX(E$6:E199)+1, "")</f>
        <v/>
      </c>
      <c r="F200" s="289" t="str">
        <f t="shared" ref="F200:F263" si="13">CONCATENATE($G200&amp;$I200)</f>
        <v>K3</v>
      </c>
      <c r="G200" s="289" t="s">
        <v>273</v>
      </c>
      <c r="H200" s="289" t="s">
        <v>273</v>
      </c>
      <c r="I200" s="289">
        <v>3</v>
      </c>
      <c r="J200" s="289">
        <v>11</v>
      </c>
      <c r="K200" s="289" t="s">
        <v>222</v>
      </c>
      <c r="L200" s="289" t="str">
        <f>UPPER(_xlfn.XLOOKUP($K200,PPL_EMAIL!$I$2:$I$400,PPL_EMAIL!$J$2:$J$400,"",0))</f>
        <v>SHAFT</v>
      </c>
      <c r="M200" s="290">
        <f>IFERROR(IF(OR(L200="ROOKIE",L200="FREE AGENT"),"NA",_xlfn.XLOOKUP($K200,PPL_EMAIL!$I$2:$I$400,PPL_EMAIL!$K$2:$K$400,"",0)),"NA")</f>
        <v>1</v>
      </c>
      <c r="N200" s="290" t="s">
        <v>69</v>
      </c>
      <c r="O200" s="289" t="s">
        <v>20</v>
      </c>
      <c r="P200" s="291">
        <f>_xlfn.XLOOKUP($O200,NFL!$F$7:$F$39,NFL!$G$7:$G$39,"",0)</f>
        <v>7</v>
      </c>
      <c r="Q200" s="292" t="s">
        <v>1237</v>
      </c>
      <c r="R200" s="293" t="str">
        <f>_xlfn.XLOOKUP($K200,CBS_RAW!$C$4:$C$1015,CBS_RAW!$AA$4:$AA$1015,"",0)</f>
        <v/>
      </c>
      <c r="S200" s="315">
        <v>159</v>
      </c>
      <c r="T200" s="294">
        <f t="shared" ref="T200:T263" si="14">_xlfn.XLOOKUP($K200,$BG$6:$BG$1000,BI$6:BI$1000,"",0)</f>
        <v>2</v>
      </c>
      <c r="U200" s="295">
        <f t="shared" ref="U200:U263" si="15">_xlfn.XLOOKUP($K200,$BG$6:$BG$1000,BJ$6:BJ$1000,"",0)</f>
        <v>7</v>
      </c>
      <c r="V200" s="295">
        <f t="shared" ref="V200:V263" si="16">_xlfn.XLOOKUP($K200,$BG$6:$BG$1000,BK$6:BK$1000,"",0)</f>
        <v>3.8</v>
      </c>
      <c r="W200" s="294">
        <v>177</v>
      </c>
      <c r="X200" s="295">
        <v>252</v>
      </c>
      <c r="Y200" s="295">
        <v>195.8</v>
      </c>
      <c r="Z200" s="230">
        <v>9.9</v>
      </c>
      <c r="AA200" s="229">
        <v>50</v>
      </c>
      <c r="AB200" s="230">
        <v>99</v>
      </c>
      <c r="AC200" s="230">
        <v>62.7</v>
      </c>
      <c r="AD200" s="230">
        <v>11.8</v>
      </c>
      <c r="AE200" s="25"/>
      <c r="AF200" s="241"/>
      <c r="AG200" s="11"/>
      <c r="AH200" s="230">
        <v>9.9</v>
      </c>
      <c r="AI200" s="229">
        <v>50</v>
      </c>
      <c r="AJ200" s="230">
        <v>99</v>
      </c>
      <c r="AK200" s="230">
        <v>62.7</v>
      </c>
      <c r="AL200" s="230">
        <v>11.8</v>
      </c>
      <c r="AM200" s="25"/>
      <c r="AN200" s="241"/>
      <c r="AZ200">
        <v>3</v>
      </c>
      <c r="BA200" t="s">
        <v>273</v>
      </c>
      <c r="BE200" s="8">
        <v>122</v>
      </c>
      <c r="BF200" s="8">
        <v>10</v>
      </c>
      <c r="BG200" s="8" t="s">
        <v>1011</v>
      </c>
      <c r="BH200" s="8" t="s">
        <v>120</v>
      </c>
      <c r="BI200" s="8">
        <v>80</v>
      </c>
      <c r="BJ200" s="8">
        <v>118</v>
      </c>
      <c r="BK200" s="8">
        <v>103.8</v>
      </c>
      <c r="BL200" s="8">
        <v>14.8</v>
      </c>
      <c r="BM200" s="8">
        <v>26</v>
      </c>
    </row>
    <row r="201" spans="3:65" ht="16" customHeight="1">
      <c r="C201" s="288">
        <v>195</v>
      </c>
      <c r="D201" s="289"/>
      <c r="E201" s="289" t="str">
        <f>IF(L201="HOMIES", MAX(E$6:E200)+1, "")</f>
        <v/>
      </c>
      <c r="F201" s="289" t="str">
        <f t="shared" si="13"/>
        <v>WR74</v>
      </c>
      <c r="G201" s="289" t="s">
        <v>268</v>
      </c>
      <c r="H201" s="289" t="s">
        <v>268</v>
      </c>
      <c r="I201" s="289">
        <v>74</v>
      </c>
      <c r="J201" s="289">
        <v>11</v>
      </c>
      <c r="K201" s="289" t="s">
        <v>949</v>
      </c>
      <c r="L201" s="289" t="s">
        <v>519</v>
      </c>
      <c r="M201" s="290" t="str">
        <f>IFERROR(IF(OR(L201="ROOKIE",L201="FREE AGENT"),"NA",_xlfn.XLOOKUP($K201,PPL_EMAIL!$I$2:$I$400,PPL_EMAIL!$K$2:$K$400,"",0)),"NA")</f>
        <v>NA</v>
      </c>
      <c r="N201" s="290"/>
      <c r="O201" s="289" t="s">
        <v>4</v>
      </c>
      <c r="P201" s="291">
        <f>_xlfn.XLOOKUP($O201,NFL!$F$7:$F$39,NFL!$G$7:$G$39,"",0)</f>
        <v>14</v>
      </c>
      <c r="Q201" s="292" t="s">
        <v>1238</v>
      </c>
      <c r="R201" s="293">
        <f>_xlfn.XLOOKUP($K201,CBS_RAW!$C$4:$C$1015,CBS_RAW!$AA$4:$AA$1015,"",0)</f>
        <v>89.43</v>
      </c>
      <c r="S201" s="315">
        <v>0</v>
      </c>
      <c r="T201" s="294">
        <f t="shared" si="14"/>
        <v>60</v>
      </c>
      <c r="U201" s="295">
        <f t="shared" si="15"/>
        <v>103</v>
      </c>
      <c r="V201" s="295">
        <f t="shared" si="16"/>
        <v>80.8</v>
      </c>
      <c r="W201" s="294">
        <v>126</v>
      </c>
      <c r="X201" s="295">
        <v>285</v>
      </c>
      <c r="Y201" s="295">
        <v>205.2</v>
      </c>
      <c r="Z201" s="230">
        <v>10.199999999999999</v>
      </c>
      <c r="AA201" s="229">
        <v>52</v>
      </c>
      <c r="AB201" s="230">
        <v>90</v>
      </c>
      <c r="AC201" s="230">
        <v>68.7</v>
      </c>
      <c r="AD201" s="230">
        <v>9.1999999999999993</v>
      </c>
      <c r="AE201" s="25"/>
      <c r="AF201" s="241"/>
      <c r="AG201" s="11"/>
      <c r="AH201" s="230">
        <v>10.199999999999999</v>
      </c>
      <c r="AI201" s="229">
        <v>52</v>
      </c>
      <c r="AJ201" s="230">
        <v>90</v>
      </c>
      <c r="AK201" s="230">
        <v>68.7</v>
      </c>
      <c r="AL201" s="230">
        <v>9.1999999999999993</v>
      </c>
      <c r="AM201" s="25"/>
      <c r="AN201" s="241"/>
      <c r="AZ201">
        <v>74</v>
      </c>
      <c r="BA201" t="s">
        <v>268</v>
      </c>
      <c r="BE201" s="8">
        <v>123</v>
      </c>
      <c r="BF201" s="8">
        <v>10</v>
      </c>
      <c r="BG201" s="8" t="s">
        <v>669</v>
      </c>
      <c r="BH201" s="8" t="s">
        <v>49</v>
      </c>
      <c r="BI201" s="8">
        <v>94</v>
      </c>
      <c r="BJ201" s="8">
        <v>124</v>
      </c>
      <c r="BK201" s="8">
        <v>109.8</v>
      </c>
      <c r="BL201" s="8">
        <v>9.6</v>
      </c>
      <c r="BM201" s="8">
        <v>26</v>
      </c>
    </row>
    <row r="202" spans="3:65" ht="16" customHeight="1">
      <c r="C202" s="288">
        <v>196</v>
      </c>
      <c r="D202" s="289"/>
      <c r="E202" s="289" t="str">
        <f>IF(L202="HOMIES", MAX(E$6:E201)+1, "")</f>
        <v/>
      </c>
      <c r="F202" s="289" t="str">
        <f t="shared" si="13"/>
        <v>WR75</v>
      </c>
      <c r="G202" s="289" t="s">
        <v>268</v>
      </c>
      <c r="H202" s="289" t="s">
        <v>268</v>
      </c>
      <c r="I202" s="289">
        <v>75</v>
      </c>
      <c r="J202" s="289">
        <v>11</v>
      </c>
      <c r="K202" s="289" t="s">
        <v>475</v>
      </c>
      <c r="L202" s="289" t="s">
        <v>519</v>
      </c>
      <c r="M202" s="290" t="str">
        <f>IFERROR(IF(OR(L202="ROOKIE",L202="FREE AGENT"),"NA",_xlfn.XLOOKUP($K202,PPL_EMAIL!$I$2:$I$400,PPL_EMAIL!$K$2:$K$400,"",0)),"NA")</f>
        <v>NA</v>
      </c>
      <c r="N202" s="290"/>
      <c r="O202" s="289" t="s">
        <v>52</v>
      </c>
      <c r="P202" s="291">
        <f>_xlfn.XLOOKUP($O202,NFL!$F$7:$F$39,NFL!$G$7:$G$39,"",0)</f>
        <v>9</v>
      </c>
      <c r="Q202" s="292" t="s">
        <v>1239</v>
      </c>
      <c r="R202" s="293" t="str">
        <f>_xlfn.XLOOKUP($K202,CBS_RAW!$C$4:$C$1015,CBS_RAW!$AA$4:$AA$1015,"",0)</f>
        <v/>
      </c>
      <c r="S202" s="315">
        <v>7.4</v>
      </c>
      <c r="T202" s="294">
        <f t="shared" si="14"/>
        <v>52</v>
      </c>
      <c r="U202" s="295">
        <f t="shared" si="15"/>
        <v>88</v>
      </c>
      <c r="V202" s="295">
        <f t="shared" si="16"/>
        <v>71.3</v>
      </c>
      <c r="W202" s="294">
        <v>146</v>
      </c>
      <c r="X202" s="295">
        <v>268</v>
      </c>
      <c r="Y202" s="295">
        <v>206.2</v>
      </c>
      <c r="Z202" s="230">
        <v>6.5</v>
      </c>
      <c r="AA202" s="229">
        <v>58</v>
      </c>
      <c r="AB202" s="230">
        <v>102</v>
      </c>
      <c r="AC202" s="230">
        <v>74.2</v>
      </c>
      <c r="AD202" s="230">
        <v>9.5</v>
      </c>
      <c r="AE202" s="25"/>
      <c r="AF202" s="241"/>
      <c r="AG202" s="11"/>
      <c r="AH202" s="230">
        <v>6.5</v>
      </c>
      <c r="AI202" s="229">
        <v>58</v>
      </c>
      <c r="AJ202" s="230">
        <v>102</v>
      </c>
      <c r="AK202" s="230">
        <v>74.2</v>
      </c>
      <c r="AL202" s="230">
        <v>9.5</v>
      </c>
      <c r="AM202" s="25"/>
      <c r="AN202" s="241"/>
      <c r="AZ202">
        <v>75</v>
      </c>
      <c r="BA202" t="s">
        <v>268</v>
      </c>
      <c r="BE202" s="8">
        <v>124</v>
      </c>
      <c r="BF202" s="8">
        <v>10</v>
      </c>
      <c r="BG202" s="8" t="s">
        <v>2378</v>
      </c>
      <c r="BH202" s="8" t="s">
        <v>20</v>
      </c>
      <c r="BI202" s="8">
        <v>102</v>
      </c>
      <c r="BJ202" s="8">
        <v>112</v>
      </c>
      <c r="BK202" s="8">
        <v>106.8</v>
      </c>
      <c r="BL202" s="8">
        <v>4.3</v>
      </c>
      <c r="BM202" s="8">
        <v>-28</v>
      </c>
    </row>
    <row r="203" spans="3:65" ht="16" customHeight="1">
      <c r="C203" s="288">
        <v>197</v>
      </c>
      <c r="D203" s="289"/>
      <c r="E203" s="289" t="str">
        <f>IF(L203="HOMIES", MAX(E$6:E202)+1, "")</f>
        <v/>
      </c>
      <c r="F203" s="289" t="str">
        <f t="shared" si="13"/>
        <v>WR76</v>
      </c>
      <c r="G203" s="289" t="s">
        <v>268</v>
      </c>
      <c r="H203" s="289" t="s">
        <v>268</v>
      </c>
      <c r="I203" s="289">
        <v>76</v>
      </c>
      <c r="J203" s="289">
        <v>11</v>
      </c>
      <c r="K203" s="289" t="s">
        <v>948</v>
      </c>
      <c r="L203" s="289" t="s">
        <v>519</v>
      </c>
      <c r="M203" s="290" t="str">
        <f>IFERROR(IF(OR(L203="ROOKIE",L203="FREE AGENT"),"NA",_xlfn.XLOOKUP($K203,PPL_EMAIL!$I$2:$I$400,PPL_EMAIL!$K$2:$K$400,"",0)),"NA")</f>
        <v>NA</v>
      </c>
      <c r="N203" s="290"/>
      <c r="O203" s="289" t="s">
        <v>40</v>
      </c>
      <c r="P203" s="291">
        <f>_xlfn.XLOOKUP($O203,NFL!$F$7:$F$39,NFL!$G$7:$G$39,"",0)</f>
        <v>6</v>
      </c>
      <c r="Q203" s="292" t="s">
        <v>1240</v>
      </c>
      <c r="R203" s="293">
        <f>_xlfn.XLOOKUP($K203,CBS_RAW!$C$4:$C$1015,CBS_RAW!$AA$4:$AA$1015,"",0)</f>
        <v>48.26</v>
      </c>
      <c r="S203" s="315">
        <v>0</v>
      </c>
      <c r="T203" s="294">
        <f t="shared" si="14"/>
        <v>64</v>
      </c>
      <c r="U203" s="295">
        <f t="shared" si="15"/>
        <v>117</v>
      </c>
      <c r="V203" s="295">
        <f t="shared" si="16"/>
        <v>80</v>
      </c>
      <c r="W203" s="294">
        <v>149</v>
      </c>
      <c r="X203" s="295">
        <v>298</v>
      </c>
      <c r="Y203" s="295">
        <v>206.7</v>
      </c>
      <c r="Z203" s="230" t="s">
        <v>272</v>
      </c>
      <c r="AA203" s="229" t="s">
        <v>272</v>
      </c>
      <c r="AB203" s="230" t="s">
        <v>272</v>
      </c>
      <c r="AC203" s="230" t="s">
        <v>272</v>
      </c>
      <c r="AD203" s="230" t="s">
        <v>272</v>
      </c>
      <c r="AE203" s="25"/>
      <c r="AF203" s="241"/>
      <c r="AG203" s="11"/>
      <c r="AH203" s="230" t="s">
        <v>272</v>
      </c>
      <c r="AI203" s="229" t="s">
        <v>272</v>
      </c>
      <c r="AJ203" s="230" t="s">
        <v>272</v>
      </c>
      <c r="AK203" s="230" t="s">
        <v>272</v>
      </c>
      <c r="AL203" s="230" t="s">
        <v>272</v>
      </c>
      <c r="AM203" s="25"/>
      <c r="AN203" s="241"/>
      <c r="AZ203">
        <v>76</v>
      </c>
      <c r="BA203" t="s">
        <v>268</v>
      </c>
      <c r="BE203" s="8">
        <v>125</v>
      </c>
      <c r="BF203" s="8">
        <v>10</v>
      </c>
      <c r="BG203" s="8" t="s">
        <v>1021</v>
      </c>
      <c r="BH203" s="8" t="s">
        <v>16</v>
      </c>
      <c r="BI203" s="8">
        <v>62</v>
      </c>
      <c r="BJ203" s="8">
        <v>131</v>
      </c>
      <c r="BK203" s="8">
        <v>108</v>
      </c>
      <c r="BL203" s="8">
        <v>27.3</v>
      </c>
      <c r="BM203" s="8">
        <v>7</v>
      </c>
    </row>
    <row r="204" spans="3:65" ht="16" customHeight="1">
      <c r="C204" s="288">
        <v>198</v>
      </c>
      <c r="D204" s="289"/>
      <c r="E204" s="289" t="str">
        <f>IF(L204="HOMIES", MAX(E$6:E203)+1, "")</f>
        <v/>
      </c>
      <c r="F204" s="289" t="str">
        <f t="shared" si="13"/>
        <v>QB26</v>
      </c>
      <c r="G204" s="289" t="s">
        <v>266</v>
      </c>
      <c r="H204" s="289" t="s">
        <v>266</v>
      </c>
      <c r="I204" s="289">
        <v>26</v>
      </c>
      <c r="J204" s="289">
        <v>11</v>
      </c>
      <c r="K204" s="289" t="s">
        <v>650</v>
      </c>
      <c r="L204" s="289" t="str">
        <f>UPPER(_xlfn.XLOOKUP($K204,PPL_EMAIL!$I$2:$I$400,PPL_EMAIL!$J$2:$J$400,"",0))</f>
        <v>BROTHERHOOD</v>
      </c>
      <c r="M204" s="290">
        <f>IFERROR(IF(OR(L204="ROOKIE",L204="FREE AGENT"),"NA",_xlfn.XLOOKUP($K204,PPL_EMAIL!$I$2:$I$400,PPL_EMAIL!$K$2:$K$400,"",0)),"NA")</f>
        <v>4</v>
      </c>
      <c r="N204" s="290" t="s">
        <v>69</v>
      </c>
      <c r="O204" s="289" t="s">
        <v>6</v>
      </c>
      <c r="P204" s="291">
        <f>_xlfn.XLOOKUP($O204,NFL!$F$7:$F$39,NFL!$G$7:$G$39,"",0)</f>
        <v>6</v>
      </c>
      <c r="Q204" s="292" t="s">
        <v>1241</v>
      </c>
      <c r="R204" s="293">
        <f>_xlfn.XLOOKUP($K204,CBS_RAW!$C$4:$C$1015,CBS_RAW!$AA$4:$AA$1015,"",0)</f>
        <v>214.68</v>
      </c>
      <c r="S204" s="315">
        <v>166.96</v>
      </c>
      <c r="T204" s="294">
        <f t="shared" si="14"/>
        <v>20</v>
      </c>
      <c r="U204" s="295">
        <f t="shared" si="15"/>
        <v>29</v>
      </c>
      <c r="V204" s="295">
        <f t="shared" si="16"/>
        <v>26.1</v>
      </c>
      <c r="W204" s="294">
        <v>162</v>
      </c>
      <c r="X204" s="295">
        <v>254</v>
      </c>
      <c r="Y204" s="295">
        <v>198.8</v>
      </c>
      <c r="Z204" s="230">
        <v>8.8000000000000007</v>
      </c>
      <c r="AA204" s="229">
        <v>54</v>
      </c>
      <c r="AB204" s="230">
        <v>120</v>
      </c>
      <c r="AC204" s="230">
        <v>72.2</v>
      </c>
      <c r="AD204" s="230">
        <v>14</v>
      </c>
      <c r="AE204" s="25"/>
      <c r="AF204" s="241"/>
      <c r="AG204" s="11"/>
      <c r="AH204" s="230">
        <v>8.8000000000000007</v>
      </c>
      <c r="AI204" s="229">
        <v>54</v>
      </c>
      <c r="AJ204" s="230">
        <v>120</v>
      </c>
      <c r="AK204" s="230">
        <v>72.2</v>
      </c>
      <c r="AL204" s="230">
        <v>14</v>
      </c>
      <c r="AM204" s="25"/>
      <c r="AN204" s="241"/>
      <c r="AZ204">
        <v>26</v>
      </c>
      <c r="BA204" t="s">
        <v>266</v>
      </c>
      <c r="BE204" s="8">
        <v>126</v>
      </c>
      <c r="BF204" s="8">
        <v>10</v>
      </c>
      <c r="BG204" s="8" t="s">
        <v>2379</v>
      </c>
      <c r="BH204" s="8" t="s">
        <v>2</v>
      </c>
      <c r="BI204" s="8">
        <v>86</v>
      </c>
      <c r="BJ204" s="8">
        <v>134</v>
      </c>
      <c r="BK204" s="8">
        <v>113.6</v>
      </c>
      <c r="BL204" s="8">
        <v>16.600000000000001</v>
      </c>
      <c r="BM204" s="8" t="s">
        <v>2369</v>
      </c>
    </row>
    <row r="205" spans="3:65" ht="16" customHeight="1">
      <c r="C205" s="288">
        <v>199</v>
      </c>
      <c r="D205" s="289"/>
      <c r="E205" s="289" t="str">
        <f>IF(L205="HOMIES", MAX(E$6:E204)+1, "")</f>
        <v/>
      </c>
      <c r="F205" s="289" t="str">
        <f t="shared" si="13"/>
        <v>TE26</v>
      </c>
      <c r="G205" s="289" t="s">
        <v>269</v>
      </c>
      <c r="H205" s="289" t="s">
        <v>269</v>
      </c>
      <c r="I205" s="289">
        <v>26</v>
      </c>
      <c r="J205" s="289">
        <v>11</v>
      </c>
      <c r="K205" s="289" t="s">
        <v>647</v>
      </c>
      <c r="L205" s="289" t="s">
        <v>532</v>
      </c>
      <c r="M205" s="290" t="str">
        <f>IFERROR(IF(OR(L205="ROOKIE",L205="FREE AGENT"),"NA",_xlfn.XLOOKUP($K205,PPL_EMAIL!$I$2:$I$400,PPL_EMAIL!$K$2:$K$400,"",0)),"NA")</f>
        <v>NA</v>
      </c>
      <c r="N205" s="290"/>
      <c r="O205" s="289" t="s">
        <v>6</v>
      </c>
      <c r="P205" s="291">
        <f>_xlfn.XLOOKUP($O205,NFL!$F$7:$F$39,NFL!$G$7:$G$39,"",0)</f>
        <v>6</v>
      </c>
      <c r="Q205" s="292" t="s">
        <v>1242</v>
      </c>
      <c r="R205" s="293">
        <f>_xlfn.XLOOKUP($K205,CBS_RAW!$C$4:$C$1015,CBS_RAW!$AA$4:$AA$1015,"",0)</f>
        <v>61.53</v>
      </c>
      <c r="S205" s="315">
        <v>35.799999999999997</v>
      </c>
      <c r="T205" s="294">
        <f t="shared" si="14"/>
        <v>18</v>
      </c>
      <c r="U205" s="295">
        <f t="shared" si="15"/>
        <v>38</v>
      </c>
      <c r="V205" s="295">
        <f t="shared" si="16"/>
        <v>26.3</v>
      </c>
      <c r="W205" s="294">
        <v>142</v>
      </c>
      <c r="X205" s="295">
        <v>291</v>
      </c>
      <c r="Y205" s="295">
        <v>208.1</v>
      </c>
      <c r="Z205" s="230">
        <v>7.1</v>
      </c>
      <c r="AA205" s="229">
        <v>49</v>
      </c>
      <c r="AB205" s="230">
        <v>77</v>
      </c>
      <c r="AC205" s="230">
        <v>63.5</v>
      </c>
      <c r="AD205" s="230">
        <v>6.1</v>
      </c>
      <c r="AE205" s="25"/>
      <c r="AF205" s="241"/>
      <c r="AG205" s="11"/>
      <c r="AH205" s="230">
        <v>7.1</v>
      </c>
      <c r="AI205" s="229">
        <v>49</v>
      </c>
      <c r="AJ205" s="230">
        <v>77</v>
      </c>
      <c r="AK205" s="230">
        <v>63.5</v>
      </c>
      <c r="AL205" s="230">
        <v>6.1</v>
      </c>
      <c r="AM205" s="25"/>
      <c r="AN205" s="241"/>
      <c r="AZ205">
        <v>26</v>
      </c>
      <c r="BA205" t="s">
        <v>269</v>
      </c>
      <c r="BE205" s="8">
        <v>127</v>
      </c>
      <c r="BF205" s="8">
        <v>10</v>
      </c>
      <c r="BG205" s="8" t="s">
        <v>453</v>
      </c>
      <c r="BH205" s="8" t="s">
        <v>52</v>
      </c>
      <c r="BI205" s="8">
        <v>108</v>
      </c>
      <c r="BJ205" s="8">
        <v>120</v>
      </c>
      <c r="BK205" s="8">
        <v>113.6</v>
      </c>
      <c r="BL205" s="8">
        <v>5.4</v>
      </c>
      <c r="BM205" s="8" t="s">
        <v>2369</v>
      </c>
    </row>
    <row r="206" spans="3:65" ht="16" customHeight="1">
      <c r="C206" s="288">
        <v>200</v>
      </c>
      <c r="D206" s="289"/>
      <c r="E206" s="289" t="str">
        <f>IF(L206="HOMIES", MAX(E$6:E205)+1, "")</f>
        <v/>
      </c>
      <c r="F206" s="289" t="str">
        <f t="shared" si="13"/>
        <v>RB61</v>
      </c>
      <c r="G206" s="289" t="s">
        <v>267</v>
      </c>
      <c r="H206" s="289" t="s">
        <v>267</v>
      </c>
      <c r="I206" s="289">
        <v>61</v>
      </c>
      <c r="J206" s="289">
        <v>11</v>
      </c>
      <c r="K206" s="289" t="s">
        <v>954</v>
      </c>
      <c r="L206" s="289" t="s">
        <v>519</v>
      </c>
      <c r="M206" s="290" t="str">
        <f>IFERROR(IF(OR(L206="ROOKIE",L206="FREE AGENT"),"NA",_xlfn.XLOOKUP($K206,PPL_EMAIL!$I$2:$I$400,PPL_EMAIL!$K$2:$K$400,"",0)),"NA")</f>
        <v>NA</v>
      </c>
      <c r="N206" s="290"/>
      <c r="O206" s="289" t="s">
        <v>38</v>
      </c>
      <c r="P206" s="291">
        <f>_xlfn.XLOOKUP($O206,NFL!$F$7:$F$39,NFL!$G$7:$G$39,"",0)</f>
        <v>9</v>
      </c>
      <c r="Q206" s="292" t="s">
        <v>1243</v>
      </c>
      <c r="R206" s="293">
        <f>_xlfn.XLOOKUP($K206,CBS_RAW!$C$4:$C$1015,CBS_RAW!$AA$4:$AA$1015,"",0)</f>
        <v>24.6</v>
      </c>
      <c r="S206" s="315">
        <v>0</v>
      </c>
      <c r="T206" s="294">
        <f t="shared" si="14"/>
        <v>53</v>
      </c>
      <c r="U206" s="295">
        <f t="shared" si="15"/>
        <v>75</v>
      </c>
      <c r="V206" s="295">
        <f t="shared" si="16"/>
        <v>60.5</v>
      </c>
      <c r="W206" s="294">
        <v>140</v>
      </c>
      <c r="X206" s="295">
        <v>283</v>
      </c>
      <c r="Y206" s="295">
        <v>199.2</v>
      </c>
      <c r="Z206" s="230">
        <v>3.1</v>
      </c>
      <c r="AA206" s="229">
        <v>20</v>
      </c>
      <c r="AB206" s="230">
        <v>32</v>
      </c>
      <c r="AC206" s="230">
        <v>26.3</v>
      </c>
      <c r="AD206" s="230">
        <v>3.2</v>
      </c>
      <c r="AE206" s="25"/>
      <c r="AF206" s="241"/>
      <c r="AG206" s="11"/>
      <c r="AH206" s="230">
        <v>3.1</v>
      </c>
      <c r="AI206" s="229">
        <v>20</v>
      </c>
      <c r="AJ206" s="230">
        <v>32</v>
      </c>
      <c r="AK206" s="230">
        <v>26.3</v>
      </c>
      <c r="AL206" s="230">
        <v>3.2</v>
      </c>
      <c r="AM206" s="25"/>
      <c r="AN206" s="241"/>
      <c r="AZ206">
        <v>61</v>
      </c>
      <c r="BA206" t="s">
        <v>267</v>
      </c>
      <c r="BE206" s="8">
        <v>128</v>
      </c>
      <c r="BF206" s="8">
        <v>10</v>
      </c>
      <c r="BG206" s="8" t="s">
        <v>662</v>
      </c>
      <c r="BH206" s="8" t="s">
        <v>25</v>
      </c>
      <c r="BI206" s="8">
        <v>93</v>
      </c>
      <c r="BJ206" s="8">
        <v>108</v>
      </c>
      <c r="BK206" s="8">
        <v>100.7</v>
      </c>
      <c r="BL206" s="8">
        <v>6.1</v>
      </c>
      <c r="BM206" s="8" t="s">
        <v>2369</v>
      </c>
    </row>
    <row r="207" spans="3:65" ht="16" customHeight="1">
      <c r="C207" s="288">
        <v>201</v>
      </c>
      <c r="D207" s="289"/>
      <c r="E207" s="289" t="str">
        <f>IF(L207="HOMIES", MAX(E$6:E206)+1, "")</f>
        <v/>
      </c>
      <c r="F207" s="289" t="str">
        <f t="shared" si="13"/>
        <v>DST9</v>
      </c>
      <c r="G207" s="289" t="s">
        <v>283</v>
      </c>
      <c r="H207" s="289" t="s">
        <v>1437</v>
      </c>
      <c r="I207" s="289">
        <v>9</v>
      </c>
      <c r="J207" s="289">
        <v>11</v>
      </c>
      <c r="K207" s="289" t="s">
        <v>367</v>
      </c>
      <c r="L207" s="289" t="str">
        <f>UPPER(_xlfn.XLOOKUP($K207,PPL_EMAIL!$I$2:$I$400,PPL_EMAIL!$J$2:$J$400,"",0))</f>
        <v/>
      </c>
      <c r="M207" s="290" t="str">
        <f>IFERROR(IF(OR(L207="ROOKIE",L207="FREE AGENT"),"NA",_xlfn.XLOOKUP($K207,PPL_EMAIL!$I$2:$I$400,PPL_EMAIL!$K$2:$K$400,"",0)),"NA")</f>
        <v/>
      </c>
      <c r="N207" s="290"/>
      <c r="O207" s="289" t="s">
        <v>24</v>
      </c>
      <c r="P207" s="291">
        <f>_xlfn.XLOOKUP($O207,NFL!$F$7:$F$39,NFL!$G$7:$G$39,"",0)</f>
        <v>9</v>
      </c>
      <c r="Q207" s="292" t="s">
        <v>1244</v>
      </c>
      <c r="R207" s="293" t="str">
        <f>_xlfn.XLOOKUP($K207,CBS_RAW!$C$4:$C$1015,CBS_RAW!$AA$4:$AA$1015,"",0)</f>
        <v/>
      </c>
      <c r="S207" s="315">
        <v>185</v>
      </c>
      <c r="T207" s="294" t="str">
        <f t="shared" si="14"/>
        <v/>
      </c>
      <c r="U207" s="295" t="str">
        <f t="shared" si="15"/>
        <v/>
      </c>
      <c r="V207" s="295" t="str">
        <f t="shared" si="16"/>
        <v/>
      </c>
      <c r="W207" s="294">
        <v>154</v>
      </c>
      <c r="X207" s="295">
        <v>274</v>
      </c>
      <c r="Y207" s="295">
        <v>200.4</v>
      </c>
      <c r="Z207" s="230" t="s">
        <v>272</v>
      </c>
      <c r="AA207" s="229" t="s">
        <v>272</v>
      </c>
      <c r="AB207" s="230" t="s">
        <v>272</v>
      </c>
      <c r="AC207" s="230" t="s">
        <v>272</v>
      </c>
      <c r="AD207" s="230" t="s">
        <v>272</v>
      </c>
      <c r="AE207" s="25"/>
      <c r="AF207" s="241"/>
      <c r="AG207" s="11"/>
      <c r="AH207" s="230" t="s">
        <v>272</v>
      </c>
      <c r="AI207" s="229" t="s">
        <v>272</v>
      </c>
      <c r="AJ207" s="230" t="s">
        <v>272</v>
      </c>
      <c r="AK207" s="230" t="s">
        <v>272</v>
      </c>
      <c r="AL207" s="230" t="s">
        <v>272</v>
      </c>
      <c r="AM207" s="25"/>
      <c r="AN207" s="241"/>
      <c r="AZ207">
        <v>9</v>
      </c>
      <c r="BA207" t="s">
        <v>283</v>
      </c>
      <c r="BE207" s="8">
        <v>129</v>
      </c>
      <c r="BF207" s="8">
        <v>10</v>
      </c>
      <c r="BG207" s="8" t="s">
        <v>1023</v>
      </c>
      <c r="BH207" s="8" t="s">
        <v>8</v>
      </c>
      <c r="BI207" s="8">
        <v>94</v>
      </c>
      <c r="BJ207" s="8">
        <v>127</v>
      </c>
      <c r="BK207" s="8">
        <v>109</v>
      </c>
      <c r="BL207" s="8">
        <v>15.2</v>
      </c>
      <c r="BM207" s="8">
        <v>15</v>
      </c>
    </row>
    <row r="208" spans="3:65" ht="16" customHeight="1">
      <c r="C208" s="288">
        <v>202</v>
      </c>
      <c r="D208" s="289"/>
      <c r="E208" s="289" t="str">
        <f>IF(L208="HOMIES", MAX(E$6:E207)+1, "")</f>
        <v/>
      </c>
      <c r="F208" s="289" t="str">
        <f t="shared" si="13"/>
        <v>K4</v>
      </c>
      <c r="G208" s="289" t="s">
        <v>273</v>
      </c>
      <c r="H208" s="289" t="s">
        <v>273</v>
      </c>
      <c r="I208" s="289">
        <v>4</v>
      </c>
      <c r="J208" s="289">
        <v>11</v>
      </c>
      <c r="K208" s="289" t="s">
        <v>642</v>
      </c>
      <c r="L208" s="289" t="str">
        <f>UPPER(_xlfn.XLOOKUP($K208,PPL_EMAIL!$I$2:$I$400,PPL_EMAIL!$J$2:$J$400,"",0))</f>
        <v>BROTHERHOOD</v>
      </c>
      <c r="M208" s="290">
        <f>IFERROR(IF(OR(L208="ROOKIE",L208="FREE AGENT"),"NA",_xlfn.XLOOKUP($K208,PPL_EMAIL!$I$2:$I$400,PPL_EMAIL!$K$2:$K$400,"",0)),"NA")</f>
        <v>2</v>
      </c>
      <c r="N208" s="290" t="s">
        <v>677</v>
      </c>
      <c r="O208" s="289" t="s">
        <v>46</v>
      </c>
      <c r="P208" s="291">
        <f>_xlfn.XLOOKUP($O208,NFL!$F$7:$F$39,NFL!$G$7:$G$39,"",0)</f>
        <v>10</v>
      </c>
      <c r="Q208" s="292" t="s">
        <v>1245</v>
      </c>
      <c r="R208" s="293" t="str">
        <f>_xlfn.XLOOKUP($K208,CBS_RAW!$C$4:$C$1015,CBS_RAW!$AA$4:$AA$1015,"",0)</f>
        <v/>
      </c>
      <c r="S208" s="315">
        <v>154</v>
      </c>
      <c r="T208" s="294">
        <f t="shared" si="14"/>
        <v>1</v>
      </c>
      <c r="U208" s="295">
        <f t="shared" si="15"/>
        <v>5</v>
      </c>
      <c r="V208" s="295">
        <f t="shared" si="16"/>
        <v>3.4</v>
      </c>
      <c r="W208" s="294">
        <v>171</v>
      </c>
      <c r="X208" s="295">
        <v>251</v>
      </c>
      <c r="Y208" s="295">
        <v>201.6</v>
      </c>
      <c r="Z208" s="230">
        <v>2.6</v>
      </c>
      <c r="AA208" s="229">
        <v>25</v>
      </c>
      <c r="AB208" s="230">
        <v>33</v>
      </c>
      <c r="AC208" s="230">
        <v>28.2</v>
      </c>
      <c r="AD208" s="230">
        <v>1.9</v>
      </c>
      <c r="AE208" s="25"/>
      <c r="AF208" s="241"/>
      <c r="AG208" s="11"/>
      <c r="AH208" s="230">
        <v>2.6</v>
      </c>
      <c r="AI208" s="229">
        <v>25</v>
      </c>
      <c r="AJ208" s="230">
        <v>33</v>
      </c>
      <c r="AK208" s="230">
        <v>28.2</v>
      </c>
      <c r="AL208" s="230">
        <v>1.9</v>
      </c>
      <c r="AM208" s="25"/>
      <c r="AN208" s="241"/>
      <c r="AZ208">
        <v>4</v>
      </c>
      <c r="BA208" t="s">
        <v>273</v>
      </c>
      <c r="BE208" s="8">
        <v>130</v>
      </c>
      <c r="BF208" s="8">
        <v>10</v>
      </c>
      <c r="BG208" s="8" t="s">
        <v>998</v>
      </c>
      <c r="BH208" s="8" t="s">
        <v>120</v>
      </c>
      <c r="BI208" s="8">
        <v>94</v>
      </c>
      <c r="BJ208" s="8">
        <v>117</v>
      </c>
      <c r="BK208" s="8">
        <v>102.7</v>
      </c>
      <c r="BL208" s="8">
        <v>10.199999999999999</v>
      </c>
      <c r="BM208" s="8">
        <v>1</v>
      </c>
    </row>
    <row r="209" spans="3:65" ht="16" customHeight="1">
      <c r="C209" s="288">
        <v>203</v>
      </c>
      <c r="D209" s="289"/>
      <c r="E209" s="289">
        <f>IF(L209="HOMIES", MAX(E$6:E208)+1, "")</f>
        <v>19</v>
      </c>
      <c r="F209" s="289" t="str">
        <f t="shared" si="13"/>
        <v>QB27</v>
      </c>
      <c r="G209" s="289" t="s">
        <v>266</v>
      </c>
      <c r="H209" s="289" t="s">
        <v>266</v>
      </c>
      <c r="I209" s="289">
        <v>27</v>
      </c>
      <c r="J209" s="289">
        <v>11</v>
      </c>
      <c r="K209" s="289" t="s">
        <v>7</v>
      </c>
      <c r="L209" s="289" t="str">
        <f>UPPER(_xlfn.XLOOKUP($K209,PPL_EMAIL!$I$2:$I$400,PPL_EMAIL!$J$2:$J$400,"",0))</f>
        <v>HOMIES</v>
      </c>
      <c r="M209" s="290">
        <f>IFERROR(IF(OR(L209="ROOKIE",L209="FREE AGENT"),"NA",_xlfn.XLOOKUP($K209,PPL_EMAIL!$I$2:$I$400,PPL_EMAIL!$K$2:$K$400,"",0)),"NA")</f>
        <v>6</v>
      </c>
      <c r="N209" s="290" t="s">
        <v>69</v>
      </c>
      <c r="O209" s="289" t="s">
        <v>14</v>
      </c>
      <c r="P209" s="291">
        <f>_xlfn.XLOOKUP($O209,NFL!$F$7:$F$39,NFL!$G$7:$G$39,"",0)</f>
        <v>13</v>
      </c>
      <c r="Q209" s="292" t="s">
        <v>1246</v>
      </c>
      <c r="R209" s="293">
        <f>_xlfn.XLOOKUP($K209,CBS_RAW!$C$4:$C$1015,CBS_RAW!$AA$4:$AA$1015,"",0)</f>
        <v>230.93</v>
      </c>
      <c r="S209" s="315">
        <v>193.9</v>
      </c>
      <c r="T209" s="294">
        <f t="shared" si="14"/>
        <v>23</v>
      </c>
      <c r="U209" s="295">
        <f t="shared" si="15"/>
        <v>31</v>
      </c>
      <c r="V209" s="295">
        <f t="shared" si="16"/>
        <v>26.1</v>
      </c>
      <c r="W209" s="294">
        <v>167</v>
      </c>
      <c r="X209" s="295">
        <v>299</v>
      </c>
      <c r="Y209" s="295">
        <v>202.4</v>
      </c>
      <c r="Z209" s="230">
        <v>4.5</v>
      </c>
      <c r="AA209" s="229">
        <v>12</v>
      </c>
      <c r="AB209" s="230">
        <v>33</v>
      </c>
      <c r="AC209" s="230">
        <v>21.8</v>
      </c>
      <c r="AD209" s="230">
        <v>5.8</v>
      </c>
      <c r="AE209" s="25"/>
      <c r="AF209" s="241"/>
      <c r="AG209" s="11"/>
      <c r="AH209" s="230">
        <v>4.5</v>
      </c>
      <c r="AI209" s="229">
        <v>12</v>
      </c>
      <c r="AJ209" s="230">
        <v>33</v>
      </c>
      <c r="AK209" s="230">
        <v>21.8</v>
      </c>
      <c r="AL209" s="230">
        <v>5.8</v>
      </c>
      <c r="AM209" s="25"/>
      <c r="AN209" s="241"/>
      <c r="AZ209">
        <v>27</v>
      </c>
      <c r="BA209" t="s">
        <v>266</v>
      </c>
      <c r="BE209" s="8">
        <v>131</v>
      </c>
      <c r="BF209" s="8">
        <v>10</v>
      </c>
      <c r="BG209" s="8" t="s">
        <v>2380</v>
      </c>
      <c r="BH209" s="8" t="s">
        <v>38</v>
      </c>
      <c r="BI209" s="8">
        <v>72</v>
      </c>
      <c r="BJ209" s="8">
        <v>115</v>
      </c>
      <c r="BK209" s="8">
        <v>93.5</v>
      </c>
      <c r="BL209" s="8">
        <v>21.5</v>
      </c>
      <c r="BM209" s="8" t="s">
        <v>2369</v>
      </c>
    </row>
    <row r="210" spans="3:65" ht="16" customHeight="1">
      <c r="C210" s="288">
        <v>204</v>
      </c>
      <c r="D210" s="289"/>
      <c r="E210" s="289" t="str">
        <f>IF(L210="HOMIES", MAX(E$6:E209)+1, "")</f>
        <v/>
      </c>
      <c r="F210" s="289" t="str">
        <f t="shared" si="13"/>
        <v>DST10</v>
      </c>
      <c r="G210" s="289" t="s">
        <v>283</v>
      </c>
      <c r="H210" s="289" t="s">
        <v>1437</v>
      </c>
      <c r="I210" s="289">
        <v>10</v>
      </c>
      <c r="J210" s="289">
        <v>11</v>
      </c>
      <c r="K210" s="289" t="s">
        <v>358</v>
      </c>
      <c r="L210" s="289" t="str">
        <f>UPPER(_xlfn.XLOOKUP($K210,PPL_EMAIL!$I$2:$I$400,PPL_EMAIL!$J$2:$J$400,"",0))</f>
        <v/>
      </c>
      <c r="M210" s="290" t="str">
        <f>IFERROR(IF(OR(L210="ROOKIE",L210="FREE AGENT"),"NA",_xlfn.XLOOKUP($K210,PPL_EMAIL!$I$2:$I$400,PPL_EMAIL!$K$2:$K$400,"",0)),"NA")</f>
        <v/>
      </c>
      <c r="N210" s="290"/>
      <c r="O210" s="289" t="s">
        <v>27</v>
      </c>
      <c r="P210" s="291">
        <f>_xlfn.XLOOKUP($O210,NFL!$F$7:$F$39,NFL!$G$7:$G$39,"",0)</f>
        <v>8</v>
      </c>
      <c r="Q210" s="292" t="s">
        <v>1055</v>
      </c>
      <c r="R210" s="293" t="str">
        <f>_xlfn.XLOOKUP($K210,CBS_RAW!$C$4:$C$1015,CBS_RAW!$AA$4:$AA$1015,"",0)</f>
        <v/>
      </c>
      <c r="S210" s="315">
        <v>78</v>
      </c>
      <c r="T210" s="294" t="str">
        <f t="shared" si="14"/>
        <v/>
      </c>
      <c r="U210" s="295" t="str">
        <f t="shared" si="15"/>
        <v/>
      </c>
      <c r="V210" s="295" t="str">
        <f t="shared" si="16"/>
        <v/>
      </c>
      <c r="W210" s="294">
        <v>152</v>
      </c>
      <c r="X210" s="295">
        <v>307</v>
      </c>
      <c r="Y210" s="295">
        <v>205.1</v>
      </c>
      <c r="Z210" s="230">
        <v>6.8</v>
      </c>
      <c r="AA210" s="229">
        <v>50</v>
      </c>
      <c r="AB210" s="230">
        <v>87</v>
      </c>
      <c r="AC210" s="230">
        <v>62.1</v>
      </c>
      <c r="AD210" s="230">
        <v>8.9</v>
      </c>
      <c r="AE210" s="25"/>
      <c r="AF210" s="241"/>
      <c r="AG210" s="11"/>
      <c r="AH210" s="230">
        <v>6.8</v>
      </c>
      <c r="AI210" s="229">
        <v>50</v>
      </c>
      <c r="AJ210" s="230">
        <v>87</v>
      </c>
      <c r="AK210" s="230">
        <v>62.1</v>
      </c>
      <c r="AL210" s="230">
        <v>8.9</v>
      </c>
      <c r="AM210" s="25"/>
      <c r="AN210" s="241"/>
      <c r="AZ210">
        <v>10</v>
      </c>
      <c r="BA210" t="s">
        <v>283</v>
      </c>
      <c r="BE210" s="8">
        <v>132</v>
      </c>
      <c r="BF210" s="8">
        <v>10</v>
      </c>
      <c r="BG210" s="8" t="s">
        <v>1627</v>
      </c>
      <c r="BH210" s="8" t="s">
        <v>50</v>
      </c>
      <c r="BI210" s="8">
        <v>92</v>
      </c>
      <c r="BJ210" s="8">
        <v>99</v>
      </c>
      <c r="BK210" s="8">
        <v>95.5</v>
      </c>
      <c r="BL210" s="8">
        <v>3.5</v>
      </c>
      <c r="BM210" s="8" t="s">
        <v>2369</v>
      </c>
    </row>
    <row r="211" spans="3:65" ht="16" customHeight="1">
      <c r="C211" s="288">
        <v>205</v>
      </c>
      <c r="D211" s="289"/>
      <c r="E211" s="289" t="str">
        <f>IF(L211="HOMIES", MAX(E$6:E210)+1, "")</f>
        <v/>
      </c>
      <c r="F211" s="289" t="str">
        <f t="shared" si="13"/>
        <v>DST11</v>
      </c>
      <c r="G211" s="289" t="s">
        <v>283</v>
      </c>
      <c r="H211" s="289" t="s">
        <v>1437</v>
      </c>
      <c r="I211" s="289">
        <v>11</v>
      </c>
      <c r="J211" s="289">
        <v>11</v>
      </c>
      <c r="K211" s="289" t="s">
        <v>364</v>
      </c>
      <c r="L211" s="289" t="str">
        <f>UPPER(_xlfn.XLOOKUP($K211,PPL_EMAIL!$I$2:$I$400,PPL_EMAIL!$J$2:$J$400,"",0))</f>
        <v/>
      </c>
      <c r="M211" s="290" t="str">
        <f>IFERROR(IF(OR(L211="ROOKIE",L211="FREE AGENT"),"NA",_xlfn.XLOOKUP($K211,PPL_EMAIL!$I$2:$I$400,PPL_EMAIL!$K$2:$K$400,"",0)),"NA")</f>
        <v/>
      </c>
      <c r="N211" s="290"/>
      <c r="O211" s="289" t="s">
        <v>4</v>
      </c>
      <c r="P211" s="291">
        <f>_xlfn.XLOOKUP($O211,NFL!$F$7:$F$39,NFL!$G$7:$G$39,"",0)</f>
        <v>14</v>
      </c>
      <c r="Q211" s="292">
        <v>0</v>
      </c>
      <c r="R211" s="293" t="str">
        <f>_xlfn.XLOOKUP($K211,CBS_RAW!$C$4:$C$1015,CBS_RAW!$AA$4:$AA$1015,"",0)</f>
        <v/>
      </c>
      <c r="S211" s="315">
        <v>117</v>
      </c>
      <c r="T211" s="294" t="str">
        <f t="shared" si="14"/>
        <v/>
      </c>
      <c r="U211" s="295" t="str">
        <f t="shared" si="15"/>
        <v/>
      </c>
      <c r="V211" s="295" t="str">
        <f t="shared" si="16"/>
        <v/>
      </c>
      <c r="W211" s="294">
        <v>164</v>
      </c>
      <c r="X211" s="295">
        <v>230</v>
      </c>
      <c r="Y211" s="295">
        <v>206.3</v>
      </c>
      <c r="Z211" s="230">
        <v>14.3</v>
      </c>
      <c r="AA211" s="229">
        <v>57</v>
      </c>
      <c r="AB211" s="230">
        <v>113</v>
      </c>
      <c r="AC211" s="230">
        <v>82</v>
      </c>
      <c r="AD211" s="230">
        <v>14.1</v>
      </c>
      <c r="AE211" s="25"/>
      <c r="AF211" s="241"/>
      <c r="AG211" s="11"/>
      <c r="AH211" s="230">
        <v>14.3</v>
      </c>
      <c r="AI211" s="229">
        <v>57</v>
      </c>
      <c r="AJ211" s="230">
        <v>113</v>
      </c>
      <c r="AK211" s="230">
        <v>82</v>
      </c>
      <c r="AL211" s="230">
        <v>14.1</v>
      </c>
      <c r="AM211" s="25"/>
      <c r="AN211" s="241"/>
      <c r="AZ211">
        <v>11</v>
      </c>
      <c r="BA211" t="s">
        <v>283</v>
      </c>
      <c r="BE211" s="8">
        <v>133</v>
      </c>
      <c r="BF211" s="8">
        <v>10</v>
      </c>
      <c r="BG211" s="8" t="s">
        <v>1624</v>
      </c>
      <c r="BH211" s="8" t="s">
        <v>24</v>
      </c>
      <c r="BI211" s="8">
        <v>102</v>
      </c>
      <c r="BJ211" s="8">
        <v>147</v>
      </c>
      <c r="BK211" s="8">
        <v>120.8</v>
      </c>
      <c r="BL211" s="8">
        <v>16.899999999999999</v>
      </c>
      <c r="BM211" s="8" t="s">
        <v>2369</v>
      </c>
    </row>
    <row r="212" spans="3:65" ht="16" customHeight="1">
      <c r="C212" s="288">
        <v>206</v>
      </c>
      <c r="D212" s="289"/>
      <c r="E212" s="289">
        <f>IF(L212="HOMIES", MAX(E$6:E211)+1, "")</f>
        <v>20</v>
      </c>
      <c r="F212" s="289" t="str">
        <f t="shared" si="13"/>
        <v>RB62</v>
      </c>
      <c r="G212" s="289" t="s">
        <v>267</v>
      </c>
      <c r="H212" s="289" t="s">
        <v>267</v>
      </c>
      <c r="I212" s="289">
        <v>62</v>
      </c>
      <c r="J212" s="289">
        <v>11</v>
      </c>
      <c r="K212" s="289" t="s">
        <v>448</v>
      </c>
      <c r="L212" s="289" t="str">
        <f>UPPER(_xlfn.XLOOKUP($K212,PPL_EMAIL!$I$2:$I$400,PPL_EMAIL!$J$2:$J$400,"",0))</f>
        <v>HOMIES</v>
      </c>
      <c r="M212" s="290">
        <f>IFERROR(IF(OR(L212="ROOKIE",L212="FREE AGENT"),"NA",_xlfn.XLOOKUP($K212,PPL_EMAIL!$I$2:$I$400,PPL_EMAIL!$K$2:$K$400,"",0)),"NA")</f>
        <v>3</v>
      </c>
      <c r="N212" s="290" t="s">
        <v>396</v>
      </c>
      <c r="O212" s="289" t="s">
        <v>16</v>
      </c>
      <c r="P212" s="291">
        <f>_xlfn.XLOOKUP($O212,NFL!$F$7:$F$39,NFL!$G$7:$G$39,"",0)</f>
        <v>7</v>
      </c>
      <c r="Q212" s="292" t="s">
        <v>1247</v>
      </c>
      <c r="R212" s="293">
        <f>_xlfn.XLOOKUP($K212,CBS_RAW!$C$4:$C$1015,CBS_RAW!$AA$4:$AA$1015,"",0)</f>
        <v>39.299999999999997</v>
      </c>
      <c r="S212" s="315">
        <v>85.6</v>
      </c>
      <c r="T212" s="294">
        <f t="shared" si="14"/>
        <v>54</v>
      </c>
      <c r="U212" s="295">
        <f t="shared" si="15"/>
        <v>80</v>
      </c>
      <c r="V212" s="295">
        <f t="shared" si="16"/>
        <v>64</v>
      </c>
      <c r="W212" s="294">
        <v>144</v>
      </c>
      <c r="X212" s="295">
        <v>259</v>
      </c>
      <c r="Y212" s="295">
        <v>197</v>
      </c>
      <c r="Z212" s="230" t="s">
        <v>272</v>
      </c>
      <c r="AA212" s="229" t="s">
        <v>272</v>
      </c>
      <c r="AB212" s="230" t="s">
        <v>272</v>
      </c>
      <c r="AC212" s="230" t="s">
        <v>272</v>
      </c>
      <c r="AD212" s="230" t="s">
        <v>272</v>
      </c>
      <c r="AE212" s="25"/>
      <c r="AF212" s="241"/>
      <c r="AG212" s="11"/>
      <c r="AH212" s="230" t="s">
        <v>272</v>
      </c>
      <c r="AI212" s="229" t="s">
        <v>272</v>
      </c>
      <c r="AJ212" s="230" t="s">
        <v>272</v>
      </c>
      <c r="AK212" s="230" t="s">
        <v>272</v>
      </c>
      <c r="AL212" s="230" t="s">
        <v>272</v>
      </c>
      <c r="AM212" s="25"/>
      <c r="AN212" s="241"/>
      <c r="AZ212">
        <v>62</v>
      </c>
      <c r="BA212" t="s">
        <v>267</v>
      </c>
      <c r="BE212" s="8">
        <v>134</v>
      </c>
      <c r="BF212" s="8">
        <v>10</v>
      </c>
      <c r="BG212" s="8" t="s">
        <v>2381</v>
      </c>
      <c r="BH212" s="8" t="s">
        <v>120</v>
      </c>
      <c r="BI212" s="8">
        <v>95</v>
      </c>
      <c r="BJ212" s="8">
        <v>137</v>
      </c>
      <c r="BK212" s="8">
        <v>114.7</v>
      </c>
      <c r="BL212" s="8">
        <v>17.3</v>
      </c>
      <c r="BM212" s="8" t="s">
        <v>2369</v>
      </c>
    </row>
    <row r="213" spans="3:65" ht="16" customHeight="1">
      <c r="C213" s="288">
        <v>207</v>
      </c>
      <c r="D213" s="289"/>
      <c r="E213" s="289" t="str">
        <f>IF(L213="HOMIES", MAX(E$6:E212)+1, "")</f>
        <v/>
      </c>
      <c r="F213" s="289" t="str">
        <f t="shared" si="13"/>
        <v>WR77</v>
      </c>
      <c r="G213" s="289" t="s">
        <v>268</v>
      </c>
      <c r="H213" s="289" t="s">
        <v>268</v>
      </c>
      <c r="I213" s="289">
        <v>77</v>
      </c>
      <c r="J213" s="289">
        <v>11</v>
      </c>
      <c r="K213" s="289" t="s">
        <v>952</v>
      </c>
      <c r="L213" s="289" t="s">
        <v>519</v>
      </c>
      <c r="M213" s="290" t="str">
        <f>IFERROR(IF(OR(L213="ROOKIE",L213="FREE AGENT"),"NA",_xlfn.XLOOKUP($K213,PPL_EMAIL!$I$2:$I$400,PPL_EMAIL!$K$2:$K$400,"",0)),"NA")</f>
        <v>NA</v>
      </c>
      <c r="N213" s="290"/>
      <c r="O213" s="289" t="s">
        <v>53</v>
      </c>
      <c r="P213" s="291">
        <f>_xlfn.XLOOKUP($O213,NFL!$F$7:$F$39,NFL!$G$7:$G$39,"",0)</f>
        <v>9</v>
      </c>
      <c r="Q213" s="292" t="s">
        <v>1248</v>
      </c>
      <c r="R213" s="293">
        <f>_xlfn.XLOOKUP($K213,CBS_RAW!$C$4:$C$1015,CBS_RAW!$AA$4:$AA$1015,"",0)</f>
        <v>53.15</v>
      </c>
      <c r="S213" s="315">
        <v>0</v>
      </c>
      <c r="T213" s="294">
        <f t="shared" si="14"/>
        <v>58</v>
      </c>
      <c r="U213" s="295">
        <f t="shared" si="15"/>
        <v>95</v>
      </c>
      <c r="V213" s="295">
        <f t="shared" si="16"/>
        <v>70.099999999999994</v>
      </c>
      <c r="W213" s="294">
        <v>155</v>
      </c>
      <c r="X213" s="295">
        <v>290</v>
      </c>
      <c r="Y213" s="295">
        <v>207.1</v>
      </c>
      <c r="Z213" s="230">
        <v>5.5</v>
      </c>
      <c r="AA213" s="229">
        <v>19</v>
      </c>
      <c r="AB213" s="230">
        <v>34</v>
      </c>
      <c r="AC213" s="230">
        <v>28.1</v>
      </c>
      <c r="AD213" s="230">
        <v>3.6</v>
      </c>
      <c r="AE213" s="25"/>
      <c r="AF213" s="241"/>
      <c r="AG213" s="11"/>
      <c r="AH213" s="230">
        <v>5.5</v>
      </c>
      <c r="AI213" s="229">
        <v>19</v>
      </c>
      <c r="AJ213" s="230">
        <v>34</v>
      </c>
      <c r="AK213" s="230">
        <v>28.1</v>
      </c>
      <c r="AL213" s="230">
        <v>3.6</v>
      </c>
      <c r="AM213" s="25"/>
      <c r="AN213" s="241"/>
      <c r="AZ213">
        <v>77</v>
      </c>
      <c r="BA213" t="s">
        <v>268</v>
      </c>
      <c r="BE213" s="8">
        <v>135</v>
      </c>
      <c r="BF213" s="8">
        <v>10</v>
      </c>
      <c r="BG213" s="8" t="s">
        <v>2382</v>
      </c>
      <c r="BH213" s="8" t="s">
        <v>48</v>
      </c>
      <c r="BI213" s="8">
        <v>105</v>
      </c>
      <c r="BJ213" s="8">
        <v>131</v>
      </c>
      <c r="BK213" s="8">
        <v>114.3</v>
      </c>
      <c r="BL213" s="8">
        <v>11.8</v>
      </c>
      <c r="BM213" s="8" t="s">
        <v>2369</v>
      </c>
    </row>
    <row r="214" spans="3:65" ht="16" customHeight="1">
      <c r="C214" s="288">
        <v>208</v>
      </c>
      <c r="D214" s="289"/>
      <c r="E214" s="289" t="str">
        <f>IF(L214="HOMIES", MAX(E$6:E213)+1, "")</f>
        <v/>
      </c>
      <c r="F214" s="289" t="str">
        <f t="shared" si="13"/>
        <v>K5</v>
      </c>
      <c r="G214" s="289" t="s">
        <v>273</v>
      </c>
      <c r="H214" s="289" t="s">
        <v>273</v>
      </c>
      <c r="I214" s="289">
        <v>5</v>
      </c>
      <c r="J214" s="289">
        <v>11</v>
      </c>
      <c r="K214" s="289" t="s">
        <v>216</v>
      </c>
      <c r="L214" s="289" t="str">
        <f>UPPER(_xlfn.XLOOKUP($K214,PPL_EMAIL!$I$2:$I$400,PPL_EMAIL!$J$2:$J$400,"",0))</f>
        <v>PROGRAM</v>
      </c>
      <c r="M214" s="290">
        <f>IFERROR(IF(OR(L214="ROOKIE",L214="FREE AGENT"),"NA",_xlfn.XLOOKUP($K214,PPL_EMAIL!$I$2:$I$400,PPL_EMAIL!$K$2:$K$400,"",0)),"NA")</f>
        <v>1</v>
      </c>
      <c r="N214" s="290" t="s">
        <v>677</v>
      </c>
      <c r="O214" s="289" t="s">
        <v>433</v>
      </c>
      <c r="P214" s="291">
        <f>_xlfn.XLOOKUP($O214,NFL!$F$7:$F$39,NFL!$G$7:$G$39,"",0)</f>
        <v>6</v>
      </c>
      <c r="Q214" s="292" t="s">
        <v>1249</v>
      </c>
      <c r="R214" s="293" t="str">
        <f>_xlfn.XLOOKUP($K214,CBS_RAW!$C$4:$C$1015,CBS_RAW!$AA$4:$AA$1015,"",0)</f>
        <v/>
      </c>
      <c r="S214" s="315">
        <v>174</v>
      </c>
      <c r="T214" s="294">
        <f t="shared" si="14"/>
        <v>4</v>
      </c>
      <c r="U214" s="295">
        <f t="shared" si="15"/>
        <v>13</v>
      </c>
      <c r="V214" s="295">
        <f t="shared" si="16"/>
        <v>6.2</v>
      </c>
      <c r="W214" s="294">
        <v>179</v>
      </c>
      <c r="X214" s="295">
        <v>276</v>
      </c>
      <c r="Y214" s="295">
        <v>207.8</v>
      </c>
      <c r="Z214" s="230">
        <v>6.4</v>
      </c>
      <c r="AA214" s="229">
        <v>61</v>
      </c>
      <c r="AB214" s="230">
        <v>102</v>
      </c>
      <c r="AC214" s="230">
        <v>79.8</v>
      </c>
      <c r="AD214" s="230">
        <v>8.6</v>
      </c>
      <c r="AE214" s="25"/>
      <c r="AF214" s="241"/>
      <c r="AG214" s="11"/>
      <c r="AH214" s="230">
        <v>6.4</v>
      </c>
      <c r="AI214" s="229">
        <v>61</v>
      </c>
      <c r="AJ214" s="230">
        <v>102</v>
      </c>
      <c r="AK214" s="230">
        <v>79.8</v>
      </c>
      <c r="AL214" s="230">
        <v>8.6</v>
      </c>
      <c r="AM214" s="25"/>
      <c r="AN214" s="241"/>
      <c r="AZ214">
        <v>5</v>
      </c>
      <c r="BA214" t="s">
        <v>273</v>
      </c>
      <c r="BE214" s="8">
        <v>136</v>
      </c>
      <c r="BF214" s="8">
        <v>10</v>
      </c>
      <c r="BG214" s="8" t="s">
        <v>1641</v>
      </c>
      <c r="BH214" s="8" t="s">
        <v>6</v>
      </c>
      <c r="BI214" s="8">
        <v>113</v>
      </c>
      <c r="BJ214" s="8">
        <v>119</v>
      </c>
      <c r="BK214" s="8">
        <v>115</v>
      </c>
      <c r="BL214" s="8">
        <v>2.8</v>
      </c>
      <c r="BM214" s="8" t="s">
        <v>2369</v>
      </c>
    </row>
    <row r="215" spans="3:65" ht="16" customHeight="1">
      <c r="C215" s="288">
        <v>209</v>
      </c>
      <c r="D215" s="289"/>
      <c r="E215" s="289" t="str">
        <f>IF(L215="HOMIES", MAX(E$6:E214)+1, "")</f>
        <v/>
      </c>
      <c r="F215" s="289" t="str">
        <f t="shared" si="13"/>
        <v>QB28</v>
      </c>
      <c r="G215" s="289" t="s">
        <v>266</v>
      </c>
      <c r="H215" s="289" t="s">
        <v>266</v>
      </c>
      <c r="I215" s="289">
        <v>28</v>
      </c>
      <c r="J215" s="289">
        <v>11</v>
      </c>
      <c r="K215" s="289" t="s">
        <v>593</v>
      </c>
      <c r="L215" s="289" t="str">
        <f>UPPER(_xlfn.XLOOKUP($K215,PPL_EMAIL!$I$2:$I$400,PPL_EMAIL!$J$2:$J$400,"",0))</f>
        <v>BROTHERHOOD</v>
      </c>
      <c r="M215" s="290">
        <f>IFERROR(IF(OR(L215="ROOKIE",L215="FREE AGENT"),"NA",_xlfn.XLOOKUP($K215,PPL_EMAIL!$I$2:$I$400,PPL_EMAIL!$K$2:$K$400,"",0)),"NA")</f>
        <v>2</v>
      </c>
      <c r="N215" s="290" t="s">
        <v>69</v>
      </c>
      <c r="O215" s="289" t="s">
        <v>42</v>
      </c>
      <c r="P215" s="291">
        <f>_xlfn.XLOOKUP($O215,NFL!$F$7:$F$39,NFL!$G$7:$G$39,"",0)</f>
        <v>10</v>
      </c>
      <c r="Q215" s="292" t="s">
        <v>1250</v>
      </c>
      <c r="R215" s="293">
        <f>_xlfn.XLOOKUP($K215,CBS_RAW!$C$4:$C$1015,CBS_RAW!$AA$4:$AA$1015,"",0)</f>
        <v>238.69</v>
      </c>
      <c r="S215" s="315">
        <v>162.86000000000001</v>
      </c>
      <c r="T215" s="294">
        <f t="shared" si="14"/>
        <v>22</v>
      </c>
      <c r="U215" s="295">
        <f t="shared" si="15"/>
        <v>30</v>
      </c>
      <c r="V215" s="295">
        <f t="shared" si="16"/>
        <v>26.2</v>
      </c>
      <c r="W215" s="294">
        <v>158</v>
      </c>
      <c r="X215" s="295">
        <v>336</v>
      </c>
      <c r="Y215" s="295">
        <v>207.9</v>
      </c>
      <c r="Z215" s="230">
        <v>4.9000000000000004</v>
      </c>
      <c r="AA215" s="229">
        <v>14</v>
      </c>
      <c r="AB215" s="230">
        <v>35</v>
      </c>
      <c r="AC215" s="230">
        <v>27.8</v>
      </c>
      <c r="AD215" s="230">
        <v>5.0999999999999996</v>
      </c>
      <c r="AE215" s="25"/>
      <c r="AF215" s="241"/>
      <c r="AG215" s="11"/>
      <c r="AH215" s="230">
        <v>4.9000000000000004</v>
      </c>
      <c r="AI215" s="229">
        <v>14</v>
      </c>
      <c r="AJ215" s="230">
        <v>35</v>
      </c>
      <c r="AK215" s="230">
        <v>27.8</v>
      </c>
      <c r="AL215" s="230">
        <v>5.0999999999999996</v>
      </c>
      <c r="AM215" s="25"/>
      <c r="AN215" s="241"/>
      <c r="AZ215">
        <v>28</v>
      </c>
      <c r="BA215" t="s">
        <v>266</v>
      </c>
      <c r="BE215" s="8">
        <v>137</v>
      </c>
      <c r="BF215" s="8">
        <v>10</v>
      </c>
      <c r="BG215" s="8" t="s">
        <v>1649</v>
      </c>
      <c r="BH215" s="8" t="s">
        <v>4</v>
      </c>
      <c r="BI215" s="8">
        <v>112</v>
      </c>
      <c r="BJ215" s="8">
        <v>139</v>
      </c>
      <c r="BK215" s="8">
        <v>121</v>
      </c>
      <c r="BL215" s="8">
        <v>10.7</v>
      </c>
      <c r="BM215" s="8" t="s">
        <v>2369</v>
      </c>
    </row>
    <row r="216" spans="3:65" ht="16" customHeight="1">
      <c r="C216" s="288">
        <v>210</v>
      </c>
      <c r="D216" s="289"/>
      <c r="E216" s="289" t="str">
        <f>IF(L216="HOMIES", MAX(E$6:E215)+1, "")</f>
        <v/>
      </c>
      <c r="F216" s="289" t="str">
        <f t="shared" si="13"/>
        <v>RB63</v>
      </c>
      <c r="G216" s="289" t="s">
        <v>267</v>
      </c>
      <c r="H216" s="289" t="s">
        <v>267</v>
      </c>
      <c r="I216" s="289">
        <v>63</v>
      </c>
      <c r="J216" s="289">
        <v>11</v>
      </c>
      <c r="K216" s="289" t="s">
        <v>454</v>
      </c>
      <c r="L216" s="289" t="str">
        <f>UPPER(_xlfn.XLOOKUP($K216,PPL_EMAIL!$I$2:$I$400,PPL_EMAIL!$J$2:$J$400,"",0))</f>
        <v>DYNASTY</v>
      </c>
      <c r="M216" s="290">
        <f>IFERROR(IF(OR(L216="ROOKIE",L216="FREE AGENT"),"NA",_xlfn.XLOOKUP($K216,PPL_EMAIL!$I$2:$I$400,PPL_EMAIL!$K$2:$K$400,"",0)),"NA")</f>
        <v>1</v>
      </c>
      <c r="N216" s="290" t="s">
        <v>69</v>
      </c>
      <c r="O216" s="289" t="s">
        <v>22</v>
      </c>
      <c r="P216" s="291">
        <f>_xlfn.XLOOKUP($O216,NFL!$F$7:$F$39,NFL!$G$7:$G$39,"",0)</f>
        <v>13</v>
      </c>
      <c r="Q216" s="292" t="s">
        <v>1251</v>
      </c>
      <c r="R216" s="293">
        <f>_xlfn.XLOOKUP($K216,CBS_RAW!$C$4:$C$1015,CBS_RAW!$AA$4:$AA$1015,"",0)</f>
        <v>106.53</v>
      </c>
      <c r="S216" s="315">
        <v>149</v>
      </c>
      <c r="T216" s="294">
        <f t="shared" si="14"/>
        <v>55</v>
      </c>
      <c r="U216" s="295">
        <f t="shared" si="15"/>
        <v>85</v>
      </c>
      <c r="V216" s="295">
        <f t="shared" si="16"/>
        <v>64.5</v>
      </c>
      <c r="W216" s="294">
        <v>169</v>
      </c>
      <c r="X216" s="295">
        <v>353</v>
      </c>
      <c r="Y216" s="295">
        <v>217.4</v>
      </c>
      <c r="Z216" s="230">
        <v>7.1</v>
      </c>
      <c r="AA216" s="229">
        <v>70</v>
      </c>
      <c r="AB216" s="230">
        <v>94</v>
      </c>
      <c r="AC216" s="230">
        <v>77.8</v>
      </c>
      <c r="AD216" s="230">
        <v>4.9000000000000004</v>
      </c>
      <c r="AE216" s="25"/>
      <c r="AF216" s="241"/>
      <c r="AG216" s="11"/>
      <c r="AH216" s="230">
        <v>7.1</v>
      </c>
      <c r="AI216" s="229">
        <v>70</v>
      </c>
      <c r="AJ216" s="230">
        <v>94</v>
      </c>
      <c r="AK216" s="230">
        <v>77.8</v>
      </c>
      <c r="AL216" s="230">
        <v>4.9000000000000004</v>
      </c>
      <c r="AM216" s="25"/>
      <c r="AN216" s="241"/>
      <c r="AZ216">
        <v>63</v>
      </c>
      <c r="BA216" t="s">
        <v>267</v>
      </c>
      <c r="BE216" s="8">
        <v>138</v>
      </c>
      <c r="BF216" s="8">
        <v>10</v>
      </c>
      <c r="BG216" s="8" t="s">
        <v>1643</v>
      </c>
      <c r="BH216" s="8" t="s">
        <v>22</v>
      </c>
      <c r="BI216" s="8">
        <v>92</v>
      </c>
      <c r="BJ216" s="8">
        <v>120</v>
      </c>
      <c r="BK216" s="8">
        <v>106</v>
      </c>
      <c r="BL216" s="8">
        <v>14</v>
      </c>
      <c r="BM216" s="8" t="s">
        <v>2369</v>
      </c>
    </row>
    <row r="217" spans="3:65" ht="16" customHeight="1">
      <c r="C217" s="288">
        <v>211</v>
      </c>
      <c r="D217" s="289"/>
      <c r="E217" s="289" t="str">
        <f>IF(L217="HOMIES", MAX(E$6:E216)+1, "")</f>
        <v/>
      </c>
      <c r="F217" s="289" t="str">
        <f t="shared" si="13"/>
        <v>K6</v>
      </c>
      <c r="G217" s="289" t="s">
        <v>273</v>
      </c>
      <c r="H217" s="289" t="s">
        <v>273</v>
      </c>
      <c r="I217" s="289">
        <v>6</v>
      </c>
      <c r="J217" s="289">
        <v>11</v>
      </c>
      <c r="K217" s="289" t="s">
        <v>204</v>
      </c>
      <c r="L217" s="289" t="str">
        <f>UPPER(_xlfn.XLOOKUP($K217,PPL_EMAIL!$I$2:$I$400,PPL_EMAIL!$J$2:$J$400,"",0))</f>
        <v>WAILERS</v>
      </c>
      <c r="M217" s="290">
        <f>IFERROR(IF(OR(L217="ROOKIE",L217="FREE AGENT"),"NA",_xlfn.XLOOKUP($K217,PPL_EMAIL!$I$2:$I$400,PPL_EMAIL!$K$2:$K$400,"",0)),"NA")</f>
        <v>3</v>
      </c>
      <c r="N217" s="290" t="s">
        <v>69</v>
      </c>
      <c r="O217" s="289" t="s">
        <v>1</v>
      </c>
      <c r="P217" s="291">
        <f>_xlfn.XLOOKUP($O217,NFL!$F$7:$F$39,NFL!$G$7:$G$39,"",0)</f>
        <v>8</v>
      </c>
      <c r="Q217" s="292" t="s">
        <v>1252</v>
      </c>
      <c r="R217" s="293" t="str">
        <f>_xlfn.XLOOKUP($K217,CBS_RAW!$C$4:$C$1015,CBS_RAW!$AA$4:$AA$1015,"",0)</f>
        <v/>
      </c>
      <c r="S217" s="315">
        <v>140</v>
      </c>
      <c r="T217" s="294">
        <f t="shared" si="14"/>
        <v>3</v>
      </c>
      <c r="U217" s="295">
        <f t="shared" si="15"/>
        <v>9</v>
      </c>
      <c r="V217" s="295">
        <f t="shared" si="16"/>
        <v>5.8</v>
      </c>
      <c r="W217" s="294">
        <v>173</v>
      </c>
      <c r="X217" s="295">
        <v>239</v>
      </c>
      <c r="Y217" s="295">
        <v>210.8</v>
      </c>
      <c r="Z217" s="230">
        <v>2.6</v>
      </c>
      <c r="AA217" s="229">
        <v>21</v>
      </c>
      <c r="AB217" s="230">
        <v>39</v>
      </c>
      <c r="AC217" s="230">
        <v>27.7</v>
      </c>
      <c r="AD217" s="230">
        <v>3.7</v>
      </c>
      <c r="AE217" s="25"/>
      <c r="AF217" s="241"/>
      <c r="AG217" s="11"/>
      <c r="AH217" s="230">
        <v>2.6</v>
      </c>
      <c r="AI217" s="229">
        <v>21</v>
      </c>
      <c r="AJ217" s="230">
        <v>39</v>
      </c>
      <c r="AK217" s="230">
        <v>27.7</v>
      </c>
      <c r="AL217" s="230">
        <v>3.7</v>
      </c>
      <c r="AM217" s="25"/>
      <c r="AN217" s="241"/>
      <c r="AZ217">
        <v>6</v>
      </c>
      <c r="BA217" t="s">
        <v>273</v>
      </c>
      <c r="BE217" s="8">
        <v>139</v>
      </c>
      <c r="BF217" s="8">
        <v>10</v>
      </c>
      <c r="BG217" s="8" t="s">
        <v>633</v>
      </c>
      <c r="BH217" s="8" t="s">
        <v>120</v>
      </c>
      <c r="BI217" s="8">
        <v>104</v>
      </c>
      <c r="BJ217" s="8">
        <v>142</v>
      </c>
      <c r="BK217" s="8">
        <v>122</v>
      </c>
      <c r="BL217" s="8">
        <v>13.6</v>
      </c>
      <c r="BM217" s="8">
        <v>-22</v>
      </c>
    </row>
    <row r="218" spans="3:65" ht="16" customHeight="1">
      <c r="C218" s="288">
        <v>212</v>
      </c>
      <c r="D218" s="289"/>
      <c r="E218" s="289" t="str">
        <f>IF(L218="HOMIES", MAX(E$6:E217)+1, "")</f>
        <v/>
      </c>
      <c r="F218" s="289" t="str">
        <f t="shared" si="13"/>
        <v>WR78</v>
      </c>
      <c r="G218" s="289" t="s">
        <v>268</v>
      </c>
      <c r="H218" s="289" t="s">
        <v>268</v>
      </c>
      <c r="I218" s="289">
        <v>78</v>
      </c>
      <c r="J218" s="289">
        <v>11</v>
      </c>
      <c r="K218" s="289" t="s">
        <v>953</v>
      </c>
      <c r="L218" s="289" t="s">
        <v>519</v>
      </c>
      <c r="M218" s="290" t="str">
        <f>IFERROR(IF(OR(L218="ROOKIE",L218="FREE AGENT"),"NA",_xlfn.XLOOKUP($K218,PPL_EMAIL!$I$2:$I$400,PPL_EMAIL!$K$2:$K$400,"",0)),"NA")</f>
        <v>NA</v>
      </c>
      <c r="N218" s="290"/>
      <c r="O218" s="289" t="s">
        <v>2</v>
      </c>
      <c r="P218" s="291">
        <f>_xlfn.XLOOKUP($O218,NFL!$F$7:$F$39,NFL!$G$7:$G$39,"",0)</f>
        <v>14</v>
      </c>
      <c r="Q218" s="292" t="s">
        <v>1253</v>
      </c>
      <c r="R218" s="293">
        <f>_xlfn.XLOOKUP($K218,CBS_RAW!$C$4:$C$1015,CBS_RAW!$AA$4:$AA$1015,"",0)</f>
        <v>64.28</v>
      </c>
      <c r="S218" s="315">
        <v>0</v>
      </c>
      <c r="T218" s="294">
        <f t="shared" si="14"/>
        <v>66</v>
      </c>
      <c r="U218" s="295">
        <f t="shared" si="15"/>
        <v>95</v>
      </c>
      <c r="V218" s="295">
        <f t="shared" si="16"/>
        <v>78.099999999999994</v>
      </c>
      <c r="W218" s="294">
        <v>156</v>
      </c>
      <c r="X218" s="295">
        <v>270</v>
      </c>
      <c r="Y218" s="295">
        <v>213.5</v>
      </c>
      <c r="Z218" s="230" t="s">
        <v>272</v>
      </c>
      <c r="AA218" s="229" t="s">
        <v>272</v>
      </c>
      <c r="AB218" s="230" t="s">
        <v>272</v>
      </c>
      <c r="AC218" s="230" t="s">
        <v>272</v>
      </c>
      <c r="AD218" s="230" t="s">
        <v>272</v>
      </c>
      <c r="AE218" s="25"/>
      <c r="AF218" s="241"/>
      <c r="AG218" s="11"/>
      <c r="AH218" s="230" t="s">
        <v>272</v>
      </c>
      <c r="AI218" s="229" t="s">
        <v>272</v>
      </c>
      <c r="AJ218" s="230" t="s">
        <v>272</v>
      </c>
      <c r="AK218" s="230" t="s">
        <v>272</v>
      </c>
      <c r="AL218" s="230" t="s">
        <v>272</v>
      </c>
      <c r="AM218" s="25"/>
      <c r="AN218" s="241"/>
      <c r="AZ218">
        <v>78</v>
      </c>
      <c r="BA218" t="s">
        <v>268</v>
      </c>
      <c r="BE218" s="8">
        <v>140</v>
      </c>
      <c r="BF218" s="8">
        <v>10</v>
      </c>
      <c r="BG218" s="8" t="s">
        <v>2383</v>
      </c>
      <c r="BH218" s="8" t="s">
        <v>53</v>
      </c>
      <c r="BI218" s="8">
        <v>111</v>
      </c>
      <c r="BJ218" s="8">
        <v>119</v>
      </c>
      <c r="BK218" s="8">
        <v>116</v>
      </c>
      <c r="BL218" s="8">
        <v>3.6</v>
      </c>
      <c r="BM218" s="8">
        <v>-32</v>
      </c>
    </row>
    <row r="219" spans="3:65" ht="16" customHeight="1">
      <c r="C219" s="288">
        <v>213</v>
      </c>
      <c r="D219" s="289"/>
      <c r="E219" s="289" t="str">
        <f>IF(L219="HOMIES", MAX(E$6:E218)+1, "")</f>
        <v/>
      </c>
      <c r="F219" s="289" t="str">
        <f t="shared" si="13"/>
        <v>TE27</v>
      </c>
      <c r="G219" s="289" t="s">
        <v>269</v>
      </c>
      <c r="H219" s="289" t="s">
        <v>269</v>
      </c>
      <c r="I219" s="289">
        <v>27</v>
      </c>
      <c r="J219" s="289">
        <v>11</v>
      </c>
      <c r="K219" s="289" t="s">
        <v>622</v>
      </c>
      <c r="L219" s="289" t="s">
        <v>532</v>
      </c>
      <c r="M219" s="290" t="str">
        <f>IFERROR(IF(OR(L219="ROOKIE",L219="FREE AGENT"),"NA",_xlfn.XLOOKUP($K219,PPL_EMAIL!$I$2:$I$400,PPL_EMAIL!$K$2:$K$400,"",0)),"NA")</f>
        <v>NA</v>
      </c>
      <c r="N219" s="290"/>
      <c r="O219" s="289" t="s">
        <v>2</v>
      </c>
      <c r="P219" s="291">
        <f>_xlfn.XLOOKUP($O219,NFL!$F$7:$F$39,NFL!$G$7:$G$39,"",0)</f>
        <v>14</v>
      </c>
      <c r="Q219" s="292" t="s">
        <v>1056</v>
      </c>
      <c r="R219" s="293">
        <f>_xlfn.XLOOKUP($K219,CBS_RAW!$C$4:$C$1015,CBS_RAW!$AA$4:$AA$1015,"",0)</f>
        <v>59.83</v>
      </c>
      <c r="S219" s="315">
        <v>55.6</v>
      </c>
      <c r="T219" s="294">
        <f t="shared" si="14"/>
        <v>21</v>
      </c>
      <c r="U219" s="295">
        <f t="shared" si="15"/>
        <v>37</v>
      </c>
      <c r="V219" s="295">
        <f t="shared" si="16"/>
        <v>28.3</v>
      </c>
      <c r="W219" s="294">
        <v>153</v>
      </c>
      <c r="X219" s="295">
        <v>267</v>
      </c>
      <c r="Y219" s="295">
        <v>214.4</v>
      </c>
      <c r="Z219" s="230">
        <v>9.3000000000000007</v>
      </c>
      <c r="AA219" s="229">
        <v>50</v>
      </c>
      <c r="AB219" s="230">
        <v>90</v>
      </c>
      <c r="AC219" s="230">
        <v>68.3</v>
      </c>
      <c r="AD219" s="230">
        <v>9.5</v>
      </c>
      <c r="AE219" s="25"/>
      <c r="AF219" s="241"/>
      <c r="AG219" s="11"/>
      <c r="AH219" s="230">
        <v>9.3000000000000007</v>
      </c>
      <c r="AI219" s="229">
        <v>50</v>
      </c>
      <c r="AJ219" s="230">
        <v>90</v>
      </c>
      <c r="AK219" s="230">
        <v>68.3</v>
      </c>
      <c r="AL219" s="230">
        <v>9.5</v>
      </c>
      <c r="AM219" s="25"/>
      <c r="AN219" s="241"/>
      <c r="AZ219">
        <v>27</v>
      </c>
      <c r="BA219" t="s">
        <v>269</v>
      </c>
      <c r="BE219" s="8">
        <v>141</v>
      </c>
      <c r="BF219" s="8">
        <v>10</v>
      </c>
      <c r="BG219" s="8" t="s">
        <v>1625</v>
      </c>
      <c r="BH219" s="8" t="s">
        <v>53</v>
      </c>
      <c r="BI219" s="8">
        <v>81</v>
      </c>
      <c r="BJ219" s="8">
        <v>145</v>
      </c>
      <c r="BK219" s="8">
        <v>113</v>
      </c>
      <c r="BL219" s="8">
        <v>32</v>
      </c>
      <c r="BM219" s="8" t="s">
        <v>2369</v>
      </c>
    </row>
    <row r="220" spans="3:65" ht="16" customHeight="1">
      <c r="C220" s="288">
        <v>214</v>
      </c>
      <c r="D220" s="289"/>
      <c r="E220" s="289" t="str">
        <f>IF(L220="HOMIES", MAX(E$6:E219)+1, "")</f>
        <v/>
      </c>
      <c r="F220" s="289" t="str">
        <f t="shared" si="13"/>
        <v>DST12</v>
      </c>
      <c r="G220" s="289" t="s">
        <v>283</v>
      </c>
      <c r="H220" s="289" t="s">
        <v>1437</v>
      </c>
      <c r="I220" s="289">
        <v>12</v>
      </c>
      <c r="J220" s="289">
        <v>11</v>
      </c>
      <c r="K220" s="289" t="s">
        <v>360</v>
      </c>
      <c r="L220" s="289" t="str">
        <f>UPPER(_xlfn.XLOOKUP($K220,PPL_EMAIL!$I$2:$I$400,PPL_EMAIL!$J$2:$J$400,"",0))</f>
        <v/>
      </c>
      <c r="M220" s="290" t="str">
        <f>IFERROR(IF(OR(L220="ROOKIE",L220="FREE AGENT"),"NA",_xlfn.XLOOKUP($K220,PPL_EMAIL!$I$2:$I$400,PPL_EMAIL!$K$2:$K$400,"",0)),"NA")</f>
        <v/>
      </c>
      <c r="N220" s="290"/>
      <c r="O220" s="289" t="s">
        <v>1</v>
      </c>
      <c r="P220" s="291">
        <f>_xlfn.XLOOKUP($O220,NFL!$F$7:$F$39,NFL!$G$7:$G$39,"",0)</f>
        <v>8</v>
      </c>
      <c r="Q220" s="292" t="s">
        <v>1254</v>
      </c>
      <c r="R220" s="293" t="str">
        <f>_xlfn.XLOOKUP($K220,CBS_RAW!$C$4:$C$1015,CBS_RAW!$AA$4:$AA$1015,"",0)</f>
        <v/>
      </c>
      <c r="S220" s="315">
        <v>131</v>
      </c>
      <c r="T220" s="294" t="str">
        <f t="shared" si="14"/>
        <v/>
      </c>
      <c r="U220" s="295" t="str">
        <f t="shared" si="15"/>
        <v/>
      </c>
      <c r="V220" s="295" t="str">
        <f t="shared" si="16"/>
        <v/>
      </c>
      <c r="W220" s="294">
        <v>165</v>
      </c>
      <c r="X220" s="295">
        <v>302</v>
      </c>
      <c r="Y220" s="295">
        <v>215.4</v>
      </c>
      <c r="Z220" s="230" t="s">
        <v>272</v>
      </c>
      <c r="AA220" s="229" t="s">
        <v>272</v>
      </c>
      <c r="AB220" s="230" t="s">
        <v>272</v>
      </c>
      <c r="AC220" s="230" t="s">
        <v>272</v>
      </c>
      <c r="AD220" s="230" t="s">
        <v>272</v>
      </c>
      <c r="AE220" s="25"/>
      <c r="AF220" s="241"/>
      <c r="AG220" s="11"/>
      <c r="AH220" s="230" t="s">
        <v>272</v>
      </c>
      <c r="AI220" s="229" t="s">
        <v>272</v>
      </c>
      <c r="AJ220" s="230" t="s">
        <v>272</v>
      </c>
      <c r="AK220" s="230" t="s">
        <v>272</v>
      </c>
      <c r="AL220" s="230" t="s">
        <v>272</v>
      </c>
      <c r="AM220" s="25"/>
      <c r="AN220" s="241"/>
      <c r="AZ220">
        <v>12</v>
      </c>
      <c r="BA220" t="s">
        <v>283</v>
      </c>
      <c r="BE220" s="8">
        <v>142</v>
      </c>
      <c r="BF220" s="8">
        <v>11</v>
      </c>
      <c r="BG220" s="8" t="s">
        <v>2384</v>
      </c>
      <c r="BH220" s="8" t="s">
        <v>42</v>
      </c>
      <c r="BI220" s="8">
        <v>111</v>
      </c>
      <c r="BJ220" s="8">
        <v>112</v>
      </c>
      <c r="BK220" s="8">
        <v>111.5</v>
      </c>
      <c r="BL220" s="8">
        <v>0.5</v>
      </c>
      <c r="BM220" s="8" t="s">
        <v>2369</v>
      </c>
    </row>
    <row r="221" spans="3:65" ht="16" customHeight="1">
      <c r="C221" s="288">
        <v>215</v>
      </c>
      <c r="D221" s="289"/>
      <c r="E221" s="289" t="str">
        <f>IF(L221="HOMIES", MAX(E$6:E220)+1, "")</f>
        <v/>
      </c>
      <c r="F221" s="289" t="str">
        <f t="shared" si="13"/>
        <v>K7</v>
      </c>
      <c r="G221" s="289" t="s">
        <v>273</v>
      </c>
      <c r="H221" s="289" t="s">
        <v>273</v>
      </c>
      <c r="I221" s="289">
        <v>7</v>
      </c>
      <c r="J221" s="289">
        <v>11</v>
      </c>
      <c r="K221" s="289" t="s">
        <v>602</v>
      </c>
      <c r="L221" s="289" t="str">
        <f>UPPER(_xlfn.XLOOKUP($K221,PPL_EMAIL!$I$2:$I$400,PPL_EMAIL!$J$2:$J$400,"",0))</f>
        <v>WAILERS</v>
      </c>
      <c r="M221" s="290">
        <f>IFERROR(IF(OR(L221="ROOKIE",L221="FREE AGENT"),"NA",_xlfn.XLOOKUP($K221,PPL_EMAIL!$I$2:$I$400,PPL_EMAIL!$K$2:$K$400,"",0)),"NA")</f>
        <v>3</v>
      </c>
      <c r="N221" s="290" t="s">
        <v>69</v>
      </c>
      <c r="O221" s="289" t="s">
        <v>18</v>
      </c>
      <c r="P221" s="291">
        <f>_xlfn.XLOOKUP($O221,NFL!$F$7:$F$39,NFL!$G$7:$G$39,"",0)</f>
        <v>11</v>
      </c>
      <c r="Q221" s="292" t="s">
        <v>1255</v>
      </c>
      <c r="R221" s="293" t="str">
        <f>_xlfn.XLOOKUP($K221,CBS_RAW!$C$4:$C$1015,CBS_RAW!$AA$4:$AA$1015,"",0)</f>
        <v/>
      </c>
      <c r="S221" s="315">
        <v>138</v>
      </c>
      <c r="T221" s="294">
        <f t="shared" si="14"/>
        <v>4</v>
      </c>
      <c r="U221" s="295">
        <f t="shared" si="15"/>
        <v>19</v>
      </c>
      <c r="V221" s="295">
        <f t="shared" si="16"/>
        <v>8.8000000000000007</v>
      </c>
      <c r="W221" s="294">
        <v>192</v>
      </c>
      <c r="X221" s="295">
        <v>251</v>
      </c>
      <c r="Y221" s="295">
        <v>217.6</v>
      </c>
      <c r="Z221" s="230">
        <v>5.5</v>
      </c>
      <c r="AA221" s="229">
        <v>45</v>
      </c>
      <c r="AB221" s="230">
        <v>97</v>
      </c>
      <c r="AC221" s="230">
        <v>78.8</v>
      </c>
      <c r="AD221" s="230">
        <v>9.9</v>
      </c>
      <c r="AE221" s="25"/>
      <c r="AF221" s="241"/>
      <c r="AG221" s="11"/>
      <c r="AH221" s="230">
        <v>5.5</v>
      </c>
      <c r="AI221" s="229">
        <v>45</v>
      </c>
      <c r="AJ221" s="230">
        <v>97</v>
      </c>
      <c r="AK221" s="230">
        <v>78.8</v>
      </c>
      <c r="AL221" s="230">
        <v>9.9</v>
      </c>
      <c r="AM221" s="25"/>
      <c r="AN221" s="241"/>
      <c r="AZ221">
        <v>7</v>
      </c>
      <c r="BA221" t="s">
        <v>273</v>
      </c>
      <c r="BE221" s="8">
        <v>143</v>
      </c>
      <c r="BF221" s="8">
        <v>11</v>
      </c>
      <c r="BG221" s="8" t="s">
        <v>2385</v>
      </c>
      <c r="BH221" s="8" t="s">
        <v>36</v>
      </c>
      <c r="BI221" s="8">
        <v>105</v>
      </c>
      <c r="BJ221" s="8">
        <v>125</v>
      </c>
      <c r="BK221" s="8">
        <v>115</v>
      </c>
      <c r="BL221" s="8">
        <v>10</v>
      </c>
      <c r="BM221" s="8" t="s">
        <v>2369</v>
      </c>
    </row>
    <row r="222" spans="3:65" ht="16" customHeight="1">
      <c r="C222" s="288">
        <v>216</v>
      </c>
      <c r="D222" s="289"/>
      <c r="E222" s="289" t="str">
        <f>IF(L222="HOMIES", MAX(E$6:E221)+1, "")</f>
        <v/>
      </c>
      <c r="F222" s="289" t="str">
        <f t="shared" si="13"/>
        <v>WR79</v>
      </c>
      <c r="G222" s="289" t="s">
        <v>268</v>
      </c>
      <c r="H222" s="289" t="s">
        <v>268</v>
      </c>
      <c r="I222" s="289">
        <v>79</v>
      </c>
      <c r="J222" s="289">
        <v>11</v>
      </c>
      <c r="K222" s="289" t="s">
        <v>166</v>
      </c>
      <c r="L222" s="289" t="s">
        <v>532</v>
      </c>
      <c r="M222" s="290" t="str">
        <f>IFERROR(IF(OR(L222="ROOKIE",L222="FREE AGENT"),"NA",_xlfn.XLOOKUP($K222,PPL_EMAIL!$I$2:$I$400,PPL_EMAIL!$K$2:$K$400,"",0)),"NA")</f>
        <v>NA</v>
      </c>
      <c r="N222" s="290"/>
      <c r="O222" s="289" t="s">
        <v>2</v>
      </c>
      <c r="P222" s="291">
        <f>_xlfn.XLOOKUP($O222,NFL!$F$7:$F$39,NFL!$G$7:$G$39,"",0)</f>
        <v>14</v>
      </c>
      <c r="Q222" s="292" t="s">
        <v>1256</v>
      </c>
      <c r="R222" s="293">
        <f>_xlfn.XLOOKUP($K222,CBS_RAW!$C$4:$C$1015,CBS_RAW!$AA$4:$AA$1015,"",0)</f>
        <v>68.3</v>
      </c>
      <c r="S222" s="315">
        <v>22.2</v>
      </c>
      <c r="T222" s="294">
        <f t="shared" si="14"/>
        <v>66</v>
      </c>
      <c r="U222" s="295">
        <f t="shared" si="15"/>
        <v>99</v>
      </c>
      <c r="V222" s="295">
        <f t="shared" si="16"/>
        <v>82.1</v>
      </c>
      <c r="W222" s="294">
        <v>169</v>
      </c>
      <c r="X222" s="295">
        <v>265</v>
      </c>
      <c r="Y222" s="295">
        <v>218.1</v>
      </c>
      <c r="Z222" s="230">
        <v>8.1999999999999993</v>
      </c>
      <c r="AA222" s="229">
        <v>50</v>
      </c>
      <c r="AB222" s="230">
        <v>103</v>
      </c>
      <c r="AC222" s="230">
        <v>77.900000000000006</v>
      </c>
      <c r="AD222" s="230">
        <v>12.5</v>
      </c>
      <c r="AE222" s="25"/>
      <c r="AF222" s="241"/>
      <c r="AG222" s="11"/>
      <c r="AH222" s="230">
        <v>8.1999999999999993</v>
      </c>
      <c r="AI222" s="229">
        <v>50</v>
      </c>
      <c r="AJ222" s="230">
        <v>103</v>
      </c>
      <c r="AK222" s="230">
        <v>77.900000000000006</v>
      </c>
      <c r="AL222" s="230">
        <v>12.5</v>
      </c>
      <c r="AM222" s="25"/>
      <c r="AN222" s="241"/>
      <c r="AZ222">
        <v>79</v>
      </c>
      <c r="BA222" t="s">
        <v>268</v>
      </c>
      <c r="BE222" s="8">
        <v>144</v>
      </c>
      <c r="BF222" s="8">
        <v>11</v>
      </c>
      <c r="BG222" s="8" t="s">
        <v>1634</v>
      </c>
      <c r="BH222" s="8" t="s">
        <v>6</v>
      </c>
      <c r="BI222" s="8">
        <v>116</v>
      </c>
      <c r="BJ222" s="8">
        <v>116</v>
      </c>
      <c r="BK222" s="8">
        <v>116</v>
      </c>
      <c r="BL222" s="8">
        <v>0</v>
      </c>
      <c r="BM222" s="8">
        <v>7</v>
      </c>
    </row>
    <row r="223" spans="3:65" ht="16" customHeight="1">
      <c r="C223" s="288">
        <v>217</v>
      </c>
      <c r="D223" s="289"/>
      <c r="E223" s="289" t="str">
        <f>IF(L223="HOMIES", MAX(E$6:E222)+1, "")</f>
        <v/>
      </c>
      <c r="F223" s="289" t="str">
        <f t="shared" si="13"/>
        <v>DST13</v>
      </c>
      <c r="G223" s="289" t="s">
        <v>283</v>
      </c>
      <c r="H223" s="289" t="s">
        <v>1437</v>
      </c>
      <c r="I223" s="289">
        <v>13</v>
      </c>
      <c r="J223" s="289">
        <v>11</v>
      </c>
      <c r="K223" s="289" t="s">
        <v>387</v>
      </c>
      <c r="L223" s="289" t="str">
        <f>UPPER(_xlfn.XLOOKUP($K223,PPL_EMAIL!$I$2:$I$400,PPL_EMAIL!$J$2:$J$400,"",0))</f>
        <v/>
      </c>
      <c r="M223" s="290" t="str">
        <f>IFERROR(IF(OR(L223="ROOKIE",L223="FREE AGENT"),"NA",_xlfn.XLOOKUP($K223,PPL_EMAIL!$I$2:$I$400,PPL_EMAIL!$K$2:$K$400,"",0)),"NA")</f>
        <v/>
      </c>
      <c r="N223" s="290"/>
      <c r="O223" s="289" t="s">
        <v>51</v>
      </c>
      <c r="P223" s="291">
        <f>_xlfn.XLOOKUP($O223,NFL!$F$7:$F$39,NFL!$G$7:$G$39,"",0)</f>
        <v>11</v>
      </c>
      <c r="Q223" s="292" t="s">
        <v>1257</v>
      </c>
      <c r="R223" s="293" t="str">
        <f>_xlfn.XLOOKUP($K223,CBS_RAW!$C$4:$C$1015,CBS_RAW!$AA$4:$AA$1015,"",0)</f>
        <v/>
      </c>
      <c r="S223" s="315">
        <v>155</v>
      </c>
      <c r="T223" s="294" t="str">
        <f t="shared" si="14"/>
        <v/>
      </c>
      <c r="U223" s="295" t="str">
        <f t="shared" si="15"/>
        <v/>
      </c>
      <c r="V223" s="295" t="str">
        <f t="shared" si="16"/>
        <v/>
      </c>
      <c r="W223" s="294">
        <v>195</v>
      </c>
      <c r="X223" s="295">
        <v>250</v>
      </c>
      <c r="Y223" s="295">
        <v>209.9</v>
      </c>
      <c r="Z223" s="230">
        <v>9.6999999999999993</v>
      </c>
      <c r="AA223" s="229">
        <v>45</v>
      </c>
      <c r="AB223" s="230">
        <v>82</v>
      </c>
      <c r="AC223" s="230">
        <v>64.2</v>
      </c>
      <c r="AD223" s="230">
        <v>8.4</v>
      </c>
      <c r="AE223" s="25"/>
      <c r="AF223" s="241"/>
      <c r="AG223" s="11"/>
      <c r="AH223" s="230">
        <v>9.6999999999999993</v>
      </c>
      <c r="AI223" s="229">
        <v>45</v>
      </c>
      <c r="AJ223" s="230">
        <v>82</v>
      </c>
      <c r="AK223" s="230">
        <v>64.2</v>
      </c>
      <c r="AL223" s="230">
        <v>8.4</v>
      </c>
      <c r="AM223" s="25"/>
      <c r="AN223" s="241"/>
      <c r="AZ223">
        <v>13</v>
      </c>
      <c r="BA223" t="s">
        <v>283</v>
      </c>
      <c r="BE223" s="8">
        <v>145</v>
      </c>
      <c r="BF223" s="8">
        <v>11</v>
      </c>
      <c r="BG223" s="8" t="s">
        <v>1014</v>
      </c>
      <c r="BH223" s="8" t="s">
        <v>31</v>
      </c>
      <c r="BI223" s="8">
        <v>109</v>
      </c>
      <c r="BJ223" s="8">
        <v>132</v>
      </c>
      <c r="BK223" s="8">
        <v>122</v>
      </c>
      <c r="BL223" s="8">
        <v>9.6</v>
      </c>
      <c r="BM223" s="8">
        <v>-39</v>
      </c>
    </row>
    <row r="224" spans="3:65" ht="16" customHeight="1">
      <c r="C224" s="288">
        <v>218</v>
      </c>
      <c r="D224" s="289"/>
      <c r="E224" s="289" t="str">
        <f>IF(L224="HOMIES", MAX(E$6:E223)+1, "")</f>
        <v/>
      </c>
      <c r="F224" s="289" t="str">
        <f t="shared" si="13"/>
        <v>WR80</v>
      </c>
      <c r="G224" s="289" t="s">
        <v>268</v>
      </c>
      <c r="H224" s="289" t="s">
        <v>268</v>
      </c>
      <c r="I224" s="289">
        <v>80</v>
      </c>
      <c r="J224" s="289">
        <v>11</v>
      </c>
      <c r="K224" s="289" t="s">
        <v>619</v>
      </c>
      <c r="L224" s="289" t="str">
        <f>UPPER(_xlfn.XLOOKUP($K224,PPL_EMAIL!$I$2:$I$400,PPL_EMAIL!$J$2:$J$400,"",0))</f>
        <v>BROTHERHOOD</v>
      </c>
      <c r="M224" s="290">
        <f>IFERROR(IF(OR(L224="ROOKIE",L224="FREE AGENT"),"NA",_xlfn.XLOOKUP($K224,PPL_EMAIL!$I$2:$I$400,PPL_EMAIL!$K$2:$K$400,"",0)),"NA")</f>
        <v>4</v>
      </c>
      <c r="N224" s="290" t="s">
        <v>396</v>
      </c>
      <c r="O224" s="289" t="s">
        <v>8</v>
      </c>
      <c r="P224" s="291">
        <f>_xlfn.XLOOKUP($O224,NFL!$F$7:$F$39,NFL!$G$7:$G$39,"",0)</f>
        <v>9</v>
      </c>
      <c r="Q224" s="292" t="s">
        <v>1258</v>
      </c>
      <c r="R224" s="293">
        <f>_xlfn.XLOOKUP($K224,CBS_RAW!$C$4:$C$1015,CBS_RAW!$AA$4:$AA$1015,"",0)</f>
        <v>107.82</v>
      </c>
      <c r="S224" s="315">
        <v>75.7</v>
      </c>
      <c r="T224" s="294">
        <f t="shared" si="14"/>
        <v>72</v>
      </c>
      <c r="U224" s="295">
        <f t="shared" si="15"/>
        <v>94</v>
      </c>
      <c r="V224" s="295">
        <f t="shared" si="16"/>
        <v>79.3</v>
      </c>
      <c r="W224" s="294">
        <v>188</v>
      </c>
      <c r="X224" s="295">
        <v>263</v>
      </c>
      <c r="Y224" s="295">
        <v>219.5</v>
      </c>
      <c r="Z224" s="230">
        <v>8.9</v>
      </c>
      <c r="AA224" s="229">
        <v>57</v>
      </c>
      <c r="AB224" s="230">
        <v>94</v>
      </c>
      <c r="AC224" s="230">
        <v>66.900000000000006</v>
      </c>
      <c r="AD224" s="230">
        <v>7.9</v>
      </c>
      <c r="AE224" s="25"/>
      <c r="AF224" s="241"/>
      <c r="AG224" s="11"/>
      <c r="AH224" s="230">
        <v>8.9</v>
      </c>
      <c r="AI224" s="229">
        <v>57</v>
      </c>
      <c r="AJ224" s="230">
        <v>94</v>
      </c>
      <c r="AK224" s="230">
        <v>66.900000000000006</v>
      </c>
      <c r="AL224" s="230">
        <v>7.9</v>
      </c>
      <c r="AM224" s="25"/>
      <c r="AN224" s="241"/>
      <c r="AZ224">
        <v>80</v>
      </c>
      <c r="BA224" t="s">
        <v>268</v>
      </c>
      <c r="BE224" s="8">
        <v>146</v>
      </c>
      <c r="BF224" s="8">
        <v>11</v>
      </c>
      <c r="BG224" s="8" t="s">
        <v>102</v>
      </c>
      <c r="BH224" s="8" t="s">
        <v>120</v>
      </c>
      <c r="BI224" s="8">
        <v>110</v>
      </c>
      <c r="BJ224" s="8">
        <v>123</v>
      </c>
      <c r="BK224" s="8">
        <v>116.5</v>
      </c>
      <c r="BL224" s="8">
        <v>6.5</v>
      </c>
      <c r="BM224" s="8">
        <v>-48</v>
      </c>
    </row>
    <row r="225" spans="3:65" ht="16" customHeight="1">
      <c r="C225" s="288">
        <v>219</v>
      </c>
      <c r="D225" s="289"/>
      <c r="E225" s="289" t="str">
        <f>IF(L225="HOMIES", MAX(E$6:E224)+1, "")</f>
        <v/>
      </c>
      <c r="F225" s="289" t="str">
        <f t="shared" si="13"/>
        <v>RB64</v>
      </c>
      <c r="G225" s="289" t="s">
        <v>267</v>
      </c>
      <c r="H225" s="289" t="s">
        <v>267</v>
      </c>
      <c r="I225" s="289">
        <v>64</v>
      </c>
      <c r="J225" s="289">
        <v>11</v>
      </c>
      <c r="K225" s="289" t="s">
        <v>600</v>
      </c>
      <c r="L225" s="289" t="s">
        <v>532</v>
      </c>
      <c r="M225" s="290" t="str">
        <f>IFERROR(IF(OR(L225="ROOKIE",L225="FREE AGENT"),"NA",_xlfn.XLOOKUP($K225,PPL_EMAIL!$I$2:$I$400,PPL_EMAIL!$K$2:$K$400,"",0)),"NA")</f>
        <v>NA</v>
      </c>
      <c r="N225" s="290"/>
      <c r="O225" s="289" t="s">
        <v>38</v>
      </c>
      <c r="P225" s="291">
        <f>_xlfn.XLOOKUP($O225,NFL!$F$7:$F$39,NFL!$G$7:$G$39,"",0)</f>
        <v>9</v>
      </c>
      <c r="Q225" s="292" t="s">
        <v>1259</v>
      </c>
      <c r="R225" s="293">
        <f>_xlfn.XLOOKUP($K225,CBS_RAW!$C$4:$C$1015,CBS_RAW!$AA$4:$AA$1015,"",0)</f>
        <v>77.03</v>
      </c>
      <c r="S225" s="315">
        <v>44.5</v>
      </c>
      <c r="T225" s="294">
        <f t="shared" si="14"/>
        <v>53</v>
      </c>
      <c r="U225" s="295">
        <f t="shared" si="15"/>
        <v>84</v>
      </c>
      <c r="V225" s="295">
        <f t="shared" si="16"/>
        <v>66.5</v>
      </c>
      <c r="W225" s="294">
        <v>168</v>
      </c>
      <c r="X225" s="295">
        <v>312</v>
      </c>
      <c r="Y225" s="295">
        <v>228.1</v>
      </c>
      <c r="Z225" s="230" t="s">
        <v>272</v>
      </c>
      <c r="AA225" s="229" t="s">
        <v>272</v>
      </c>
      <c r="AB225" s="230" t="s">
        <v>272</v>
      </c>
      <c r="AC225" s="230" t="s">
        <v>272</v>
      </c>
      <c r="AD225" s="230" t="s">
        <v>272</v>
      </c>
      <c r="AE225" s="25"/>
      <c r="AF225" s="241"/>
      <c r="AG225" s="11"/>
      <c r="AH225" s="230" t="s">
        <v>272</v>
      </c>
      <c r="AI225" s="229" t="s">
        <v>272</v>
      </c>
      <c r="AJ225" s="230" t="s">
        <v>272</v>
      </c>
      <c r="AK225" s="230" t="s">
        <v>272</v>
      </c>
      <c r="AL225" s="230" t="s">
        <v>272</v>
      </c>
      <c r="AM225" s="25"/>
      <c r="AN225" s="241"/>
      <c r="AZ225">
        <v>64</v>
      </c>
      <c r="BA225" t="s">
        <v>267</v>
      </c>
      <c r="BE225" s="8">
        <v>147</v>
      </c>
      <c r="BF225" s="8">
        <v>11</v>
      </c>
      <c r="BG225" s="8" t="s">
        <v>2386</v>
      </c>
      <c r="BH225" s="8" t="s">
        <v>24</v>
      </c>
      <c r="BI225" s="8">
        <v>104</v>
      </c>
      <c r="BJ225" s="8">
        <v>140</v>
      </c>
      <c r="BK225" s="8">
        <v>122</v>
      </c>
      <c r="BL225" s="8">
        <v>18</v>
      </c>
      <c r="BM225" s="8" t="s">
        <v>2369</v>
      </c>
    </row>
    <row r="226" spans="3:65" ht="16" customHeight="1">
      <c r="C226" s="288">
        <v>220</v>
      </c>
      <c r="D226" s="289"/>
      <c r="E226" s="289" t="str">
        <f>IF(L226="HOMIES", MAX(E$6:E225)+1, "")</f>
        <v/>
      </c>
      <c r="F226" s="289" t="str">
        <f t="shared" si="13"/>
        <v>DST14</v>
      </c>
      <c r="G226" s="289" t="s">
        <v>283</v>
      </c>
      <c r="H226" s="289" t="s">
        <v>1437</v>
      </c>
      <c r="I226" s="289">
        <v>14</v>
      </c>
      <c r="J226" s="289">
        <v>12</v>
      </c>
      <c r="K226" s="289" t="s">
        <v>373</v>
      </c>
      <c r="L226" s="289" t="str">
        <f>UPPER(_xlfn.XLOOKUP($K226,PPL_EMAIL!$I$2:$I$400,PPL_EMAIL!$J$2:$J$400,"",0))</f>
        <v/>
      </c>
      <c r="M226" s="290" t="str">
        <f>IFERROR(IF(OR(L226="ROOKIE",L226="FREE AGENT"),"NA",_xlfn.XLOOKUP($K226,PPL_EMAIL!$I$2:$I$400,PPL_EMAIL!$K$2:$K$400,"",0)),"NA")</f>
        <v/>
      </c>
      <c r="N226" s="290"/>
      <c r="O226" s="289" t="s">
        <v>29</v>
      </c>
      <c r="P226" s="291">
        <f>_xlfn.XLOOKUP($O226,NFL!$F$7:$F$39,NFL!$G$7:$G$39,"",0)</f>
        <v>10</v>
      </c>
      <c r="Q226" s="292" t="s">
        <v>1057</v>
      </c>
      <c r="R226" s="293" t="str">
        <f>_xlfn.XLOOKUP($K226,CBS_RAW!$C$4:$C$1015,CBS_RAW!$AA$4:$AA$1015,"",0)</f>
        <v/>
      </c>
      <c r="S226" s="315">
        <v>85</v>
      </c>
      <c r="T226" s="294" t="str">
        <f t="shared" si="14"/>
        <v/>
      </c>
      <c r="U226" s="295" t="str">
        <f t="shared" si="15"/>
        <v/>
      </c>
      <c r="V226" s="295" t="str">
        <f t="shared" si="16"/>
        <v/>
      </c>
      <c r="W226" s="294">
        <v>164</v>
      </c>
      <c r="X226" s="295">
        <v>279</v>
      </c>
      <c r="Y226" s="295">
        <v>222.8</v>
      </c>
      <c r="Z226" s="230" t="s">
        <v>272</v>
      </c>
      <c r="AA226" s="229" t="s">
        <v>272</v>
      </c>
      <c r="AB226" s="230" t="s">
        <v>272</v>
      </c>
      <c r="AC226" s="230" t="s">
        <v>272</v>
      </c>
      <c r="AD226" s="230" t="s">
        <v>272</v>
      </c>
      <c r="AE226" s="25"/>
      <c r="AF226" s="241"/>
      <c r="AG226" s="11"/>
      <c r="AH226" s="230" t="s">
        <v>272</v>
      </c>
      <c r="AI226" s="229" t="s">
        <v>272</v>
      </c>
      <c r="AJ226" s="230" t="s">
        <v>272</v>
      </c>
      <c r="AK226" s="230" t="s">
        <v>272</v>
      </c>
      <c r="AL226" s="230" t="s">
        <v>272</v>
      </c>
      <c r="AM226" s="25"/>
      <c r="AN226" s="241"/>
      <c r="AZ226">
        <v>14</v>
      </c>
      <c r="BA226" t="s">
        <v>283</v>
      </c>
      <c r="BE226" s="8">
        <v>148</v>
      </c>
      <c r="BF226" s="8">
        <v>11</v>
      </c>
      <c r="BG226" s="8" t="s">
        <v>1026</v>
      </c>
      <c r="BH226" s="8" t="s">
        <v>120</v>
      </c>
      <c r="BI226" s="8">
        <v>106</v>
      </c>
      <c r="BJ226" s="8">
        <v>135</v>
      </c>
      <c r="BK226" s="8">
        <v>120.5</v>
      </c>
      <c r="BL226" s="8">
        <v>14.5</v>
      </c>
      <c r="BM226" s="8" t="s">
        <v>2369</v>
      </c>
    </row>
    <row r="227" spans="3:65" ht="16" customHeight="1">
      <c r="C227" s="288">
        <v>221</v>
      </c>
      <c r="D227" s="289"/>
      <c r="E227" s="289">
        <f>IF(L227="HOMIES", MAX(E$6:E226)+1, "")</f>
        <v>21</v>
      </c>
      <c r="F227" s="289" t="str">
        <f t="shared" si="13"/>
        <v>K8</v>
      </c>
      <c r="G227" s="289" t="s">
        <v>273</v>
      </c>
      <c r="H227" s="289" t="s">
        <v>273</v>
      </c>
      <c r="I227" s="289">
        <v>8</v>
      </c>
      <c r="J227" s="289">
        <v>12</v>
      </c>
      <c r="K227" s="289" t="s">
        <v>209</v>
      </c>
      <c r="L227" s="289" t="str">
        <f>UPPER(_xlfn.XLOOKUP($K227,PPL_EMAIL!$I$2:$I$400,PPL_EMAIL!$J$2:$J$400,"",0))</f>
        <v>HOMIES</v>
      </c>
      <c r="M227" s="290">
        <f>IFERROR(IF(OR(L227="ROOKIE",L227="FREE AGENT"),"NA",_xlfn.XLOOKUP($K227,PPL_EMAIL!$I$2:$I$400,PPL_EMAIL!$K$2:$K$400,"",0)),"NA")</f>
        <v>1</v>
      </c>
      <c r="N227" s="290" t="s">
        <v>69</v>
      </c>
      <c r="O227" s="289" t="s">
        <v>22</v>
      </c>
      <c r="P227" s="291">
        <f>_xlfn.XLOOKUP($O227,NFL!$F$7:$F$39,NFL!$G$7:$G$39,"",0)</f>
        <v>13</v>
      </c>
      <c r="Q227" s="292" t="s">
        <v>1260</v>
      </c>
      <c r="R227" s="293" t="str">
        <f>_xlfn.XLOOKUP($K227,CBS_RAW!$C$4:$C$1015,CBS_RAW!$AA$4:$AA$1015,"",0)</f>
        <v/>
      </c>
      <c r="S227" s="315">
        <v>154</v>
      </c>
      <c r="T227" s="294">
        <f t="shared" si="14"/>
        <v>5</v>
      </c>
      <c r="U227" s="295">
        <f t="shared" si="15"/>
        <v>19</v>
      </c>
      <c r="V227" s="295">
        <f t="shared" si="16"/>
        <v>9.3000000000000007</v>
      </c>
      <c r="W227" s="294">
        <v>192</v>
      </c>
      <c r="X227" s="295">
        <v>252</v>
      </c>
      <c r="Y227" s="295">
        <v>223.6</v>
      </c>
      <c r="Z227" s="230">
        <v>6.3</v>
      </c>
      <c r="AA227" s="229">
        <v>51</v>
      </c>
      <c r="AB227" s="230">
        <v>89</v>
      </c>
      <c r="AC227" s="230">
        <v>64.099999999999994</v>
      </c>
      <c r="AD227" s="230">
        <v>8.3000000000000007</v>
      </c>
      <c r="AE227" s="25"/>
      <c r="AF227" s="241"/>
      <c r="AG227" s="11"/>
      <c r="AH227" s="230">
        <v>6.3</v>
      </c>
      <c r="AI227" s="229">
        <v>51</v>
      </c>
      <c r="AJ227" s="230">
        <v>89</v>
      </c>
      <c r="AK227" s="230">
        <v>64.099999999999994</v>
      </c>
      <c r="AL227" s="230">
        <v>8.3000000000000007</v>
      </c>
      <c r="AM227" s="25"/>
      <c r="AN227" s="241"/>
      <c r="AZ227">
        <v>8</v>
      </c>
      <c r="BA227" t="s">
        <v>273</v>
      </c>
      <c r="BE227" s="8">
        <v>149</v>
      </c>
      <c r="BF227" s="8">
        <v>11</v>
      </c>
      <c r="BG227" s="8" t="s">
        <v>95</v>
      </c>
      <c r="BH227" s="8" t="s">
        <v>120</v>
      </c>
      <c r="BI227" s="8">
        <v>122</v>
      </c>
      <c r="BJ227" s="8">
        <v>122</v>
      </c>
      <c r="BK227" s="8">
        <v>122</v>
      </c>
      <c r="BL227" s="8">
        <v>0</v>
      </c>
      <c r="BM227" s="8">
        <v>-15</v>
      </c>
    </row>
    <row r="228" spans="3:65" ht="16" customHeight="1">
      <c r="C228" s="288">
        <v>222</v>
      </c>
      <c r="D228" s="289"/>
      <c r="E228" s="289" t="str">
        <f>IF(L228="HOMIES", MAX(E$6:E227)+1, "")</f>
        <v/>
      </c>
      <c r="F228" s="289" t="str">
        <f t="shared" si="13"/>
        <v>DST15</v>
      </c>
      <c r="G228" s="289" t="s">
        <v>283</v>
      </c>
      <c r="H228" s="289" t="s">
        <v>1437</v>
      </c>
      <c r="I228" s="289">
        <v>15</v>
      </c>
      <c r="J228" s="289">
        <v>12</v>
      </c>
      <c r="K228" s="289" t="s">
        <v>368</v>
      </c>
      <c r="L228" s="289" t="str">
        <f>UPPER(_xlfn.XLOOKUP($K228,PPL_EMAIL!$I$2:$I$400,PPL_EMAIL!$J$2:$J$400,"",0))</f>
        <v/>
      </c>
      <c r="M228" s="290" t="str">
        <f>IFERROR(IF(OR(L228="ROOKIE",L228="FREE AGENT"),"NA",_xlfn.XLOOKUP($K228,PPL_EMAIL!$I$2:$I$400,PPL_EMAIL!$K$2:$K$400,"",0)),"NA")</f>
        <v/>
      </c>
      <c r="N228" s="290"/>
      <c r="O228" s="289" t="s">
        <v>8</v>
      </c>
      <c r="P228" s="291">
        <f>_xlfn.XLOOKUP($O228,NFL!$F$7:$F$39,NFL!$G$7:$G$39,"",0)</f>
        <v>9</v>
      </c>
      <c r="Q228" s="292" t="s">
        <v>1261</v>
      </c>
      <c r="R228" s="293" t="str">
        <f>_xlfn.XLOOKUP($K228,CBS_RAW!$C$4:$C$1015,CBS_RAW!$AA$4:$AA$1015,"",0)</f>
        <v/>
      </c>
      <c r="S228" s="315">
        <v>104</v>
      </c>
      <c r="T228" s="294" t="str">
        <f t="shared" si="14"/>
        <v/>
      </c>
      <c r="U228" s="295" t="str">
        <f t="shared" si="15"/>
        <v/>
      </c>
      <c r="V228" s="295" t="str">
        <f t="shared" si="16"/>
        <v/>
      </c>
      <c r="W228" s="294">
        <v>200</v>
      </c>
      <c r="X228" s="295">
        <v>248</v>
      </c>
      <c r="Y228" s="295">
        <v>220.3</v>
      </c>
      <c r="Z228" s="230" t="s">
        <v>272</v>
      </c>
      <c r="AA228" s="229" t="s">
        <v>272</v>
      </c>
      <c r="AB228" s="230" t="s">
        <v>272</v>
      </c>
      <c r="AC228" s="230" t="s">
        <v>272</v>
      </c>
      <c r="AD228" s="230" t="s">
        <v>272</v>
      </c>
      <c r="AE228" s="25"/>
      <c r="AF228" s="241"/>
      <c r="AG228" s="11"/>
      <c r="AH228" s="230" t="s">
        <v>272</v>
      </c>
      <c r="AI228" s="229" t="s">
        <v>272</v>
      </c>
      <c r="AJ228" s="230" t="s">
        <v>272</v>
      </c>
      <c r="AK228" s="230" t="s">
        <v>272</v>
      </c>
      <c r="AL228" s="230" t="s">
        <v>272</v>
      </c>
      <c r="AM228" s="25"/>
      <c r="AN228" s="241"/>
      <c r="AZ228">
        <v>15</v>
      </c>
      <c r="BA228" t="s">
        <v>283</v>
      </c>
      <c r="BE228" s="8">
        <v>150</v>
      </c>
      <c r="BF228" s="8">
        <v>11</v>
      </c>
      <c r="BG228" s="8" t="s">
        <v>1622</v>
      </c>
      <c r="BH228" s="8" t="s">
        <v>29</v>
      </c>
      <c r="BI228" s="8">
        <v>117</v>
      </c>
      <c r="BJ228" s="8">
        <v>149</v>
      </c>
      <c r="BK228" s="8">
        <v>131.69999999999999</v>
      </c>
      <c r="BL228" s="8">
        <v>13.2</v>
      </c>
      <c r="BM228" s="8" t="s">
        <v>2369</v>
      </c>
    </row>
    <row r="229" spans="3:65" ht="16" customHeight="1">
      <c r="C229" s="288">
        <v>223</v>
      </c>
      <c r="D229" s="289"/>
      <c r="E229" s="289" t="str">
        <f>IF(L229="HOMIES", MAX(E$6:E228)+1, "")</f>
        <v/>
      </c>
      <c r="F229" s="289" t="str">
        <f>CONCATENATE($G229&amp;$I229)</f>
        <v>RB65</v>
      </c>
      <c r="G229" s="289" t="s">
        <v>267</v>
      </c>
      <c r="H229" s="289" t="s">
        <v>267</v>
      </c>
      <c r="I229" s="289">
        <v>65</v>
      </c>
      <c r="J229" s="289">
        <v>12</v>
      </c>
      <c r="K229" s="289" t="s">
        <v>98</v>
      </c>
      <c r="L229" s="289" t="s">
        <v>532</v>
      </c>
      <c r="M229" s="290" t="str">
        <f>IFERROR(IF(OR(L229="ROOKIE",L229="FREE AGENT"),"NA",_xlfn.XLOOKUP($K229,PPL_EMAIL!$I$2:$I$400,PPL_EMAIL!$K$2:$K$400,"",0)),"NA")</f>
        <v>NA</v>
      </c>
      <c r="N229" s="290"/>
      <c r="O229" s="289" t="s">
        <v>1</v>
      </c>
      <c r="P229" s="291">
        <f>_xlfn.XLOOKUP($O229,NFL!$F$7:$F$39,NFL!$G$7:$G$39,"",0)</f>
        <v>8</v>
      </c>
      <c r="Q229" s="292" t="s">
        <v>1262</v>
      </c>
      <c r="R229" s="293">
        <f>_xlfn.XLOOKUP($K229,CBS_RAW!$C$4:$C$1015,CBS_RAW!$AA$4:$AA$1015,"",0)</f>
        <v>67.760000000000005</v>
      </c>
      <c r="S229" s="315">
        <v>22.9</v>
      </c>
      <c r="T229" s="294">
        <f t="shared" si="14"/>
        <v>59</v>
      </c>
      <c r="U229" s="295">
        <f t="shared" si="15"/>
        <v>88</v>
      </c>
      <c r="V229" s="295">
        <f t="shared" si="16"/>
        <v>70.7</v>
      </c>
      <c r="W229" s="294">
        <v>177</v>
      </c>
      <c r="X229" s="295">
        <v>321</v>
      </c>
      <c r="Y229" s="295">
        <v>239.1</v>
      </c>
      <c r="Z229" s="230" t="s">
        <v>272</v>
      </c>
      <c r="AA229" s="229" t="s">
        <v>272</v>
      </c>
      <c r="AB229" s="230" t="s">
        <v>272</v>
      </c>
      <c r="AC229" s="230" t="s">
        <v>272</v>
      </c>
      <c r="AD229" s="230" t="s">
        <v>272</v>
      </c>
      <c r="AE229" s="25"/>
      <c r="AF229" s="241"/>
      <c r="AG229" s="11"/>
      <c r="AH229" s="230" t="s">
        <v>272</v>
      </c>
      <c r="AI229" s="229" t="s">
        <v>272</v>
      </c>
      <c r="AJ229" s="230" t="s">
        <v>272</v>
      </c>
      <c r="AK229" s="230" t="s">
        <v>272</v>
      </c>
      <c r="AL229" s="230" t="s">
        <v>272</v>
      </c>
      <c r="AM229" s="25"/>
      <c r="AN229" s="241"/>
      <c r="AZ229">
        <v>65</v>
      </c>
      <c r="BA229" t="s">
        <v>267</v>
      </c>
      <c r="BE229" s="8">
        <v>151</v>
      </c>
      <c r="BF229" s="8">
        <v>11</v>
      </c>
      <c r="BG229" s="8" t="s">
        <v>1636</v>
      </c>
      <c r="BH229" s="8" t="s">
        <v>433</v>
      </c>
      <c r="BI229" s="8">
        <v>114</v>
      </c>
      <c r="BJ229" s="8">
        <v>154</v>
      </c>
      <c r="BK229" s="8">
        <v>134</v>
      </c>
      <c r="BL229" s="8">
        <v>20</v>
      </c>
      <c r="BM229" s="8" t="s">
        <v>2369</v>
      </c>
    </row>
    <row r="230" spans="3:65" ht="16" customHeight="1">
      <c r="C230" s="288">
        <v>224</v>
      </c>
      <c r="D230" s="289"/>
      <c r="E230" s="289" t="str">
        <f>IF(L230="HOMIES", MAX(E$6:E229)+1, "")</f>
        <v/>
      </c>
      <c r="F230" s="289" t="str">
        <f t="shared" si="13"/>
        <v>QB29</v>
      </c>
      <c r="G230" s="289" t="s">
        <v>266</v>
      </c>
      <c r="H230" s="289" t="s">
        <v>266</v>
      </c>
      <c r="I230" s="289">
        <v>29</v>
      </c>
      <c r="J230" s="289">
        <v>12</v>
      </c>
      <c r="K230" s="289" t="s">
        <v>47</v>
      </c>
      <c r="L230" s="289" t="s">
        <v>532</v>
      </c>
      <c r="M230" s="290" t="str">
        <f>IFERROR(IF(OR(L230="ROOKIE",L230="FREE AGENT"),"NA",_xlfn.XLOOKUP($K230,PPL_EMAIL!$I$2:$I$400,PPL_EMAIL!$K$2:$K$400,"",0)),"NA")</f>
        <v>NA</v>
      </c>
      <c r="N230" s="290"/>
      <c r="O230" s="289" t="s">
        <v>10</v>
      </c>
      <c r="P230" s="291">
        <f>_xlfn.XLOOKUP($O230,NFL!$F$7:$F$39,NFL!$G$7:$G$39,"",0)</f>
        <v>14</v>
      </c>
      <c r="Q230" s="292" t="s">
        <v>1263</v>
      </c>
      <c r="R230" s="293">
        <f>_xlfn.XLOOKUP($K230,CBS_RAW!$C$4:$C$1015,CBS_RAW!$AA$4:$AA$1015,"",0)</f>
        <v>240.53</v>
      </c>
      <c r="S230" s="315">
        <v>14.86</v>
      </c>
      <c r="T230" s="294">
        <f t="shared" si="14"/>
        <v>22</v>
      </c>
      <c r="U230" s="295">
        <f t="shared" si="15"/>
        <v>32</v>
      </c>
      <c r="V230" s="295">
        <f t="shared" si="16"/>
        <v>27.8</v>
      </c>
      <c r="W230" s="294">
        <v>178</v>
      </c>
      <c r="X230" s="295">
        <v>305</v>
      </c>
      <c r="Y230" s="295">
        <v>231.6</v>
      </c>
      <c r="Z230" s="230">
        <v>2.5</v>
      </c>
      <c r="AA230" s="229">
        <v>24</v>
      </c>
      <c r="AB230" s="230">
        <v>35</v>
      </c>
      <c r="AC230" s="230">
        <v>28.6</v>
      </c>
      <c r="AD230" s="230">
        <v>2.7</v>
      </c>
      <c r="AE230" s="25"/>
      <c r="AF230" s="241"/>
      <c r="AG230" s="11"/>
      <c r="AH230" s="230">
        <v>2.5</v>
      </c>
      <c r="AI230" s="229">
        <v>24</v>
      </c>
      <c r="AJ230" s="230">
        <v>35</v>
      </c>
      <c r="AK230" s="230">
        <v>28.6</v>
      </c>
      <c r="AL230" s="230">
        <v>2.7</v>
      </c>
      <c r="AM230" s="25"/>
      <c r="AN230" s="241"/>
      <c r="AZ230">
        <v>29</v>
      </c>
      <c r="BA230" t="s">
        <v>266</v>
      </c>
      <c r="BE230" s="8">
        <v>152</v>
      </c>
      <c r="BF230" s="8">
        <v>11</v>
      </c>
      <c r="BG230" s="8" t="s">
        <v>2387</v>
      </c>
      <c r="BH230" s="8" t="s">
        <v>120</v>
      </c>
      <c r="BI230" s="8">
        <v>117</v>
      </c>
      <c r="BJ230" s="8">
        <v>138</v>
      </c>
      <c r="BK230" s="8">
        <v>127.5</v>
      </c>
      <c r="BL230" s="8">
        <v>10.5</v>
      </c>
      <c r="BM230" s="8" t="s">
        <v>2369</v>
      </c>
    </row>
    <row r="231" spans="3:65" ht="16" customHeight="1">
      <c r="C231" s="288">
        <v>225</v>
      </c>
      <c r="D231" s="289"/>
      <c r="E231" s="289" t="str">
        <f>IF(L231="HOMIES", MAX(E$6:E230)+1, "")</f>
        <v/>
      </c>
      <c r="F231" s="289" t="str">
        <f t="shared" si="13"/>
        <v>DST16</v>
      </c>
      <c r="G231" s="289" t="s">
        <v>283</v>
      </c>
      <c r="H231" s="289" t="s">
        <v>1437</v>
      </c>
      <c r="I231" s="289">
        <v>16</v>
      </c>
      <c r="J231" s="289">
        <v>12</v>
      </c>
      <c r="K231" s="289" t="s">
        <v>380</v>
      </c>
      <c r="L231" s="289" t="str">
        <f>UPPER(_xlfn.XLOOKUP($K231,PPL_EMAIL!$I$2:$I$400,PPL_EMAIL!$J$2:$J$400,"",0))</f>
        <v/>
      </c>
      <c r="M231" s="290" t="str">
        <f>IFERROR(IF(OR(L231="ROOKIE",L231="FREE AGENT"),"NA",_xlfn.XLOOKUP($K231,PPL_EMAIL!$I$2:$I$400,PPL_EMAIL!$K$2:$K$400,"",0)),"NA")</f>
        <v/>
      </c>
      <c r="N231" s="290"/>
      <c r="O231" s="289" t="s">
        <v>25</v>
      </c>
      <c r="P231" s="291">
        <f>_xlfn.XLOOKUP($O231,NFL!$F$7:$F$39,NFL!$G$7:$G$39,"",0)</f>
        <v>9</v>
      </c>
      <c r="Q231" s="292">
        <v>0</v>
      </c>
      <c r="R231" s="293" t="str">
        <f>_xlfn.XLOOKUP($K231,CBS_RAW!$C$4:$C$1015,CBS_RAW!$AA$4:$AA$1015,"",0)</f>
        <v/>
      </c>
      <c r="S231" s="315">
        <v>111</v>
      </c>
      <c r="T231" s="294" t="str">
        <f t="shared" si="14"/>
        <v/>
      </c>
      <c r="U231" s="295" t="str">
        <f t="shared" si="15"/>
        <v/>
      </c>
      <c r="V231" s="295" t="str">
        <f t="shared" si="16"/>
        <v/>
      </c>
      <c r="W231" s="294">
        <v>164</v>
      </c>
      <c r="X231" s="295">
        <v>302</v>
      </c>
      <c r="Y231" s="295">
        <v>231.9</v>
      </c>
      <c r="Z231" s="230">
        <v>8.4</v>
      </c>
      <c r="AA231" s="229">
        <v>59</v>
      </c>
      <c r="AB231" s="230">
        <v>116</v>
      </c>
      <c r="AC231" s="230">
        <v>81.5</v>
      </c>
      <c r="AD231" s="230">
        <v>12.7</v>
      </c>
      <c r="AE231" s="25"/>
      <c r="AF231" s="241"/>
      <c r="AG231" s="11"/>
      <c r="AH231" s="230">
        <v>8.4</v>
      </c>
      <c r="AI231" s="229">
        <v>59</v>
      </c>
      <c r="AJ231" s="230">
        <v>116</v>
      </c>
      <c r="AK231" s="230">
        <v>81.5</v>
      </c>
      <c r="AL231" s="230">
        <v>12.7</v>
      </c>
      <c r="AM231" s="25"/>
      <c r="AN231" s="241"/>
      <c r="AZ231">
        <v>16</v>
      </c>
      <c r="BA231" t="s">
        <v>283</v>
      </c>
      <c r="BE231" s="8">
        <v>153</v>
      </c>
      <c r="BF231" s="8">
        <v>11</v>
      </c>
      <c r="BG231" s="8" t="s">
        <v>1642</v>
      </c>
      <c r="BH231" s="8" t="s">
        <v>10</v>
      </c>
      <c r="BI231" s="8">
        <v>118</v>
      </c>
      <c r="BJ231" s="8">
        <v>144</v>
      </c>
      <c r="BK231" s="8">
        <v>131</v>
      </c>
      <c r="BL231" s="8">
        <v>13</v>
      </c>
      <c r="BM231" s="8" t="s">
        <v>2369</v>
      </c>
    </row>
    <row r="232" spans="3:65" ht="16" customHeight="1">
      <c r="C232" s="288">
        <v>226</v>
      </c>
      <c r="D232" s="289"/>
      <c r="E232" s="289" t="str">
        <f>IF(L232="HOMIES", MAX(E$6:E231)+1, "")</f>
        <v/>
      </c>
      <c r="F232" s="289" t="str">
        <f t="shared" si="13"/>
        <v>WR81</v>
      </c>
      <c r="G232" s="289" t="s">
        <v>268</v>
      </c>
      <c r="H232" s="289" t="s">
        <v>268</v>
      </c>
      <c r="I232" s="289">
        <v>81</v>
      </c>
      <c r="J232" s="289">
        <v>12</v>
      </c>
      <c r="K232" s="289" t="s">
        <v>664</v>
      </c>
      <c r="L232" s="289" t="str">
        <f>UPPER(_xlfn.XLOOKUP($K232,PPL_EMAIL!$I$2:$I$400,PPL_EMAIL!$J$2:$J$400,"",0))</f>
        <v/>
      </c>
      <c r="M232" s="290" t="str">
        <f>IFERROR(IF(OR(L232="ROOKIE",L232="FREE AGENT"),"NA",_xlfn.XLOOKUP($K232,PPL_EMAIL!$I$2:$I$400,PPL_EMAIL!$K$2:$K$400,"",0)),"NA")</f>
        <v/>
      </c>
      <c r="N232" s="290"/>
      <c r="O232" s="289" t="s">
        <v>49</v>
      </c>
      <c r="P232" s="291">
        <f>_xlfn.XLOOKUP($O232,NFL!$F$7:$F$39,NFL!$G$7:$G$39,"",0)</f>
        <v>11</v>
      </c>
      <c r="Q232" s="292" t="s">
        <v>1264</v>
      </c>
      <c r="R232" s="293">
        <f>_xlfn.XLOOKUP($K232,CBS_RAW!$C$4:$C$1015,CBS_RAW!$AA$4:$AA$1015,"",0)</f>
        <v>75.27</v>
      </c>
      <c r="S232" s="315">
        <v>58.9</v>
      </c>
      <c r="T232" s="294">
        <f t="shared" si="14"/>
        <v>72</v>
      </c>
      <c r="U232" s="295">
        <f t="shared" si="15"/>
        <v>103</v>
      </c>
      <c r="V232" s="295">
        <f t="shared" si="16"/>
        <v>87</v>
      </c>
      <c r="W232" s="294">
        <v>190</v>
      </c>
      <c r="X232" s="295">
        <v>290</v>
      </c>
      <c r="Y232" s="295">
        <v>239.6</v>
      </c>
      <c r="Z232" s="230" t="s">
        <v>272</v>
      </c>
      <c r="AA232" s="229" t="s">
        <v>272</v>
      </c>
      <c r="AB232" s="230" t="s">
        <v>272</v>
      </c>
      <c r="AC232" s="230" t="s">
        <v>272</v>
      </c>
      <c r="AD232" s="230" t="s">
        <v>272</v>
      </c>
      <c r="AE232" s="25"/>
      <c r="AF232" s="241"/>
      <c r="AG232" s="11"/>
      <c r="AH232" s="230" t="s">
        <v>272</v>
      </c>
      <c r="AI232" s="229" t="s">
        <v>272</v>
      </c>
      <c r="AJ232" s="230" t="s">
        <v>272</v>
      </c>
      <c r="AK232" s="230" t="s">
        <v>272</v>
      </c>
      <c r="AL232" s="230" t="s">
        <v>272</v>
      </c>
      <c r="AM232" s="25"/>
      <c r="AN232" s="241"/>
      <c r="AZ232">
        <v>81</v>
      </c>
      <c r="BA232" t="s">
        <v>268</v>
      </c>
      <c r="BE232" s="8">
        <v>154</v>
      </c>
      <c r="BF232" s="8">
        <v>11</v>
      </c>
      <c r="BG232" s="8" t="s">
        <v>1629</v>
      </c>
      <c r="BH232" s="8" t="s">
        <v>120</v>
      </c>
      <c r="BI232" s="8">
        <v>122</v>
      </c>
      <c r="BJ232" s="8">
        <v>148</v>
      </c>
      <c r="BK232" s="8">
        <v>135</v>
      </c>
      <c r="BL232" s="8">
        <v>13</v>
      </c>
      <c r="BM232" s="8">
        <v>-72</v>
      </c>
    </row>
    <row r="233" spans="3:65" ht="16" customHeight="1">
      <c r="C233" s="288">
        <v>227</v>
      </c>
      <c r="D233" s="289"/>
      <c r="E233" s="289" t="str">
        <f>IF(L233="HOMIES", MAX(E$6:E232)+1, "")</f>
        <v/>
      </c>
      <c r="F233" s="289" t="str">
        <f t="shared" si="13"/>
        <v>RB66</v>
      </c>
      <c r="G233" s="289" t="s">
        <v>267</v>
      </c>
      <c r="H233" s="289" t="s">
        <v>267</v>
      </c>
      <c r="I233" s="289">
        <v>66</v>
      </c>
      <c r="J233" s="289">
        <v>12</v>
      </c>
      <c r="K233" s="289" t="s">
        <v>614</v>
      </c>
      <c r="L233" s="289" t="s">
        <v>532</v>
      </c>
      <c r="M233" s="290" t="str">
        <f>IFERROR(IF(OR(L233="ROOKIE",L233="FREE AGENT"),"NA",_xlfn.XLOOKUP($K233,PPL_EMAIL!$I$2:$I$400,PPL_EMAIL!$K$2:$K$400,"",0)),"NA")</f>
        <v>NA</v>
      </c>
      <c r="N233" s="290"/>
      <c r="O233" s="289" t="s">
        <v>46</v>
      </c>
      <c r="P233" s="291">
        <f>_xlfn.XLOOKUP($O233,NFL!$F$7:$F$39,NFL!$G$7:$G$39,"",0)</f>
        <v>10</v>
      </c>
      <c r="Q233" s="292" t="s">
        <v>1265</v>
      </c>
      <c r="R233" s="293">
        <f>_xlfn.XLOOKUP($K233,CBS_RAW!$C$4:$C$1015,CBS_RAW!$AA$4:$AA$1015,"",0)</f>
        <v>66.72</v>
      </c>
      <c r="S233" s="315">
        <v>56.2</v>
      </c>
      <c r="T233" s="294">
        <f t="shared" si="14"/>
        <v>57</v>
      </c>
      <c r="U233" s="295">
        <f t="shared" si="15"/>
        <v>83</v>
      </c>
      <c r="V233" s="295">
        <f t="shared" si="16"/>
        <v>68.8</v>
      </c>
      <c r="W233" s="294">
        <v>181</v>
      </c>
      <c r="X233" s="295">
        <v>311</v>
      </c>
      <c r="Y233" s="295">
        <v>234.3</v>
      </c>
      <c r="Z233" s="230" t="s">
        <v>272</v>
      </c>
      <c r="AA233" s="229" t="s">
        <v>272</v>
      </c>
      <c r="AB233" s="230" t="s">
        <v>272</v>
      </c>
      <c r="AC233" s="230" t="s">
        <v>272</v>
      </c>
      <c r="AD233" s="230" t="s">
        <v>272</v>
      </c>
      <c r="AE233" s="25"/>
      <c r="AF233" s="241"/>
      <c r="AG233" s="11"/>
      <c r="AH233" s="230" t="s">
        <v>272</v>
      </c>
      <c r="AI233" s="229" t="s">
        <v>272</v>
      </c>
      <c r="AJ233" s="230" t="s">
        <v>272</v>
      </c>
      <c r="AK233" s="230" t="s">
        <v>272</v>
      </c>
      <c r="AL233" s="230" t="s">
        <v>272</v>
      </c>
      <c r="AM233" s="25"/>
      <c r="AN233" s="241"/>
      <c r="AZ233">
        <v>66</v>
      </c>
      <c r="BA233" t="s">
        <v>267</v>
      </c>
      <c r="BE233" s="8">
        <v>155</v>
      </c>
      <c r="BF233" s="8">
        <v>11</v>
      </c>
      <c r="BG233" s="8" t="s">
        <v>1633</v>
      </c>
      <c r="BH233" s="8" t="s">
        <v>31</v>
      </c>
      <c r="BI233" s="8">
        <v>126</v>
      </c>
      <c r="BJ233" s="8">
        <v>150</v>
      </c>
      <c r="BK233" s="8">
        <v>135.30000000000001</v>
      </c>
      <c r="BL233" s="8">
        <v>10.5</v>
      </c>
      <c r="BM233" s="8" t="s">
        <v>2369</v>
      </c>
    </row>
    <row r="234" spans="3:65" ht="16" customHeight="1">
      <c r="C234" s="288">
        <v>228</v>
      </c>
      <c r="D234" s="289"/>
      <c r="E234" s="289" t="str">
        <f>IF(L234="HOMIES", MAX(E$6:E233)+1, "")</f>
        <v/>
      </c>
      <c r="F234" s="289" t="str">
        <f t="shared" si="13"/>
        <v>K9</v>
      </c>
      <c r="G234" s="289" t="s">
        <v>273</v>
      </c>
      <c r="H234" s="289" t="s">
        <v>273</v>
      </c>
      <c r="I234" s="289">
        <v>9</v>
      </c>
      <c r="J234" s="289">
        <v>12</v>
      </c>
      <c r="K234" s="289" t="s">
        <v>218</v>
      </c>
      <c r="L234" s="289" t="str">
        <f>UPPER(_xlfn.XLOOKUP($K234,PPL_EMAIL!$I$2:$I$400,PPL_EMAIL!$J$2:$J$400,"",0))</f>
        <v>HABANEROS</v>
      </c>
      <c r="M234" s="290">
        <f>IFERROR(IF(OR(L234="ROOKIE",L234="FREE AGENT"),"NA",_xlfn.XLOOKUP($K234,PPL_EMAIL!$I$2:$I$400,PPL_EMAIL!$K$2:$K$400,"",0)),"NA")</f>
        <v>1</v>
      </c>
      <c r="N234" s="290" t="s">
        <v>69</v>
      </c>
      <c r="O234" s="289" t="s">
        <v>51</v>
      </c>
      <c r="P234" s="291">
        <f>_xlfn.XLOOKUP($O234,NFL!$F$7:$F$39,NFL!$G$7:$G$39,"",0)</f>
        <v>11</v>
      </c>
      <c r="Q234" s="292" t="s">
        <v>1266</v>
      </c>
      <c r="R234" s="293" t="str">
        <f>_xlfn.XLOOKUP($K234,CBS_RAW!$C$4:$C$1015,CBS_RAW!$AA$4:$AA$1015,"",0)</f>
        <v/>
      </c>
      <c r="S234" s="315">
        <v>115</v>
      </c>
      <c r="T234" s="294">
        <f t="shared" si="14"/>
        <v>8</v>
      </c>
      <c r="U234" s="295">
        <f t="shared" si="15"/>
        <v>17</v>
      </c>
      <c r="V234" s="295">
        <f t="shared" si="16"/>
        <v>12.2</v>
      </c>
      <c r="W234" s="294">
        <v>213</v>
      </c>
      <c r="X234" s="295">
        <v>288</v>
      </c>
      <c r="Y234" s="295">
        <v>235.5</v>
      </c>
      <c r="Z234" s="230">
        <v>3.9</v>
      </c>
      <c r="AA234" s="229">
        <v>24</v>
      </c>
      <c r="AB234" s="230">
        <v>32</v>
      </c>
      <c r="AC234" s="230">
        <v>27.9</v>
      </c>
      <c r="AD234" s="230">
        <v>1.6</v>
      </c>
      <c r="AE234" s="25"/>
      <c r="AF234" s="241"/>
      <c r="AG234" s="11"/>
      <c r="AH234" s="230">
        <v>3.9</v>
      </c>
      <c r="AI234" s="229">
        <v>24</v>
      </c>
      <c r="AJ234" s="230">
        <v>32</v>
      </c>
      <c r="AK234" s="230">
        <v>27.9</v>
      </c>
      <c r="AL234" s="230">
        <v>1.6</v>
      </c>
      <c r="AM234" s="25"/>
      <c r="AN234" s="241"/>
      <c r="AZ234">
        <v>9</v>
      </c>
      <c r="BA234" t="s">
        <v>273</v>
      </c>
      <c r="BE234" s="8">
        <v>156</v>
      </c>
      <c r="BF234" s="8">
        <v>11</v>
      </c>
      <c r="BG234" s="8" t="s">
        <v>2388</v>
      </c>
      <c r="BH234" s="8" t="s">
        <v>4</v>
      </c>
      <c r="BI234" s="8">
        <v>124</v>
      </c>
      <c r="BJ234" s="8">
        <v>141</v>
      </c>
      <c r="BK234" s="8">
        <v>132.5</v>
      </c>
      <c r="BL234" s="8">
        <v>8.5</v>
      </c>
      <c r="BM234" s="8" t="s">
        <v>2369</v>
      </c>
    </row>
    <row r="235" spans="3:65" ht="16" customHeight="1">
      <c r="C235" s="288">
        <v>229</v>
      </c>
      <c r="D235" s="289"/>
      <c r="E235" s="289" t="str">
        <f>IF(L235="HOMIES", MAX(E$6:E234)+1, "")</f>
        <v/>
      </c>
      <c r="F235" s="289" t="str">
        <f t="shared" si="13"/>
        <v>RB67</v>
      </c>
      <c r="G235" s="289" t="s">
        <v>267</v>
      </c>
      <c r="H235" s="289" t="s">
        <v>267</v>
      </c>
      <c r="I235" s="289">
        <v>67</v>
      </c>
      <c r="J235" s="289">
        <v>12</v>
      </c>
      <c r="K235" s="289" t="s">
        <v>956</v>
      </c>
      <c r="L235" s="289" t="s">
        <v>532</v>
      </c>
      <c r="M235" s="290" t="str">
        <f>IFERROR(IF(OR(L235="ROOKIE",L235="FREE AGENT"),"NA",_xlfn.XLOOKUP($K235,PPL_EMAIL!$I$2:$I$400,PPL_EMAIL!$K$2:$K$400,"",0)),"NA")</f>
        <v>NA</v>
      </c>
      <c r="N235" s="290"/>
      <c r="O235" s="289" t="s">
        <v>8</v>
      </c>
      <c r="P235" s="291">
        <f>_xlfn.XLOOKUP($O235,NFL!$F$7:$F$39,NFL!$G$7:$G$39,"",0)</f>
        <v>9</v>
      </c>
      <c r="Q235" s="292" t="s">
        <v>1267</v>
      </c>
      <c r="R235" s="293">
        <f>_xlfn.XLOOKUP($K235,CBS_RAW!$C$4:$C$1015,CBS_RAW!$AA$4:$AA$1015,"",0)</f>
        <v>27.3</v>
      </c>
      <c r="S235" s="315">
        <v>85.1</v>
      </c>
      <c r="T235" s="294">
        <f t="shared" si="14"/>
        <v>54</v>
      </c>
      <c r="U235" s="295">
        <f t="shared" si="15"/>
        <v>84</v>
      </c>
      <c r="V235" s="295">
        <f t="shared" si="16"/>
        <v>67</v>
      </c>
      <c r="W235" s="294">
        <v>170</v>
      </c>
      <c r="X235" s="295">
        <v>322</v>
      </c>
      <c r="Y235" s="295">
        <v>229.1</v>
      </c>
      <c r="Z235" s="230">
        <v>9.6</v>
      </c>
      <c r="AA235" s="229">
        <v>51</v>
      </c>
      <c r="AB235" s="230">
        <v>92</v>
      </c>
      <c r="AC235" s="230">
        <v>69</v>
      </c>
      <c r="AD235" s="230">
        <v>9.6999999999999993</v>
      </c>
      <c r="AE235" s="25"/>
      <c r="AF235" s="241"/>
      <c r="AG235" s="11"/>
      <c r="AH235" s="230">
        <v>9.6</v>
      </c>
      <c r="AI235" s="229">
        <v>51</v>
      </c>
      <c r="AJ235" s="230">
        <v>92</v>
      </c>
      <c r="AK235" s="230">
        <v>69</v>
      </c>
      <c r="AL235" s="230">
        <v>9.6999999999999993</v>
      </c>
      <c r="AM235" s="25"/>
      <c r="AN235" s="241"/>
      <c r="AZ235">
        <v>67</v>
      </c>
      <c r="BA235" t="s">
        <v>267</v>
      </c>
      <c r="BE235" s="8">
        <v>157</v>
      </c>
      <c r="BF235" s="8">
        <v>11</v>
      </c>
      <c r="BG235" s="8" t="s">
        <v>2389</v>
      </c>
      <c r="BH235" s="8" t="s">
        <v>120</v>
      </c>
      <c r="BI235" s="8">
        <v>128</v>
      </c>
      <c r="BJ235" s="8">
        <v>151</v>
      </c>
      <c r="BK235" s="8">
        <v>139.5</v>
      </c>
      <c r="BL235" s="8">
        <v>11.5</v>
      </c>
      <c r="BM235" s="8" t="s">
        <v>2369</v>
      </c>
    </row>
    <row r="236" spans="3:65" ht="16" customHeight="1">
      <c r="C236" s="288">
        <v>230</v>
      </c>
      <c r="D236" s="289"/>
      <c r="E236" s="289" t="str">
        <f>IF(L236="HOMIES", MAX(E$6:E235)+1, "")</f>
        <v/>
      </c>
      <c r="F236" s="289" t="str">
        <f t="shared" si="13"/>
        <v>DST17</v>
      </c>
      <c r="G236" s="289" t="s">
        <v>283</v>
      </c>
      <c r="H236" s="289" t="s">
        <v>1437</v>
      </c>
      <c r="I236" s="289">
        <v>17</v>
      </c>
      <c r="J236" s="289">
        <v>12</v>
      </c>
      <c r="K236" s="289" t="s">
        <v>381</v>
      </c>
      <c r="L236" s="289" t="str">
        <f>UPPER(_xlfn.XLOOKUP($K236,PPL_EMAIL!$I$2:$I$400,PPL_EMAIL!$J$2:$J$400,"",0))</f>
        <v/>
      </c>
      <c r="M236" s="290" t="str">
        <f>IFERROR(IF(OR(L236="ROOKIE",L236="FREE AGENT"),"NA",_xlfn.XLOOKUP($K236,PPL_EMAIL!$I$2:$I$400,PPL_EMAIL!$K$2:$K$400,"",0)),"NA")</f>
        <v/>
      </c>
      <c r="N236" s="290"/>
      <c r="O236" s="289" t="s">
        <v>16</v>
      </c>
      <c r="P236" s="291">
        <f>_xlfn.XLOOKUP($O236,NFL!$F$7:$F$39,NFL!$G$7:$G$39,"",0)</f>
        <v>7</v>
      </c>
      <c r="Q236" s="292">
        <v>0</v>
      </c>
      <c r="R236" s="293" t="str">
        <f>_xlfn.XLOOKUP($K236,CBS_RAW!$C$4:$C$1015,CBS_RAW!$AA$4:$AA$1015,"",0)</f>
        <v/>
      </c>
      <c r="S236" s="315">
        <v>111</v>
      </c>
      <c r="T236" s="294" t="str">
        <f t="shared" si="14"/>
        <v/>
      </c>
      <c r="U236" s="295" t="str">
        <f t="shared" si="15"/>
        <v/>
      </c>
      <c r="V236" s="295" t="str">
        <f t="shared" si="16"/>
        <v/>
      </c>
      <c r="W236" s="294">
        <v>159</v>
      </c>
      <c r="X236" s="295">
        <v>278</v>
      </c>
      <c r="Y236" s="295">
        <v>238.7</v>
      </c>
      <c r="Z236" s="230">
        <v>10.5</v>
      </c>
      <c r="AA236" s="229">
        <v>47</v>
      </c>
      <c r="AB236" s="230">
        <v>103</v>
      </c>
      <c r="AC236" s="230">
        <v>68.2</v>
      </c>
      <c r="AD236" s="230">
        <v>15.5</v>
      </c>
      <c r="AE236" s="25"/>
      <c r="AF236" s="241"/>
      <c r="AG236" s="11"/>
      <c r="AH236" s="230">
        <v>10.5</v>
      </c>
      <c r="AI236" s="229">
        <v>47</v>
      </c>
      <c r="AJ236" s="230">
        <v>103</v>
      </c>
      <c r="AK236" s="230">
        <v>68.2</v>
      </c>
      <c r="AL236" s="230">
        <v>15.5</v>
      </c>
      <c r="AM236" s="25"/>
      <c r="AN236" s="241"/>
      <c r="AZ236">
        <v>17</v>
      </c>
      <c r="BA236" t="s">
        <v>283</v>
      </c>
    </row>
    <row r="237" spans="3:65" ht="16" customHeight="1">
      <c r="C237" s="288">
        <v>231</v>
      </c>
      <c r="D237" s="289"/>
      <c r="E237" s="289" t="str">
        <f>IF(L237="HOMIES", MAX(E$6:E236)+1, "")</f>
        <v/>
      </c>
      <c r="F237" s="289" t="str">
        <f t="shared" si="13"/>
        <v>K10</v>
      </c>
      <c r="G237" s="289" t="s">
        <v>273</v>
      </c>
      <c r="H237" s="289" t="s">
        <v>273</v>
      </c>
      <c r="I237" s="289">
        <v>10</v>
      </c>
      <c r="J237" s="289">
        <v>12</v>
      </c>
      <c r="K237" s="289" t="s">
        <v>596</v>
      </c>
      <c r="L237" s="289" t="str">
        <f>UPPER(_xlfn.XLOOKUP($K237,PPL_EMAIL!$I$2:$I$400,PPL_EMAIL!$J$2:$J$400,"",0))</f>
        <v>BROTHERHOOD</v>
      </c>
      <c r="M237" s="290">
        <f>IFERROR(IF(OR(L237="ROOKIE",L237="FREE AGENT"),"NA",_xlfn.XLOOKUP($K237,PPL_EMAIL!$I$2:$I$400,PPL_EMAIL!$K$2:$K$400,"",0)),"NA")</f>
        <v>1</v>
      </c>
      <c r="N237" s="290" t="s">
        <v>69</v>
      </c>
      <c r="O237" s="289" t="s">
        <v>2</v>
      </c>
      <c r="P237" s="291">
        <f>_xlfn.XLOOKUP($O237,NFL!$F$7:$F$39,NFL!$G$7:$G$39,"",0)</f>
        <v>14</v>
      </c>
      <c r="Q237" s="292" t="s">
        <v>1268</v>
      </c>
      <c r="R237" s="293" t="str">
        <f>_xlfn.XLOOKUP($K237,CBS_RAW!$C$4:$C$1015,CBS_RAW!$AA$4:$AA$1015,"",0)</f>
        <v/>
      </c>
      <c r="S237" s="315">
        <v>45</v>
      </c>
      <c r="T237" s="294">
        <f t="shared" si="14"/>
        <v>9</v>
      </c>
      <c r="U237" s="295">
        <f t="shared" si="15"/>
        <v>17</v>
      </c>
      <c r="V237" s="295">
        <f t="shared" si="16"/>
        <v>11.2</v>
      </c>
      <c r="W237" s="294">
        <v>215</v>
      </c>
      <c r="X237" s="295">
        <v>292</v>
      </c>
      <c r="Y237" s="295">
        <v>238.9</v>
      </c>
      <c r="Z237" s="230" t="s">
        <v>272</v>
      </c>
      <c r="AA237" s="229" t="s">
        <v>272</v>
      </c>
      <c r="AB237" s="230" t="s">
        <v>272</v>
      </c>
      <c r="AC237" s="230" t="s">
        <v>272</v>
      </c>
      <c r="AD237" s="230" t="s">
        <v>272</v>
      </c>
      <c r="AE237" s="25"/>
      <c r="AF237" s="241"/>
      <c r="AG237" s="11"/>
      <c r="AH237" s="230" t="s">
        <v>272</v>
      </c>
      <c r="AI237" s="229" t="s">
        <v>272</v>
      </c>
      <c r="AJ237" s="230" t="s">
        <v>272</v>
      </c>
      <c r="AK237" s="230" t="s">
        <v>272</v>
      </c>
      <c r="AL237" s="230" t="s">
        <v>272</v>
      </c>
      <c r="AM237" s="25"/>
      <c r="AN237" s="241"/>
      <c r="AZ237">
        <v>10</v>
      </c>
      <c r="BA237" t="s">
        <v>273</v>
      </c>
      <c r="BE237" s="8">
        <v>1</v>
      </c>
      <c r="BF237" s="8">
        <v>1</v>
      </c>
      <c r="BG237" s="8" t="s">
        <v>466</v>
      </c>
      <c r="BH237" s="8" t="s">
        <v>31</v>
      </c>
      <c r="BI237" s="8">
        <v>1</v>
      </c>
      <c r="BJ237" s="8">
        <v>3</v>
      </c>
      <c r="BK237" s="8">
        <v>1.8</v>
      </c>
      <c r="BL237" s="8">
        <v>1</v>
      </c>
      <c r="BM237" s="8">
        <v>1</v>
      </c>
    </row>
    <row r="238" spans="3:65" ht="16" customHeight="1">
      <c r="C238" s="288">
        <v>232</v>
      </c>
      <c r="D238" s="289"/>
      <c r="E238" s="289" t="str">
        <f>IF(L238="HOMIES", MAX(E$6:E237)+1, "")</f>
        <v/>
      </c>
      <c r="F238" s="289" t="str">
        <f t="shared" si="13"/>
        <v>WR82</v>
      </c>
      <c r="G238" s="289" t="s">
        <v>268</v>
      </c>
      <c r="H238" s="289" t="s">
        <v>268</v>
      </c>
      <c r="I238" s="289">
        <v>82</v>
      </c>
      <c r="J238" s="289">
        <v>12</v>
      </c>
      <c r="K238" s="289" t="s">
        <v>153</v>
      </c>
      <c r="L238" s="289" t="s">
        <v>532</v>
      </c>
      <c r="M238" s="290" t="str">
        <f>IFERROR(IF(OR(L238="ROOKIE",L238="FREE AGENT"),"NA",_xlfn.XLOOKUP($K238,PPL_EMAIL!$I$2:$I$400,PPL_EMAIL!$K$2:$K$400,"",0)),"NA")</f>
        <v>NA</v>
      </c>
      <c r="N238" s="290"/>
      <c r="O238" s="289" t="s">
        <v>50</v>
      </c>
      <c r="P238" s="291">
        <f>_xlfn.XLOOKUP($O238,NFL!$F$7:$F$39,NFL!$G$7:$G$39,"",0)</f>
        <v>14</v>
      </c>
      <c r="Q238" s="292" t="s">
        <v>1058</v>
      </c>
      <c r="R238" s="293">
        <f>_xlfn.XLOOKUP($K238,CBS_RAW!$C$4:$C$1015,CBS_RAW!$AA$4:$AA$1015,"",0)</f>
        <v>75.69</v>
      </c>
      <c r="S238" s="315">
        <v>3.8</v>
      </c>
      <c r="T238" s="294">
        <f t="shared" si="14"/>
        <v>70</v>
      </c>
      <c r="U238" s="295">
        <f t="shared" si="15"/>
        <v>94</v>
      </c>
      <c r="V238" s="295">
        <f t="shared" si="16"/>
        <v>79.900000000000006</v>
      </c>
      <c r="W238" s="294">
        <v>197</v>
      </c>
      <c r="X238" s="295">
        <v>254</v>
      </c>
      <c r="Y238" s="295">
        <v>223.8</v>
      </c>
      <c r="Z238" s="230">
        <v>13.4</v>
      </c>
      <c r="AA238" s="229">
        <v>50</v>
      </c>
      <c r="AB238" s="230">
        <v>110</v>
      </c>
      <c r="AC238" s="230">
        <v>68.5</v>
      </c>
      <c r="AD238" s="230">
        <v>13.5</v>
      </c>
      <c r="AE238" s="25"/>
      <c r="AF238" s="241"/>
      <c r="AG238" s="11"/>
      <c r="AH238" s="230">
        <v>13.4</v>
      </c>
      <c r="AI238" s="229">
        <v>50</v>
      </c>
      <c r="AJ238" s="230">
        <v>110</v>
      </c>
      <c r="AK238" s="230">
        <v>68.5</v>
      </c>
      <c r="AL238" s="230">
        <v>13.5</v>
      </c>
      <c r="AM238" s="25"/>
      <c r="AN238" s="241"/>
      <c r="AZ238">
        <v>82</v>
      </c>
      <c r="BA238" t="s">
        <v>268</v>
      </c>
      <c r="BE238" s="8">
        <v>2</v>
      </c>
      <c r="BF238" s="8">
        <v>1</v>
      </c>
      <c r="BG238" s="8" t="s">
        <v>143</v>
      </c>
      <c r="BH238" s="8" t="s">
        <v>20</v>
      </c>
      <c r="BI238" s="8">
        <v>1</v>
      </c>
      <c r="BJ238" s="8">
        <v>3</v>
      </c>
      <c r="BK238" s="8">
        <v>2.1</v>
      </c>
      <c r="BL238" s="8">
        <v>0.9</v>
      </c>
      <c r="BM238" s="8">
        <v>-1</v>
      </c>
    </row>
    <row r="239" spans="3:65" ht="16" customHeight="1">
      <c r="C239" s="288">
        <v>233</v>
      </c>
      <c r="D239" s="289"/>
      <c r="E239" s="289" t="str">
        <f>IF(L239="HOMIES", MAX(E$6:E238)+1, "")</f>
        <v/>
      </c>
      <c r="F239" s="289" t="str">
        <f t="shared" si="13"/>
        <v>RB68</v>
      </c>
      <c r="G239" s="289" t="s">
        <v>267</v>
      </c>
      <c r="H239" s="289" t="s">
        <v>267</v>
      </c>
      <c r="I239" s="289">
        <v>68</v>
      </c>
      <c r="J239" s="289">
        <v>12</v>
      </c>
      <c r="K239" s="289" t="s">
        <v>443</v>
      </c>
      <c r="L239" s="289" t="str">
        <f>UPPER(_xlfn.XLOOKUP($K239,PPL_EMAIL!$I$2:$I$400,PPL_EMAIL!$J$2:$J$400,"",0))</f>
        <v>WAILERS</v>
      </c>
      <c r="M239" s="290">
        <f>IFERROR(IF(OR(L239="ROOKIE",L239="FREE AGENT"),"NA",_xlfn.XLOOKUP($K239,PPL_EMAIL!$I$2:$I$400,PPL_EMAIL!$K$2:$K$400,"",0)),"NA")</f>
        <v>1</v>
      </c>
      <c r="N239" s="290" t="s">
        <v>69</v>
      </c>
      <c r="O239" s="289" t="s">
        <v>1</v>
      </c>
      <c r="P239" s="291">
        <f>_xlfn.XLOOKUP($O239,NFL!$F$7:$F$39,NFL!$G$7:$G$39,"",0)</f>
        <v>8</v>
      </c>
      <c r="Q239" s="292" t="s">
        <v>1059</v>
      </c>
      <c r="R239" s="293">
        <f>_xlfn.XLOOKUP($K239,CBS_RAW!$C$4:$C$1015,CBS_RAW!$AA$4:$AA$1015,"",0)</f>
        <v>43.3</v>
      </c>
      <c r="S239" s="315">
        <v>69.2</v>
      </c>
      <c r="T239" s="294">
        <f t="shared" si="14"/>
        <v>40</v>
      </c>
      <c r="U239" s="295">
        <f t="shared" si="15"/>
        <v>90</v>
      </c>
      <c r="V239" s="295">
        <f t="shared" si="16"/>
        <v>68.599999999999994</v>
      </c>
      <c r="W239" s="294">
        <v>119</v>
      </c>
      <c r="X239" s="295">
        <v>359</v>
      </c>
      <c r="Y239" s="295">
        <v>236.3</v>
      </c>
      <c r="Z239" s="230" t="s">
        <v>272</v>
      </c>
      <c r="AA239" s="229" t="s">
        <v>272</v>
      </c>
      <c r="AB239" s="230" t="s">
        <v>272</v>
      </c>
      <c r="AC239" s="230" t="s">
        <v>272</v>
      </c>
      <c r="AD239" s="230" t="s">
        <v>272</v>
      </c>
      <c r="AE239" s="25"/>
      <c r="AF239" s="241"/>
      <c r="AG239" s="11"/>
      <c r="AH239" s="230" t="s">
        <v>272</v>
      </c>
      <c r="AI239" s="229" t="s">
        <v>272</v>
      </c>
      <c r="AJ239" s="230" t="s">
        <v>272</v>
      </c>
      <c r="AK239" s="230" t="s">
        <v>272</v>
      </c>
      <c r="AL239" s="230" t="s">
        <v>272</v>
      </c>
      <c r="AM239" s="25"/>
      <c r="AN239" s="241"/>
      <c r="AZ239">
        <v>68</v>
      </c>
      <c r="BA239" t="s">
        <v>267</v>
      </c>
      <c r="BE239" s="8">
        <v>3</v>
      </c>
      <c r="BF239" s="8">
        <v>1</v>
      </c>
      <c r="BG239" s="8" t="s">
        <v>567</v>
      </c>
      <c r="BH239" s="8" t="s">
        <v>46</v>
      </c>
      <c r="BI239" s="8">
        <v>2</v>
      </c>
      <c r="BJ239" s="8">
        <v>4</v>
      </c>
      <c r="BK239" s="8">
        <v>2.2000000000000002</v>
      </c>
      <c r="BL239" s="8">
        <v>0.6</v>
      </c>
      <c r="BM239" s="8">
        <v>0</v>
      </c>
    </row>
    <row r="240" spans="3:65" ht="16" customHeight="1">
      <c r="C240" s="288">
        <v>234</v>
      </c>
      <c r="D240" s="289"/>
      <c r="E240" s="289">
        <f>IF(L240="HOMIES", MAX(E$6:E239)+1, "")</f>
        <v>22</v>
      </c>
      <c r="F240" s="289" t="str">
        <f t="shared" si="13"/>
        <v>RB69</v>
      </c>
      <c r="G240" s="289" t="s">
        <v>267</v>
      </c>
      <c r="H240" s="289" t="s">
        <v>267</v>
      </c>
      <c r="I240" s="289">
        <v>69</v>
      </c>
      <c r="J240" s="289">
        <v>12</v>
      </c>
      <c r="K240" s="289" t="s">
        <v>458</v>
      </c>
      <c r="L240" s="289" t="str">
        <f>UPPER(_xlfn.XLOOKUP($K240,PPL_EMAIL!$I$2:$I$400,PPL_EMAIL!$J$2:$J$400,"",0))</f>
        <v>HOMIES</v>
      </c>
      <c r="M240" s="290">
        <f>IFERROR(IF(OR(L240="ROOKIE",L240="FREE AGENT"),"NA",_xlfn.XLOOKUP($K240,PPL_EMAIL!$I$2:$I$400,PPL_EMAIL!$K$2:$K$400,"",0)),"NA")</f>
        <v>2</v>
      </c>
      <c r="N240" s="290" t="s">
        <v>396</v>
      </c>
      <c r="O240" s="289" t="s">
        <v>22</v>
      </c>
      <c r="P240" s="291">
        <f>_xlfn.XLOOKUP($O240,NFL!$F$7:$F$39,NFL!$G$7:$G$39,"",0)</f>
        <v>13</v>
      </c>
      <c r="Q240" s="292" t="s">
        <v>1060</v>
      </c>
      <c r="R240" s="293">
        <f>_xlfn.XLOOKUP($K240,CBS_RAW!$C$4:$C$1015,CBS_RAW!$AA$4:$AA$1015,"",0)</f>
        <v>23.5</v>
      </c>
      <c r="S240" s="315">
        <v>22</v>
      </c>
      <c r="T240" s="294">
        <f t="shared" si="14"/>
        <v>57</v>
      </c>
      <c r="U240" s="295">
        <f t="shared" si="15"/>
        <v>89</v>
      </c>
      <c r="V240" s="295">
        <f t="shared" si="16"/>
        <v>71.8</v>
      </c>
      <c r="W240" s="294">
        <v>152</v>
      </c>
      <c r="X240" s="295">
        <v>335</v>
      </c>
      <c r="Y240" s="295">
        <v>244.4</v>
      </c>
      <c r="Z240" s="230">
        <v>9.1999999999999993</v>
      </c>
      <c r="AA240" s="229">
        <v>48</v>
      </c>
      <c r="AB240" s="230">
        <v>91</v>
      </c>
      <c r="AC240" s="230">
        <v>66.599999999999994</v>
      </c>
      <c r="AD240" s="230">
        <v>9.8000000000000007</v>
      </c>
      <c r="AE240" s="25"/>
      <c r="AF240" s="241"/>
      <c r="AG240" s="11"/>
      <c r="AH240" s="230">
        <v>9.1999999999999993</v>
      </c>
      <c r="AI240" s="229">
        <v>48</v>
      </c>
      <c r="AJ240" s="230">
        <v>91</v>
      </c>
      <c r="AK240" s="230">
        <v>66.599999999999994</v>
      </c>
      <c r="AL240" s="230">
        <v>9.8000000000000007</v>
      </c>
      <c r="AM240" s="25"/>
      <c r="AN240" s="241"/>
      <c r="AZ240">
        <v>69</v>
      </c>
      <c r="BA240" t="s">
        <v>267</v>
      </c>
      <c r="BE240" s="8">
        <v>4</v>
      </c>
      <c r="BF240" s="8">
        <v>2</v>
      </c>
      <c r="BG240" s="8" t="s">
        <v>126</v>
      </c>
      <c r="BH240" s="8" t="s">
        <v>433</v>
      </c>
      <c r="BI240" s="8">
        <v>3</v>
      </c>
      <c r="BJ240" s="8">
        <v>9</v>
      </c>
      <c r="BK240" s="8">
        <v>5.4</v>
      </c>
      <c r="BL240" s="8">
        <v>1.5</v>
      </c>
      <c r="BM240" s="8">
        <v>0</v>
      </c>
    </row>
    <row r="241" spans="3:65" ht="16" customHeight="1">
      <c r="C241" s="288">
        <v>235</v>
      </c>
      <c r="D241" s="289"/>
      <c r="E241" s="289" t="str">
        <f>IF(L241="HOMIES", MAX(E$6:E240)+1, "")</f>
        <v/>
      </c>
      <c r="F241" s="289" t="str">
        <f t="shared" si="13"/>
        <v>TE28</v>
      </c>
      <c r="G241" s="289" t="s">
        <v>269</v>
      </c>
      <c r="H241" s="289" t="s">
        <v>269</v>
      </c>
      <c r="I241" s="289">
        <v>28</v>
      </c>
      <c r="J241" s="289">
        <v>12</v>
      </c>
      <c r="K241" s="289" t="s">
        <v>195</v>
      </c>
      <c r="L241" s="289" t="s">
        <v>532</v>
      </c>
      <c r="M241" s="290" t="str">
        <f>IFERROR(IF(OR(L241="ROOKIE",L241="FREE AGENT"),"NA",_xlfn.XLOOKUP($K241,PPL_EMAIL!$I$2:$I$400,PPL_EMAIL!$K$2:$K$400,"",0)),"NA")</f>
        <v>NA</v>
      </c>
      <c r="N241" s="290"/>
      <c r="O241" s="289" t="s">
        <v>36</v>
      </c>
      <c r="P241" s="291">
        <f>_xlfn.XLOOKUP($O241,NFL!$F$7:$F$39,NFL!$G$7:$G$39,"",0)</f>
        <v>10</v>
      </c>
      <c r="Q241" s="292" t="s">
        <v>1269</v>
      </c>
      <c r="R241" s="293">
        <f>_xlfn.XLOOKUP($K241,CBS_RAW!$C$4:$C$1015,CBS_RAW!$AA$4:$AA$1015,"",0)</f>
        <v>60.88</v>
      </c>
      <c r="S241" s="315">
        <v>39.4</v>
      </c>
      <c r="T241" s="294">
        <f t="shared" si="14"/>
        <v>24</v>
      </c>
      <c r="U241" s="295">
        <f t="shared" si="15"/>
        <v>34</v>
      </c>
      <c r="V241" s="295">
        <f t="shared" si="16"/>
        <v>28.9</v>
      </c>
      <c r="W241" s="294">
        <v>180</v>
      </c>
      <c r="X241" s="295">
        <v>290</v>
      </c>
      <c r="Y241" s="295">
        <v>244.5</v>
      </c>
      <c r="Z241" s="230">
        <v>9</v>
      </c>
      <c r="AA241" s="229">
        <v>55</v>
      </c>
      <c r="AB241" s="230">
        <v>90</v>
      </c>
      <c r="AC241" s="230">
        <v>78.8</v>
      </c>
      <c r="AD241" s="230">
        <v>9.1999999999999993</v>
      </c>
      <c r="AE241" s="25"/>
      <c r="AF241" s="241"/>
      <c r="AG241" s="11"/>
      <c r="AH241" s="230">
        <v>9</v>
      </c>
      <c r="AI241" s="229">
        <v>55</v>
      </c>
      <c r="AJ241" s="230">
        <v>90</v>
      </c>
      <c r="AK241" s="230">
        <v>78.8</v>
      </c>
      <c r="AL241" s="230">
        <v>9.1999999999999993</v>
      </c>
      <c r="AM241" s="25"/>
      <c r="AN241" s="241"/>
      <c r="AZ241">
        <v>28</v>
      </c>
      <c r="BA241" t="s">
        <v>269</v>
      </c>
      <c r="BE241" s="8">
        <v>5</v>
      </c>
      <c r="BF241" s="8">
        <v>2</v>
      </c>
      <c r="BG241" s="8" t="s">
        <v>167</v>
      </c>
      <c r="BH241" s="8" t="s">
        <v>38</v>
      </c>
      <c r="BI241" s="8">
        <v>4</v>
      </c>
      <c r="BJ241" s="8">
        <v>10</v>
      </c>
      <c r="BK241" s="8">
        <v>5.7</v>
      </c>
      <c r="BL241" s="8">
        <v>1.6</v>
      </c>
      <c r="BM241" s="8">
        <v>2</v>
      </c>
    </row>
    <row r="242" spans="3:65" ht="16" customHeight="1">
      <c r="C242" s="288">
        <v>236</v>
      </c>
      <c r="D242" s="289"/>
      <c r="E242" s="289" t="str">
        <f>IF(L242="HOMIES", MAX(E$6:E241)+1, "")</f>
        <v/>
      </c>
      <c r="F242" s="289" t="str">
        <f t="shared" si="13"/>
        <v>RB70</v>
      </c>
      <c r="G242" s="289" t="s">
        <v>267</v>
      </c>
      <c r="H242" s="289" t="s">
        <v>267</v>
      </c>
      <c r="I242" s="289">
        <v>70</v>
      </c>
      <c r="J242" s="289">
        <v>12</v>
      </c>
      <c r="K242" s="289" t="s">
        <v>445</v>
      </c>
      <c r="L242" s="289" t="str">
        <f>UPPER(_xlfn.XLOOKUP($K242,PPL_EMAIL!$I$2:$I$400,PPL_EMAIL!$J$2:$J$400,"",0))</f>
        <v>HABANEROS</v>
      </c>
      <c r="M242" s="290">
        <f>IFERROR(IF(OR(L242="ROOKIE",L242="FREE AGENT"),"NA",_xlfn.XLOOKUP($K242,PPL_EMAIL!$I$2:$I$400,PPL_EMAIL!$K$2:$K$400,"",0)),"NA")</f>
        <v>1</v>
      </c>
      <c r="N242" s="290" t="s">
        <v>69</v>
      </c>
      <c r="O242" s="289" t="s">
        <v>34</v>
      </c>
      <c r="P242" s="291">
        <f>_xlfn.XLOOKUP($O242,NFL!$F$7:$F$39,NFL!$G$7:$G$39,"",0)</f>
        <v>7</v>
      </c>
      <c r="Q242" s="292">
        <v>0</v>
      </c>
      <c r="R242" s="293">
        <f>_xlfn.XLOOKUP($K242,CBS_RAW!$C$4:$C$1015,CBS_RAW!$AA$4:$AA$1015,"",0)</f>
        <v>40.71</v>
      </c>
      <c r="S242" s="315">
        <v>82.2</v>
      </c>
      <c r="T242" s="294">
        <f t="shared" si="14"/>
        <v>58</v>
      </c>
      <c r="U242" s="295">
        <f t="shared" si="15"/>
        <v>81</v>
      </c>
      <c r="V242" s="295">
        <f t="shared" si="16"/>
        <v>69.900000000000006</v>
      </c>
      <c r="W242" s="294">
        <v>181</v>
      </c>
      <c r="X242" s="295">
        <v>315</v>
      </c>
      <c r="Y242" s="295">
        <v>238.2</v>
      </c>
      <c r="Z242" s="230" t="s">
        <v>272</v>
      </c>
      <c r="AA242" s="229" t="s">
        <v>272</v>
      </c>
      <c r="AB242" s="230" t="s">
        <v>272</v>
      </c>
      <c r="AC242" s="230" t="s">
        <v>272</v>
      </c>
      <c r="AD242" s="230" t="s">
        <v>272</v>
      </c>
      <c r="AE242" s="25"/>
      <c r="AF242" s="241"/>
      <c r="AG242" s="11"/>
      <c r="AH242" s="230" t="s">
        <v>272</v>
      </c>
      <c r="AI242" s="229" t="s">
        <v>272</v>
      </c>
      <c r="AJ242" s="230" t="s">
        <v>272</v>
      </c>
      <c r="AK242" s="230" t="s">
        <v>272</v>
      </c>
      <c r="AL242" s="230" t="s">
        <v>272</v>
      </c>
      <c r="AM242" s="25"/>
      <c r="AN242" s="241"/>
      <c r="AZ242">
        <v>70</v>
      </c>
      <c r="BA242" t="s">
        <v>267</v>
      </c>
      <c r="BE242" s="8">
        <v>6</v>
      </c>
      <c r="BF242" s="8">
        <v>2</v>
      </c>
      <c r="BG242" s="8" t="s">
        <v>463</v>
      </c>
      <c r="BH242" s="8" t="s">
        <v>24</v>
      </c>
      <c r="BI242" s="8">
        <v>4</v>
      </c>
      <c r="BJ242" s="8">
        <v>8</v>
      </c>
      <c r="BK242" s="8">
        <v>5.8</v>
      </c>
      <c r="BL242" s="8">
        <v>1.6</v>
      </c>
      <c r="BM242" s="8">
        <v>0</v>
      </c>
    </row>
    <row r="243" spans="3:65" ht="16" customHeight="1">
      <c r="C243" s="288">
        <v>237</v>
      </c>
      <c r="D243" s="289"/>
      <c r="E243" s="289" t="str">
        <f>IF(L243="HOMIES", MAX(E$6:E242)+1, "")</f>
        <v/>
      </c>
      <c r="F243" s="289" t="str">
        <f t="shared" si="13"/>
        <v>K11</v>
      </c>
      <c r="G243" s="289" t="s">
        <v>273</v>
      </c>
      <c r="H243" s="289" t="s">
        <v>273</v>
      </c>
      <c r="I243" s="289">
        <v>11</v>
      </c>
      <c r="J243" s="289">
        <v>12</v>
      </c>
      <c r="K243" s="289" t="s">
        <v>641</v>
      </c>
      <c r="L243" s="289" t="str">
        <f>UPPER(_xlfn.XLOOKUP($K243,PPL_EMAIL!$I$2:$I$400,PPL_EMAIL!$J$2:$J$400,"",0))</f>
        <v>PROGRAM</v>
      </c>
      <c r="M243" s="290">
        <f>IFERROR(IF(OR(L243="ROOKIE",L243="FREE AGENT"),"NA",_xlfn.XLOOKUP($K243,PPL_EMAIL!$I$2:$I$400,PPL_EMAIL!$K$2:$K$400,"",0)),"NA")</f>
        <v>1</v>
      </c>
      <c r="N243" s="290" t="s">
        <v>396</v>
      </c>
      <c r="O243" s="289" t="s">
        <v>36</v>
      </c>
      <c r="P243" s="291">
        <f>_xlfn.XLOOKUP($O243,NFL!$F$7:$F$39,NFL!$G$7:$G$39,"",0)</f>
        <v>10</v>
      </c>
      <c r="Q243" s="292" t="s">
        <v>1270</v>
      </c>
      <c r="R243" s="293" t="str">
        <f>_xlfn.XLOOKUP($K243,CBS_RAW!$C$4:$C$1015,CBS_RAW!$AA$4:$AA$1015,"",0)</f>
        <v/>
      </c>
      <c r="S243" s="315">
        <v>171</v>
      </c>
      <c r="T243" s="294">
        <f t="shared" si="14"/>
        <v>8</v>
      </c>
      <c r="U243" s="295">
        <f t="shared" si="15"/>
        <v>17</v>
      </c>
      <c r="V243" s="295">
        <f t="shared" si="16"/>
        <v>11.2</v>
      </c>
      <c r="W243" s="294">
        <v>204</v>
      </c>
      <c r="X243" s="295">
        <v>298</v>
      </c>
      <c r="Y243" s="295">
        <v>239.1</v>
      </c>
      <c r="Z243" s="230">
        <v>6.2</v>
      </c>
      <c r="AA243" s="229">
        <v>64</v>
      </c>
      <c r="AB243" s="230">
        <v>107</v>
      </c>
      <c r="AC243" s="230">
        <v>83.3</v>
      </c>
      <c r="AD243" s="230">
        <v>8.8000000000000007</v>
      </c>
      <c r="AE243" s="25"/>
      <c r="AF243" s="241"/>
      <c r="AG243" s="11"/>
      <c r="AH243" s="230">
        <v>6.2</v>
      </c>
      <c r="AI243" s="229">
        <v>64</v>
      </c>
      <c r="AJ243" s="230">
        <v>107</v>
      </c>
      <c r="AK243" s="230">
        <v>83.3</v>
      </c>
      <c r="AL243" s="230">
        <v>8.8000000000000007</v>
      </c>
      <c r="AM243" s="25"/>
      <c r="AN243" s="241"/>
      <c r="AZ243">
        <v>11</v>
      </c>
      <c r="BA243" t="s">
        <v>273</v>
      </c>
      <c r="BE243" s="8">
        <v>7</v>
      </c>
      <c r="BF243" s="8">
        <v>2</v>
      </c>
      <c r="BG243" s="8" t="s">
        <v>137</v>
      </c>
      <c r="BH243" s="8" t="s">
        <v>34</v>
      </c>
      <c r="BI243" s="8">
        <v>4</v>
      </c>
      <c r="BJ243" s="8">
        <v>9</v>
      </c>
      <c r="BK243" s="8">
        <v>5.9</v>
      </c>
      <c r="BL243" s="8">
        <v>1.3</v>
      </c>
      <c r="BM243" s="8">
        <v>-2</v>
      </c>
    </row>
    <row r="244" spans="3:65" ht="16" customHeight="1">
      <c r="C244" s="288">
        <v>238</v>
      </c>
      <c r="D244" s="289"/>
      <c r="E244" s="289" t="str">
        <f>IF(L244="HOMIES", MAX(E$6:E243)+1, "")</f>
        <v/>
      </c>
      <c r="F244" s="289" t="str">
        <f t="shared" si="13"/>
        <v>WR83</v>
      </c>
      <c r="G244" s="289" t="s">
        <v>268</v>
      </c>
      <c r="H244" s="289" t="s">
        <v>268</v>
      </c>
      <c r="I244" s="289">
        <v>83</v>
      </c>
      <c r="J244" s="289">
        <v>12</v>
      </c>
      <c r="K244" s="289" t="s">
        <v>145</v>
      </c>
      <c r="L244" s="289" t="s">
        <v>532</v>
      </c>
      <c r="M244" s="290" t="str">
        <f>IFERROR(IF(OR(L244="ROOKIE",L244="FREE AGENT"),"NA",_xlfn.XLOOKUP($K244,PPL_EMAIL!$I$2:$I$400,PPL_EMAIL!$K$2:$K$400,"",0)),"NA")</f>
        <v>NA</v>
      </c>
      <c r="N244" s="290"/>
      <c r="O244" s="289" t="s">
        <v>4</v>
      </c>
      <c r="P244" s="291">
        <f>_xlfn.XLOOKUP($O244,NFL!$F$7:$F$39,NFL!$G$7:$G$39,"",0)</f>
        <v>14</v>
      </c>
      <c r="Q244" s="292" t="s">
        <v>1271</v>
      </c>
      <c r="R244" s="293">
        <f>_xlfn.XLOOKUP($K244,CBS_RAW!$C$4:$C$1015,CBS_RAW!$AA$4:$AA$1015,"",0)</f>
        <v>82.99</v>
      </c>
      <c r="S244" s="315">
        <v>43.4</v>
      </c>
      <c r="T244" s="294">
        <f t="shared" si="14"/>
        <v>68</v>
      </c>
      <c r="U244" s="295">
        <f t="shared" si="15"/>
        <v>119</v>
      </c>
      <c r="V244" s="295">
        <f t="shared" si="16"/>
        <v>91.3</v>
      </c>
      <c r="W244" s="294">
        <v>172</v>
      </c>
      <c r="X244" s="295">
        <v>350</v>
      </c>
      <c r="Y244" s="295">
        <v>253.9</v>
      </c>
      <c r="Z244" s="230">
        <v>7.2</v>
      </c>
      <c r="AA244" s="229">
        <v>56</v>
      </c>
      <c r="AB244" s="230">
        <v>86</v>
      </c>
      <c r="AC244" s="230">
        <v>69.3</v>
      </c>
      <c r="AD244" s="230">
        <v>6.8</v>
      </c>
      <c r="AE244" s="25"/>
      <c r="AF244" s="241"/>
      <c r="AG244" s="11"/>
      <c r="AH244" s="230">
        <v>7.2</v>
      </c>
      <c r="AI244" s="229">
        <v>56</v>
      </c>
      <c r="AJ244" s="230">
        <v>86</v>
      </c>
      <c r="AK244" s="230">
        <v>69.3</v>
      </c>
      <c r="AL244" s="230">
        <v>6.8</v>
      </c>
      <c r="AM244" s="25"/>
      <c r="AN244" s="241"/>
      <c r="AZ244">
        <v>83</v>
      </c>
      <c r="BA244" t="s">
        <v>268</v>
      </c>
      <c r="BE244" s="8">
        <v>8</v>
      </c>
      <c r="BF244" s="8">
        <v>2</v>
      </c>
      <c r="BG244" s="8" t="s">
        <v>131</v>
      </c>
      <c r="BH244" s="8" t="s">
        <v>18</v>
      </c>
      <c r="BI244" s="8">
        <v>6</v>
      </c>
      <c r="BJ244" s="8">
        <v>13</v>
      </c>
      <c r="BK244" s="8">
        <v>8.8000000000000007</v>
      </c>
      <c r="BL244" s="8">
        <v>2</v>
      </c>
      <c r="BM244" s="8">
        <v>1</v>
      </c>
    </row>
    <row r="245" spans="3:65" ht="16" customHeight="1">
      <c r="C245" s="288">
        <v>239</v>
      </c>
      <c r="D245" s="289"/>
      <c r="E245" s="289" t="str">
        <f>IF(L245="HOMIES", MAX(E$6:E244)+1, "")</f>
        <v/>
      </c>
      <c r="F245" s="289" t="str">
        <f t="shared" si="13"/>
        <v>WR84</v>
      </c>
      <c r="G245" s="289" t="s">
        <v>268</v>
      </c>
      <c r="H245" s="289" t="s">
        <v>268</v>
      </c>
      <c r="I245" s="289">
        <v>84</v>
      </c>
      <c r="J245" s="289">
        <v>12</v>
      </c>
      <c r="K245" s="289" t="s">
        <v>133</v>
      </c>
      <c r="L245" s="289" t="str">
        <f>UPPER(_xlfn.XLOOKUP($K245,PPL_EMAIL!$I$2:$I$400,PPL_EMAIL!$J$2:$J$400,"",0))</f>
        <v>INVINCIBLES</v>
      </c>
      <c r="M245" s="290">
        <f>IFERROR(IF(OR(L245="ROOKIE",L245="FREE AGENT"),"NA",_xlfn.XLOOKUP($K245,PPL_EMAIL!$I$2:$I$400,PPL_EMAIL!$K$2:$K$400,"",0)),"NA")</f>
        <v>5</v>
      </c>
      <c r="N245" s="290" t="s">
        <v>396</v>
      </c>
      <c r="O245" s="289" t="s">
        <v>22</v>
      </c>
      <c r="P245" s="291">
        <f>_xlfn.XLOOKUP($O245,NFL!$F$7:$F$39,NFL!$G$7:$G$39,"",0)</f>
        <v>13</v>
      </c>
      <c r="Q245" s="292" t="s">
        <v>1272</v>
      </c>
      <c r="R245" s="293">
        <f>_xlfn.XLOOKUP($K245,CBS_RAW!$C$4:$C$1015,CBS_RAW!$AA$4:$AA$1015,"",0)</f>
        <v>73.27</v>
      </c>
      <c r="S245" s="315">
        <v>102.8</v>
      </c>
      <c r="T245" s="294">
        <f t="shared" si="14"/>
        <v>65</v>
      </c>
      <c r="U245" s="295">
        <f t="shared" si="15"/>
        <v>107</v>
      </c>
      <c r="V245" s="295">
        <f t="shared" si="16"/>
        <v>86.8</v>
      </c>
      <c r="W245" s="294">
        <v>196</v>
      </c>
      <c r="X245" s="295">
        <v>300</v>
      </c>
      <c r="Y245" s="295">
        <v>240.3</v>
      </c>
      <c r="Z245" s="230">
        <v>10.1</v>
      </c>
      <c r="AA245" s="229">
        <v>58</v>
      </c>
      <c r="AB245" s="230">
        <v>115</v>
      </c>
      <c r="AC245" s="230">
        <v>77.8</v>
      </c>
      <c r="AD245" s="230">
        <v>13.9</v>
      </c>
      <c r="AE245" s="25"/>
      <c r="AF245" s="241"/>
      <c r="AG245" s="11"/>
      <c r="AH245" s="230">
        <v>10.1</v>
      </c>
      <c r="AI245" s="229">
        <v>58</v>
      </c>
      <c r="AJ245" s="230">
        <v>115</v>
      </c>
      <c r="AK245" s="230">
        <v>77.8</v>
      </c>
      <c r="AL245" s="230">
        <v>13.9</v>
      </c>
      <c r="AM245" s="25"/>
      <c r="AN245" s="241"/>
      <c r="AZ245">
        <v>84</v>
      </c>
      <c r="BA245" t="s">
        <v>268</v>
      </c>
      <c r="BE245" s="8">
        <v>9</v>
      </c>
      <c r="BF245" s="8">
        <v>2</v>
      </c>
      <c r="BG245" s="8" t="s">
        <v>156</v>
      </c>
      <c r="BH245" s="8" t="s">
        <v>51</v>
      </c>
      <c r="BI245" s="8">
        <v>8</v>
      </c>
      <c r="BJ245" s="8">
        <v>14</v>
      </c>
      <c r="BK245" s="8">
        <v>9.8000000000000007</v>
      </c>
      <c r="BL245" s="8">
        <v>1.6</v>
      </c>
      <c r="BM245" s="8">
        <v>-1</v>
      </c>
    </row>
    <row r="246" spans="3:65" ht="16" customHeight="1">
      <c r="C246" s="288">
        <v>240</v>
      </c>
      <c r="D246" s="289"/>
      <c r="E246" s="289" t="str">
        <f>IF(L246="HOMIES", MAX(E$6:E245)+1, "")</f>
        <v/>
      </c>
      <c r="F246" s="289" t="str">
        <f t="shared" si="13"/>
        <v>WR85</v>
      </c>
      <c r="G246" s="289" t="s">
        <v>268</v>
      </c>
      <c r="H246" s="289" t="s">
        <v>268</v>
      </c>
      <c r="I246" s="289">
        <v>85</v>
      </c>
      <c r="J246" s="289">
        <v>12</v>
      </c>
      <c r="K246" s="289" t="s">
        <v>612</v>
      </c>
      <c r="L246" s="289" t="s">
        <v>532</v>
      </c>
      <c r="M246" s="290" t="str">
        <f>IFERROR(IF(OR(L246="ROOKIE",L246="FREE AGENT"),"NA",_xlfn.XLOOKUP($K246,PPL_EMAIL!$I$2:$I$400,PPL_EMAIL!$K$2:$K$400,"",0)),"NA")</f>
        <v>NA</v>
      </c>
      <c r="N246" s="290"/>
      <c r="O246" s="289" t="s">
        <v>36</v>
      </c>
      <c r="P246" s="291">
        <f>_xlfn.XLOOKUP($O246,NFL!$F$7:$F$39,NFL!$G$7:$G$39,"",0)</f>
        <v>10</v>
      </c>
      <c r="Q246" s="292" t="s">
        <v>1273</v>
      </c>
      <c r="R246" s="293">
        <f>_xlfn.XLOOKUP($K246,CBS_RAW!$C$4:$C$1015,CBS_RAW!$AA$4:$AA$1015,"",0)</f>
        <v>102.66</v>
      </c>
      <c r="S246" s="315">
        <v>125.5</v>
      </c>
      <c r="T246" s="294">
        <f t="shared" si="14"/>
        <v>67</v>
      </c>
      <c r="U246" s="295">
        <f t="shared" si="15"/>
        <v>121</v>
      </c>
      <c r="V246" s="295">
        <f t="shared" si="16"/>
        <v>86.3</v>
      </c>
      <c r="W246" s="294">
        <v>175</v>
      </c>
      <c r="X246" s="295">
        <v>306</v>
      </c>
      <c r="Y246" s="295">
        <v>234.3</v>
      </c>
      <c r="Z246" s="230" t="s">
        <v>272</v>
      </c>
      <c r="AA246" s="229" t="s">
        <v>272</v>
      </c>
      <c r="AB246" s="230" t="s">
        <v>272</v>
      </c>
      <c r="AC246" s="230" t="s">
        <v>272</v>
      </c>
      <c r="AD246" s="230" t="s">
        <v>272</v>
      </c>
      <c r="AE246" s="25"/>
      <c r="AF246" s="241"/>
      <c r="AG246" s="11"/>
      <c r="AH246" s="230" t="s">
        <v>272</v>
      </c>
      <c r="AI246" s="229" t="s">
        <v>272</v>
      </c>
      <c r="AJ246" s="230" t="s">
        <v>272</v>
      </c>
      <c r="AK246" s="230" t="s">
        <v>272</v>
      </c>
      <c r="AL246" s="230" t="s">
        <v>272</v>
      </c>
      <c r="AM246" s="25"/>
      <c r="AN246" s="241"/>
      <c r="AZ246">
        <v>85</v>
      </c>
      <c r="BA246" t="s">
        <v>268</v>
      </c>
      <c r="BE246" s="8">
        <v>10</v>
      </c>
      <c r="BF246" s="8">
        <v>2</v>
      </c>
      <c r="BG246" s="8" t="s">
        <v>168</v>
      </c>
      <c r="BH246" s="8" t="s">
        <v>16</v>
      </c>
      <c r="BI246" s="8">
        <v>6</v>
      </c>
      <c r="BJ246" s="8">
        <v>17</v>
      </c>
      <c r="BK246" s="8">
        <v>10.3</v>
      </c>
      <c r="BL246" s="8">
        <v>2.6</v>
      </c>
      <c r="BM246" s="8">
        <v>0</v>
      </c>
    </row>
    <row r="247" spans="3:65" ht="16" customHeight="1">
      <c r="C247" s="288">
        <v>241</v>
      </c>
      <c r="D247" s="289"/>
      <c r="E247" s="289" t="str">
        <f>IF(L247="HOMIES", MAX(E$6:E246)+1, "")</f>
        <v/>
      </c>
      <c r="F247" s="289" t="str">
        <f t="shared" si="13"/>
        <v>K12</v>
      </c>
      <c r="G247" s="289" t="s">
        <v>273</v>
      </c>
      <c r="H247" s="289" t="s">
        <v>273</v>
      </c>
      <c r="I247" s="289">
        <v>12</v>
      </c>
      <c r="J247" s="289">
        <v>12</v>
      </c>
      <c r="K247" s="289" t="s">
        <v>210</v>
      </c>
      <c r="L247" s="289" t="str">
        <f>UPPER(_xlfn.XLOOKUP($K247,PPL_EMAIL!$I$2:$I$400,PPL_EMAIL!$J$2:$J$400,"",0))</f>
        <v>PROGRAM</v>
      </c>
      <c r="M247" s="290">
        <f>IFERROR(IF(OR(L247="ROOKIE",L247="FREE AGENT"),"NA",_xlfn.XLOOKUP($K247,PPL_EMAIL!$I$2:$I$400,PPL_EMAIL!$K$2:$K$400,"",0)),"NA")</f>
        <v>1</v>
      </c>
      <c r="N247" s="290" t="s">
        <v>396</v>
      </c>
      <c r="O247" s="289" t="s">
        <v>38</v>
      </c>
      <c r="P247" s="291">
        <f>_xlfn.XLOOKUP($O247,NFL!$F$7:$F$39,NFL!$G$7:$G$39,"",0)</f>
        <v>9</v>
      </c>
      <c r="Q247" s="292" t="s">
        <v>1274</v>
      </c>
      <c r="R247" s="293" t="str">
        <f>_xlfn.XLOOKUP($K247,CBS_RAW!$C$4:$C$1015,CBS_RAW!$AA$4:$AA$1015,"",0)</f>
        <v/>
      </c>
      <c r="S247" s="315">
        <v>112</v>
      </c>
      <c r="T247" s="294">
        <f t="shared" si="14"/>
        <v>9</v>
      </c>
      <c r="U247" s="295">
        <f t="shared" si="15"/>
        <v>26</v>
      </c>
      <c r="V247" s="295">
        <f t="shared" si="16"/>
        <v>13.1</v>
      </c>
      <c r="W247" s="294">
        <v>212</v>
      </c>
      <c r="X247" s="295">
        <v>292</v>
      </c>
      <c r="Y247" s="295">
        <v>242.8</v>
      </c>
      <c r="Z247" s="230">
        <v>7.4</v>
      </c>
      <c r="AA247" s="229">
        <v>72</v>
      </c>
      <c r="AB247" s="230">
        <v>105</v>
      </c>
      <c r="AC247" s="230">
        <v>86.9</v>
      </c>
      <c r="AD247" s="230">
        <v>8.8000000000000007</v>
      </c>
      <c r="AE247" s="25"/>
      <c r="AF247" s="241"/>
      <c r="AG247" s="11"/>
      <c r="AH247" s="230">
        <v>7.4</v>
      </c>
      <c r="AI247" s="229">
        <v>72</v>
      </c>
      <c r="AJ247" s="230">
        <v>105</v>
      </c>
      <c r="AK247" s="230">
        <v>86.9</v>
      </c>
      <c r="AL247" s="230">
        <v>8.8000000000000007</v>
      </c>
      <c r="AM247" s="25"/>
      <c r="AN247" s="241"/>
      <c r="AZ247">
        <v>12</v>
      </c>
      <c r="BA247" t="s">
        <v>273</v>
      </c>
      <c r="BE247" s="8">
        <v>11</v>
      </c>
      <c r="BF247" s="8">
        <v>3</v>
      </c>
      <c r="BG247" s="8" t="s">
        <v>472</v>
      </c>
      <c r="BH247" s="8" t="s">
        <v>46</v>
      </c>
      <c r="BI247" s="8">
        <v>8</v>
      </c>
      <c r="BJ247" s="8">
        <v>14</v>
      </c>
      <c r="BK247" s="8">
        <v>11.6</v>
      </c>
      <c r="BL247" s="8">
        <v>1.6</v>
      </c>
      <c r="BM247" s="8">
        <v>2</v>
      </c>
    </row>
    <row r="248" spans="3:65" ht="16" customHeight="1">
      <c r="C248" s="288">
        <v>242</v>
      </c>
      <c r="D248" s="289"/>
      <c r="E248" s="289" t="str">
        <f>IF(L248="HOMIES", MAX(E$6:E247)+1, "")</f>
        <v/>
      </c>
      <c r="F248" s="289" t="str">
        <f t="shared" si="13"/>
        <v>K13</v>
      </c>
      <c r="G248" s="289" t="s">
        <v>273</v>
      </c>
      <c r="H248" s="289" t="s">
        <v>273</v>
      </c>
      <c r="I248" s="289">
        <v>13</v>
      </c>
      <c r="J248" s="289">
        <v>12</v>
      </c>
      <c r="K248" s="289" t="s">
        <v>213</v>
      </c>
      <c r="L248" s="289" t="str">
        <f>UPPER(_xlfn.XLOOKUP($K248,PPL_EMAIL!$I$2:$I$400,PPL_EMAIL!$J$2:$J$400,"",0))</f>
        <v>DYNASTY</v>
      </c>
      <c r="M248" s="290">
        <f>IFERROR(IF(OR(L248="ROOKIE",L248="FREE AGENT"),"NA",_xlfn.XLOOKUP($K248,PPL_EMAIL!$I$2:$I$400,PPL_EMAIL!$K$2:$K$400,"",0)),"NA")</f>
        <v>1</v>
      </c>
      <c r="N248" s="290" t="s">
        <v>69</v>
      </c>
      <c r="O248" s="289" t="s">
        <v>52</v>
      </c>
      <c r="P248" s="291">
        <f>_xlfn.XLOOKUP($O248,NFL!$F$7:$F$39,NFL!$G$7:$G$39,"",0)</f>
        <v>9</v>
      </c>
      <c r="Q248" s="292" t="s">
        <v>1275</v>
      </c>
      <c r="R248" s="293" t="str">
        <f>_xlfn.XLOOKUP($K248,CBS_RAW!$C$4:$C$1015,CBS_RAW!$AA$4:$AA$1015,"",0)</f>
        <v/>
      </c>
      <c r="S248" s="315">
        <v>129</v>
      </c>
      <c r="T248" s="294">
        <f t="shared" si="14"/>
        <v>5</v>
      </c>
      <c r="U248" s="295">
        <f t="shared" si="15"/>
        <v>23</v>
      </c>
      <c r="V248" s="295">
        <f t="shared" si="16"/>
        <v>12.2</v>
      </c>
      <c r="W248" s="294">
        <v>204</v>
      </c>
      <c r="X248" s="295">
        <v>287</v>
      </c>
      <c r="Y248" s="295">
        <v>243.2</v>
      </c>
      <c r="Z248" s="230">
        <v>9</v>
      </c>
      <c r="AA248" s="229">
        <v>60</v>
      </c>
      <c r="AB248" s="230">
        <v>90</v>
      </c>
      <c r="AC248" s="230">
        <v>73.2</v>
      </c>
      <c r="AD248" s="230">
        <v>8.1999999999999993</v>
      </c>
      <c r="AE248" s="25"/>
      <c r="AF248" s="241"/>
      <c r="AG248" s="11"/>
      <c r="AH248" s="230">
        <v>9</v>
      </c>
      <c r="AI248" s="229">
        <v>60</v>
      </c>
      <c r="AJ248" s="230">
        <v>90</v>
      </c>
      <c r="AK248" s="230">
        <v>73.2</v>
      </c>
      <c r="AL248" s="230">
        <v>8.1999999999999993</v>
      </c>
      <c r="AM248" s="25"/>
      <c r="AN248" s="241"/>
      <c r="AZ248">
        <v>13</v>
      </c>
      <c r="BA248" t="s">
        <v>273</v>
      </c>
      <c r="BE248" s="8">
        <v>12</v>
      </c>
      <c r="BF248" s="8">
        <v>3</v>
      </c>
      <c r="BG248" s="8" t="s">
        <v>469</v>
      </c>
      <c r="BH248" s="8" t="s">
        <v>2</v>
      </c>
      <c r="BI248" s="8">
        <v>9</v>
      </c>
      <c r="BJ248" s="8">
        <v>16</v>
      </c>
      <c r="BK248" s="8">
        <v>12.7</v>
      </c>
      <c r="BL248" s="8">
        <v>2.1</v>
      </c>
      <c r="BM248" s="8">
        <v>0</v>
      </c>
    </row>
    <row r="249" spans="3:65" ht="16" customHeight="1">
      <c r="C249" s="288">
        <v>243</v>
      </c>
      <c r="D249" s="289"/>
      <c r="E249" s="289" t="str">
        <f>IF(L249="HOMIES", MAX(E$6:E248)+1, "")</f>
        <v/>
      </c>
      <c r="F249" s="289" t="str">
        <f t="shared" si="13"/>
        <v>DST18</v>
      </c>
      <c r="G249" s="289" t="s">
        <v>283</v>
      </c>
      <c r="H249" s="289" t="s">
        <v>1437</v>
      </c>
      <c r="I249" s="289">
        <v>18</v>
      </c>
      <c r="J249" s="289">
        <v>12</v>
      </c>
      <c r="K249" s="289" t="s">
        <v>375</v>
      </c>
      <c r="L249" s="289" t="str">
        <f>UPPER(_xlfn.XLOOKUP($K249,PPL_EMAIL!$I$2:$I$400,PPL_EMAIL!$J$2:$J$400,"",0))</f>
        <v/>
      </c>
      <c r="M249" s="290" t="str">
        <f>IFERROR(IF(OR(L249="ROOKIE",L249="FREE AGENT"),"NA",_xlfn.XLOOKUP($K249,PPL_EMAIL!$I$2:$I$400,PPL_EMAIL!$K$2:$K$400,"",0)),"NA")</f>
        <v/>
      </c>
      <c r="N249" s="290"/>
      <c r="O249" s="289" t="s">
        <v>22</v>
      </c>
      <c r="P249" s="291">
        <f>_xlfn.XLOOKUP($O249,NFL!$F$7:$F$39,NFL!$G$7:$G$39,"",0)</f>
        <v>13</v>
      </c>
      <c r="Q249" s="292">
        <v>0</v>
      </c>
      <c r="R249" s="293" t="str">
        <f>_xlfn.XLOOKUP($K249,CBS_RAW!$C$4:$C$1015,CBS_RAW!$AA$4:$AA$1015,"",0)</f>
        <v/>
      </c>
      <c r="S249" s="315">
        <v>126</v>
      </c>
      <c r="T249" s="294" t="str">
        <f t="shared" si="14"/>
        <v/>
      </c>
      <c r="U249" s="295" t="str">
        <f t="shared" si="15"/>
        <v/>
      </c>
      <c r="V249" s="295" t="str">
        <f t="shared" si="16"/>
        <v/>
      </c>
      <c r="W249" s="294">
        <v>221</v>
      </c>
      <c r="X249" s="295">
        <v>279</v>
      </c>
      <c r="Y249" s="295">
        <v>243.6</v>
      </c>
      <c r="Z249" s="230" t="s">
        <v>272</v>
      </c>
      <c r="AA249" s="229" t="s">
        <v>272</v>
      </c>
      <c r="AB249" s="230" t="s">
        <v>272</v>
      </c>
      <c r="AC249" s="230" t="s">
        <v>272</v>
      </c>
      <c r="AD249" s="230" t="s">
        <v>272</v>
      </c>
      <c r="AE249" s="25"/>
      <c r="AF249" s="241"/>
      <c r="AG249" s="11"/>
      <c r="AH249" s="230" t="s">
        <v>272</v>
      </c>
      <c r="AI249" s="229" t="s">
        <v>272</v>
      </c>
      <c r="AJ249" s="230" t="s">
        <v>272</v>
      </c>
      <c r="AK249" s="230" t="s">
        <v>272</v>
      </c>
      <c r="AL249" s="230" t="s">
        <v>272</v>
      </c>
      <c r="AM249" s="25"/>
      <c r="AN249" s="241"/>
      <c r="AZ249">
        <v>18</v>
      </c>
      <c r="BA249" t="s">
        <v>283</v>
      </c>
      <c r="BE249" s="8">
        <v>13</v>
      </c>
      <c r="BF249" s="8">
        <v>3</v>
      </c>
      <c r="BG249" s="8" t="s">
        <v>923</v>
      </c>
      <c r="BH249" s="8" t="s">
        <v>14</v>
      </c>
      <c r="BI249" s="8">
        <v>9</v>
      </c>
      <c r="BJ249" s="8">
        <v>17</v>
      </c>
      <c r="BK249" s="8">
        <v>13.3</v>
      </c>
      <c r="BL249" s="8">
        <v>2.2999999999999998</v>
      </c>
      <c r="BM249" s="8">
        <v>1</v>
      </c>
    </row>
    <row r="250" spans="3:65" ht="16" customHeight="1">
      <c r="C250" s="288">
        <v>244</v>
      </c>
      <c r="D250" s="289"/>
      <c r="E250" s="289" t="str">
        <f>IF(L250="HOMIES", MAX(E$6:E249)+1, "")</f>
        <v/>
      </c>
      <c r="F250" s="289" t="str">
        <f t="shared" si="13"/>
        <v>TE29</v>
      </c>
      <c r="G250" s="289" t="s">
        <v>269</v>
      </c>
      <c r="H250" s="289" t="s">
        <v>269</v>
      </c>
      <c r="I250" s="289">
        <v>29</v>
      </c>
      <c r="J250" s="289">
        <v>12</v>
      </c>
      <c r="K250" s="289" t="s">
        <v>192</v>
      </c>
      <c r="L250" s="289" t="s">
        <v>532</v>
      </c>
      <c r="M250" s="290" t="str">
        <f>IFERROR(IF(OR(L250="ROOKIE",L250="FREE AGENT"),"NA",_xlfn.XLOOKUP($K250,PPL_EMAIL!$I$2:$I$400,PPL_EMAIL!$K$2:$K$400,"",0)),"NA")</f>
        <v>NA</v>
      </c>
      <c r="N250" s="290"/>
      <c r="O250" s="289" t="s">
        <v>18</v>
      </c>
      <c r="P250" s="291">
        <f>_xlfn.XLOOKUP($O250,NFL!$F$7:$F$39,NFL!$G$7:$G$39,"",0)</f>
        <v>11</v>
      </c>
      <c r="Q250" s="292" t="s">
        <v>1061</v>
      </c>
      <c r="R250" s="293">
        <f>_xlfn.XLOOKUP($K250,CBS_RAW!$C$4:$C$1015,CBS_RAW!$AA$4:$AA$1015,"",0)</f>
        <v>59.82</v>
      </c>
      <c r="S250" s="315">
        <v>48.5</v>
      </c>
      <c r="T250" s="294">
        <f t="shared" si="14"/>
        <v>26</v>
      </c>
      <c r="U250" s="295">
        <f t="shared" si="15"/>
        <v>43</v>
      </c>
      <c r="V250" s="295">
        <f t="shared" si="16"/>
        <v>31.1</v>
      </c>
      <c r="W250" s="294">
        <v>164</v>
      </c>
      <c r="X250" s="295">
        <v>346</v>
      </c>
      <c r="Y250" s="295">
        <v>251.1</v>
      </c>
      <c r="Z250" s="230" t="s">
        <v>272</v>
      </c>
      <c r="AA250" s="229" t="s">
        <v>272</v>
      </c>
      <c r="AB250" s="230" t="s">
        <v>272</v>
      </c>
      <c r="AC250" s="230" t="s">
        <v>272</v>
      </c>
      <c r="AD250" s="230" t="s">
        <v>272</v>
      </c>
      <c r="AE250" s="25"/>
      <c r="AF250" s="241"/>
      <c r="AG250" s="11"/>
      <c r="AH250" s="230" t="s">
        <v>272</v>
      </c>
      <c r="AI250" s="229" t="s">
        <v>272</v>
      </c>
      <c r="AJ250" s="230" t="s">
        <v>272</v>
      </c>
      <c r="AK250" s="230" t="s">
        <v>272</v>
      </c>
      <c r="AL250" s="230" t="s">
        <v>272</v>
      </c>
      <c r="AM250" s="25"/>
      <c r="AN250" s="241"/>
      <c r="AZ250">
        <v>29</v>
      </c>
      <c r="BA250" t="s">
        <v>269</v>
      </c>
      <c r="BE250" s="8">
        <v>14</v>
      </c>
      <c r="BF250" s="8">
        <v>3</v>
      </c>
      <c r="BG250" s="8" t="s">
        <v>135</v>
      </c>
      <c r="BH250" s="8" t="s">
        <v>27</v>
      </c>
      <c r="BI250" s="8">
        <v>10</v>
      </c>
      <c r="BJ250" s="8">
        <v>21</v>
      </c>
      <c r="BK250" s="8">
        <v>14.2</v>
      </c>
      <c r="BL250" s="8">
        <v>3.4</v>
      </c>
      <c r="BM250" s="8">
        <v>-3</v>
      </c>
    </row>
    <row r="251" spans="3:65" ht="16" customHeight="1">
      <c r="C251" s="288">
        <v>245</v>
      </c>
      <c r="D251" s="289"/>
      <c r="E251" s="289" t="str">
        <f>IF(L251="HOMIES", MAX(E$6:E250)+1, "")</f>
        <v/>
      </c>
      <c r="F251" s="289" t="str">
        <f t="shared" si="13"/>
        <v>WR86</v>
      </c>
      <c r="G251" s="289" t="s">
        <v>268</v>
      </c>
      <c r="H251" s="289" t="s">
        <v>268</v>
      </c>
      <c r="I251" s="289">
        <v>86</v>
      </c>
      <c r="J251" s="289">
        <v>12</v>
      </c>
      <c r="K251" s="289" t="s">
        <v>163</v>
      </c>
      <c r="L251" s="289" t="str">
        <f>UPPER(_xlfn.XLOOKUP($K251,PPL_EMAIL!$I$2:$I$400,PPL_EMAIL!$J$2:$J$400,"",0))</f>
        <v>DYNASTY</v>
      </c>
      <c r="M251" s="290">
        <f>IFERROR(IF(OR(L251="ROOKIE",L251="FREE AGENT"),"NA",_xlfn.XLOOKUP($K251,PPL_EMAIL!$I$2:$I$400,PPL_EMAIL!$K$2:$K$400,"",0)),"NA")</f>
        <v>1</v>
      </c>
      <c r="N251" s="290" t="s">
        <v>396</v>
      </c>
      <c r="O251" s="289" t="s">
        <v>34</v>
      </c>
      <c r="P251" s="291">
        <f>_xlfn.XLOOKUP($O251,NFL!$F$7:$F$39,NFL!$G$7:$G$39,"",0)</f>
        <v>7</v>
      </c>
      <c r="Q251" s="292" t="s">
        <v>1062</v>
      </c>
      <c r="R251" s="293">
        <f>_xlfn.XLOOKUP($K251,CBS_RAW!$C$4:$C$1015,CBS_RAW!$AA$4:$AA$1015,"",0)</f>
        <v>70.31</v>
      </c>
      <c r="S251" s="315">
        <v>58.7</v>
      </c>
      <c r="T251" s="294">
        <f t="shared" si="14"/>
        <v>78</v>
      </c>
      <c r="U251" s="295">
        <f t="shared" si="15"/>
        <v>113</v>
      </c>
      <c r="V251" s="295">
        <f t="shared" si="16"/>
        <v>87.2</v>
      </c>
      <c r="W251" s="294">
        <v>203</v>
      </c>
      <c r="X251" s="295">
        <v>297</v>
      </c>
      <c r="Y251" s="295">
        <v>235.8</v>
      </c>
      <c r="Z251" s="230" t="s">
        <v>272</v>
      </c>
      <c r="AA251" s="229" t="s">
        <v>272</v>
      </c>
      <c r="AB251" s="230" t="s">
        <v>272</v>
      </c>
      <c r="AC251" s="230" t="s">
        <v>272</v>
      </c>
      <c r="AD251" s="230" t="s">
        <v>272</v>
      </c>
      <c r="AE251" s="25"/>
      <c r="AF251" s="241"/>
      <c r="AG251" s="11"/>
      <c r="AH251" s="230" t="s">
        <v>272</v>
      </c>
      <c r="AI251" s="229" t="s">
        <v>272</v>
      </c>
      <c r="AJ251" s="230" t="s">
        <v>272</v>
      </c>
      <c r="AK251" s="230" t="s">
        <v>272</v>
      </c>
      <c r="AL251" s="230" t="s">
        <v>272</v>
      </c>
      <c r="AM251" s="25"/>
      <c r="AN251" s="241"/>
      <c r="AZ251">
        <v>86</v>
      </c>
      <c r="BA251" t="s">
        <v>268</v>
      </c>
      <c r="BE251" s="8">
        <v>15</v>
      </c>
      <c r="BF251" s="8">
        <v>3</v>
      </c>
      <c r="BG251" s="8" t="s">
        <v>146</v>
      </c>
      <c r="BH251" s="8" t="s">
        <v>27</v>
      </c>
      <c r="BI251" s="8">
        <v>12</v>
      </c>
      <c r="BJ251" s="8">
        <v>19</v>
      </c>
      <c r="BK251" s="8">
        <v>14.4</v>
      </c>
      <c r="BL251" s="8">
        <v>2.2000000000000002</v>
      </c>
      <c r="BM251" s="8">
        <v>1</v>
      </c>
    </row>
    <row r="252" spans="3:65" ht="16" customHeight="1">
      <c r="C252" s="288">
        <v>246</v>
      </c>
      <c r="D252" s="289"/>
      <c r="E252" s="289" t="str">
        <f>IF(L252="HOMIES", MAX(E$6:E251)+1, "")</f>
        <v/>
      </c>
      <c r="F252" s="289" t="str">
        <f t="shared" si="13"/>
        <v>DST19</v>
      </c>
      <c r="G252" s="289" t="s">
        <v>283</v>
      </c>
      <c r="H252" s="289" t="s">
        <v>1437</v>
      </c>
      <c r="I252" s="289">
        <v>19</v>
      </c>
      <c r="J252" s="289">
        <v>12</v>
      </c>
      <c r="K252" s="289" t="s">
        <v>369</v>
      </c>
      <c r="L252" s="289" t="str">
        <f>UPPER(_xlfn.XLOOKUP($K252,PPL_EMAIL!$I$2:$I$400,PPL_EMAIL!$J$2:$J$400,"",0))</f>
        <v/>
      </c>
      <c r="M252" s="290" t="str">
        <f>IFERROR(IF(OR(L252="ROOKIE",L252="FREE AGENT"),"NA",_xlfn.XLOOKUP($K252,PPL_EMAIL!$I$2:$I$400,PPL_EMAIL!$K$2:$K$400,"",0)),"NA")</f>
        <v/>
      </c>
      <c r="N252" s="290"/>
      <c r="O252" s="289" t="s">
        <v>46</v>
      </c>
      <c r="P252" s="291">
        <f>_xlfn.XLOOKUP($O252,NFL!$F$7:$F$39,NFL!$G$7:$G$39,"",0)</f>
        <v>10</v>
      </c>
      <c r="Q252" s="292">
        <v>0</v>
      </c>
      <c r="R252" s="293" t="str">
        <f>_xlfn.XLOOKUP($K252,CBS_RAW!$C$4:$C$1015,CBS_RAW!$AA$4:$AA$1015,"",0)</f>
        <v/>
      </c>
      <c r="S252" s="315">
        <v>108</v>
      </c>
      <c r="T252" s="294" t="str">
        <f t="shared" si="14"/>
        <v/>
      </c>
      <c r="U252" s="295" t="str">
        <f t="shared" si="15"/>
        <v/>
      </c>
      <c r="V252" s="295" t="str">
        <f t="shared" si="16"/>
        <v/>
      </c>
      <c r="W252" s="294">
        <v>207</v>
      </c>
      <c r="X252" s="295">
        <v>307</v>
      </c>
      <c r="Y252" s="295">
        <v>253.1</v>
      </c>
      <c r="Z252" s="230">
        <v>7.7</v>
      </c>
      <c r="AA252" s="229">
        <v>14</v>
      </c>
      <c r="AB252" s="230">
        <v>42</v>
      </c>
      <c r="AC252" s="230">
        <v>29.4</v>
      </c>
      <c r="AD252" s="230">
        <v>7.7</v>
      </c>
      <c r="AE252" s="25"/>
      <c r="AF252" s="241"/>
      <c r="AG252" s="11"/>
      <c r="AH252" s="230">
        <v>7.7</v>
      </c>
      <c r="AI252" s="229">
        <v>14</v>
      </c>
      <c r="AJ252" s="230">
        <v>42</v>
      </c>
      <c r="AK252" s="230">
        <v>29.4</v>
      </c>
      <c r="AL252" s="230">
        <v>7.7</v>
      </c>
      <c r="AM252" s="25"/>
      <c r="AN252" s="241"/>
      <c r="AZ252">
        <v>19</v>
      </c>
      <c r="BA252" t="s">
        <v>283</v>
      </c>
      <c r="BE252" s="8">
        <v>16</v>
      </c>
      <c r="BF252" s="8">
        <v>3</v>
      </c>
      <c r="BG252" s="8" t="s">
        <v>152</v>
      </c>
      <c r="BH252" s="8" t="s">
        <v>52</v>
      </c>
      <c r="BI252" s="8">
        <v>8</v>
      </c>
      <c r="BJ252" s="8">
        <v>21</v>
      </c>
      <c r="BK252" s="8">
        <v>15.6</v>
      </c>
      <c r="BL252" s="8">
        <v>4</v>
      </c>
      <c r="BM252" s="8">
        <v>1</v>
      </c>
    </row>
    <row r="253" spans="3:65" ht="16" customHeight="1">
      <c r="C253" s="288">
        <v>247</v>
      </c>
      <c r="D253" s="289"/>
      <c r="E253" s="289" t="str">
        <f>IF(L253="HOMIES", MAX(E$6:E252)+1, "")</f>
        <v/>
      </c>
      <c r="F253" s="289" t="str">
        <f t="shared" si="13"/>
        <v>RB71</v>
      </c>
      <c r="G253" s="289" t="s">
        <v>267</v>
      </c>
      <c r="H253" s="289" t="s">
        <v>267</v>
      </c>
      <c r="I253" s="289">
        <v>71</v>
      </c>
      <c r="J253" s="289">
        <v>12</v>
      </c>
      <c r="K253" s="289" t="s">
        <v>112</v>
      </c>
      <c r="L253" s="289" t="s">
        <v>532</v>
      </c>
      <c r="M253" s="290" t="str">
        <f>IFERROR(IF(OR(L253="ROOKIE",L253="FREE AGENT"),"NA",_xlfn.XLOOKUP($K253,PPL_EMAIL!$I$2:$I$400,PPL_EMAIL!$K$2:$K$400,"",0)),"NA")</f>
        <v>NA</v>
      </c>
      <c r="N253" s="290"/>
      <c r="O253" s="289" t="s">
        <v>6</v>
      </c>
      <c r="P253" s="291">
        <f>_xlfn.XLOOKUP($O253,NFL!$F$7:$F$39,NFL!$G$7:$G$39,"",0)</f>
        <v>6</v>
      </c>
      <c r="Q253" s="292" t="s">
        <v>1276</v>
      </c>
      <c r="R253" s="293">
        <f>_xlfn.XLOOKUP($K253,CBS_RAW!$C$4:$C$1015,CBS_RAW!$AA$4:$AA$1015,"",0)</f>
        <v>92.02</v>
      </c>
      <c r="S253" s="315">
        <v>79.3</v>
      </c>
      <c r="T253" s="294">
        <f t="shared" si="14"/>
        <v>56</v>
      </c>
      <c r="U253" s="295">
        <f t="shared" si="15"/>
        <v>85</v>
      </c>
      <c r="V253" s="295">
        <f t="shared" si="16"/>
        <v>68.7</v>
      </c>
      <c r="W253" s="294">
        <v>199</v>
      </c>
      <c r="X253" s="295">
        <v>322</v>
      </c>
      <c r="Y253" s="295">
        <v>246.7</v>
      </c>
      <c r="Z253" s="230">
        <v>12.5</v>
      </c>
      <c r="AA253" s="229">
        <v>64</v>
      </c>
      <c r="AB253" s="230">
        <v>115</v>
      </c>
      <c r="AC253" s="230">
        <v>83.9</v>
      </c>
      <c r="AD253" s="230">
        <v>15.6</v>
      </c>
      <c r="AE253" s="25"/>
      <c r="AF253" s="241"/>
      <c r="AG253" s="11"/>
      <c r="AH253" s="230">
        <v>12.5</v>
      </c>
      <c r="AI253" s="229">
        <v>64</v>
      </c>
      <c r="AJ253" s="230">
        <v>115</v>
      </c>
      <c r="AK253" s="230">
        <v>83.9</v>
      </c>
      <c r="AL253" s="230">
        <v>15.6</v>
      </c>
      <c r="AM253" s="25"/>
      <c r="AN253" s="241"/>
      <c r="AZ253">
        <v>71</v>
      </c>
      <c r="BA253" t="s">
        <v>267</v>
      </c>
      <c r="BE253" s="8">
        <v>17</v>
      </c>
      <c r="BF253" s="8">
        <v>3</v>
      </c>
      <c r="BG253" s="8" t="s">
        <v>459</v>
      </c>
      <c r="BH253" s="8" t="s">
        <v>50</v>
      </c>
      <c r="BI253" s="8">
        <v>14</v>
      </c>
      <c r="BJ253" s="8">
        <v>25</v>
      </c>
      <c r="BK253" s="8">
        <v>17.7</v>
      </c>
      <c r="BL253" s="8">
        <v>2.5</v>
      </c>
      <c r="BM253" s="8">
        <v>-2</v>
      </c>
    </row>
    <row r="254" spans="3:65" ht="16" customHeight="1">
      <c r="C254" s="288">
        <v>248</v>
      </c>
      <c r="D254" s="289"/>
      <c r="E254" s="289" t="str">
        <f>IF(L254="HOMIES", MAX(E$6:E253)+1, "")</f>
        <v/>
      </c>
      <c r="F254" s="289" t="str">
        <f t="shared" si="13"/>
        <v>K14</v>
      </c>
      <c r="G254" s="289" t="s">
        <v>273</v>
      </c>
      <c r="H254" s="289" t="s">
        <v>273</v>
      </c>
      <c r="I254" s="289">
        <v>14</v>
      </c>
      <c r="J254" s="289">
        <v>12</v>
      </c>
      <c r="K254" s="289" t="s">
        <v>487</v>
      </c>
      <c r="L254" s="289" t="str">
        <f>UPPER(_xlfn.XLOOKUP($K254,PPL_EMAIL!$I$2:$I$400,PPL_EMAIL!$J$2:$J$400,"",0))</f>
        <v>INVINCIBLES</v>
      </c>
      <c r="M254" s="290">
        <f>IFERROR(IF(OR(L254="ROOKIE",L254="FREE AGENT"),"NA",_xlfn.XLOOKUP($K254,PPL_EMAIL!$I$2:$I$400,PPL_EMAIL!$K$2:$K$400,"",0)),"NA")</f>
        <v>1</v>
      </c>
      <c r="N254" s="290" t="s">
        <v>69</v>
      </c>
      <c r="O254" s="289" t="s">
        <v>10</v>
      </c>
      <c r="P254" s="291">
        <f>_xlfn.XLOOKUP($O254,NFL!$F$7:$F$39,NFL!$G$7:$G$39,"",0)</f>
        <v>14</v>
      </c>
      <c r="Q254" s="292" t="s">
        <v>1277</v>
      </c>
      <c r="R254" s="293" t="str">
        <f>_xlfn.XLOOKUP($K254,CBS_RAW!$C$4:$C$1015,CBS_RAW!$AA$4:$AA$1015,"",0)</f>
        <v/>
      </c>
      <c r="S254" s="315">
        <v>125</v>
      </c>
      <c r="T254" s="294">
        <f t="shared" si="14"/>
        <v>9</v>
      </c>
      <c r="U254" s="295">
        <f t="shared" si="15"/>
        <v>30</v>
      </c>
      <c r="V254" s="295">
        <f t="shared" si="16"/>
        <v>15.9</v>
      </c>
      <c r="W254" s="294">
        <v>192</v>
      </c>
      <c r="X254" s="295">
        <v>353</v>
      </c>
      <c r="Y254" s="295">
        <v>255.2</v>
      </c>
      <c r="Z254" s="230">
        <v>6.7</v>
      </c>
      <c r="AA254" s="229">
        <v>75</v>
      </c>
      <c r="AB254" s="230">
        <v>106</v>
      </c>
      <c r="AC254" s="230">
        <v>88.5</v>
      </c>
      <c r="AD254" s="230">
        <v>7.4</v>
      </c>
      <c r="AE254" s="25"/>
      <c r="AF254" s="241"/>
      <c r="AG254" s="11"/>
      <c r="AH254" s="230">
        <v>6.7</v>
      </c>
      <c r="AI254" s="229">
        <v>75</v>
      </c>
      <c r="AJ254" s="230">
        <v>106</v>
      </c>
      <c r="AK254" s="230">
        <v>88.5</v>
      </c>
      <c r="AL254" s="230">
        <v>7.4</v>
      </c>
      <c r="AM254" s="25"/>
      <c r="AN254" s="241"/>
      <c r="AZ254">
        <v>14</v>
      </c>
      <c r="BA254" t="s">
        <v>273</v>
      </c>
      <c r="BE254" s="8">
        <v>18</v>
      </c>
      <c r="BF254" s="8">
        <v>3</v>
      </c>
      <c r="BG254" s="8" t="s">
        <v>586</v>
      </c>
      <c r="BH254" s="8" t="s">
        <v>34</v>
      </c>
      <c r="BI254" s="8">
        <v>12</v>
      </c>
      <c r="BJ254" s="8">
        <v>36</v>
      </c>
      <c r="BK254" s="8">
        <v>19.5</v>
      </c>
      <c r="BL254" s="8">
        <v>4.5</v>
      </c>
      <c r="BM254" s="8">
        <v>5</v>
      </c>
    </row>
    <row r="255" spans="3:65" ht="16" customHeight="1">
      <c r="C255" s="288">
        <v>249</v>
      </c>
      <c r="D255" s="289"/>
      <c r="E255" s="289" t="str">
        <f>IF(L255="HOMIES", MAX(E$6:E254)+1, "")</f>
        <v/>
      </c>
      <c r="F255" s="289" t="str">
        <f t="shared" si="13"/>
        <v>WR87</v>
      </c>
      <c r="G255" s="289" t="s">
        <v>268</v>
      </c>
      <c r="H255" s="289" t="s">
        <v>268</v>
      </c>
      <c r="I255" s="289">
        <v>87</v>
      </c>
      <c r="J255" s="289">
        <v>12</v>
      </c>
      <c r="K255" s="289" t="s">
        <v>957</v>
      </c>
      <c r="L255" s="289" t="s">
        <v>519</v>
      </c>
      <c r="M255" s="290" t="str">
        <f>IFERROR(IF(OR(L255="ROOKIE",L255="FREE AGENT"),"NA",_xlfn.XLOOKUP($K255,PPL_EMAIL!$I$2:$I$400,PPL_EMAIL!$K$2:$K$400,"",0)),"NA")</f>
        <v>NA</v>
      </c>
      <c r="N255" s="290"/>
      <c r="O255" s="289" t="s">
        <v>8</v>
      </c>
      <c r="P255" s="291">
        <f>_xlfn.XLOOKUP($O255,NFL!$F$7:$F$39,NFL!$G$7:$G$39,"",0)</f>
        <v>9</v>
      </c>
      <c r="Q255" s="292" t="s">
        <v>1278</v>
      </c>
      <c r="R255" s="293">
        <f>_xlfn.XLOOKUP($K255,CBS_RAW!$C$4:$C$1015,CBS_RAW!$AA$4:$AA$1015,"",0)</f>
        <v>74.48</v>
      </c>
      <c r="S255" s="315">
        <v>0</v>
      </c>
      <c r="T255" s="294">
        <f t="shared" si="14"/>
        <v>63</v>
      </c>
      <c r="U255" s="295">
        <f t="shared" si="15"/>
        <v>106</v>
      </c>
      <c r="V255" s="295">
        <f t="shared" si="16"/>
        <v>83.8</v>
      </c>
      <c r="W255" s="294">
        <v>160</v>
      </c>
      <c r="X255" s="295">
        <v>304</v>
      </c>
      <c r="Y255" s="295">
        <v>233.1</v>
      </c>
      <c r="Z255" s="230" t="s">
        <v>272</v>
      </c>
      <c r="AA255" s="229" t="s">
        <v>272</v>
      </c>
      <c r="AB255" s="230" t="s">
        <v>272</v>
      </c>
      <c r="AC255" s="230" t="s">
        <v>272</v>
      </c>
      <c r="AD255" s="230" t="s">
        <v>272</v>
      </c>
      <c r="AE255" s="25"/>
      <c r="AF255" s="241"/>
      <c r="AG255" s="11"/>
      <c r="AH255" s="230" t="s">
        <v>272</v>
      </c>
      <c r="AI255" s="229" t="s">
        <v>272</v>
      </c>
      <c r="AJ255" s="230" t="s">
        <v>272</v>
      </c>
      <c r="AK255" s="230" t="s">
        <v>272</v>
      </c>
      <c r="AL255" s="230" t="s">
        <v>272</v>
      </c>
      <c r="AM255" s="25"/>
      <c r="AN255" s="241"/>
      <c r="AZ255">
        <v>87</v>
      </c>
      <c r="BA255" t="s">
        <v>268</v>
      </c>
      <c r="BE255" s="8">
        <v>19</v>
      </c>
      <c r="BF255" s="8">
        <v>4</v>
      </c>
      <c r="BG255" s="8" t="s">
        <v>138</v>
      </c>
      <c r="BH255" s="8" t="s">
        <v>6</v>
      </c>
      <c r="BI255" s="8">
        <v>16</v>
      </c>
      <c r="BJ255" s="8">
        <v>30</v>
      </c>
      <c r="BK255" s="8">
        <v>20.399999999999999</v>
      </c>
      <c r="BL255" s="8">
        <v>3.8</v>
      </c>
      <c r="BM255" s="8">
        <v>6</v>
      </c>
    </row>
    <row r="256" spans="3:65" ht="16" customHeight="1">
      <c r="C256" s="288">
        <v>250</v>
      </c>
      <c r="D256" s="289"/>
      <c r="E256" s="289" t="str">
        <f>IF(L256="HOMIES", MAX(E$6:E255)+1, "")</f>
        <v/>
      </c>
      <c r="F256" s="289" t="str">
        <f t="shared" si="13"/>
        <v>WR88</v>
      </c>
      <c r="G256" s="289" t="s">
        <v>268</v>
      </c>
      <c r="H256" s="289" t="s">
        <v>268</v>
      </c>
      <c r="I256" s="289">
        <v>88</v>
      </c>
      <c r="J256" s="289">
        <v>12</v>
      </c>
      <c r="K256" s="289" t="s">
        <v>170</v>
      </c>
      <c r="L256" s="289" t="str">
        <f>UPPER(_xlfn.XLOOKUP($K256,PPL_EMAIL!$I$2:$I$400,PPL_EMAIL!$J$2:$J$400,"",0))</f>
        <v>HABANEROS</v>
      </c>
      <c r="M256" s="290">
        <f>IFERROR(IF(OR(L256="ROOKIE",L256="FREE AGENT"),"NA",_xlfn.XLOOKUP($K256,PPL_EMAIL!$I$2:$I$400,PPL_EMAIL!$K$2:$K$400,"",0)),"NA")</f>
        <v>3</v>
      </c>
      <c r="N256" s="290" t="s">
        <v>396</v>
      </c>
      <c r="O256" s="289" t="s">
        <v>4</v>
      </c>
      <c r="P256" s="291">
        <f>_xlfn.XLOOKUP($O256,NFL!$F$7:$F$39,NFL!$G$7:$G$39,"",0)</f>
        <v>14</v>
      </c>
      <c r="Q256" s="292">
        <v>0</v>
      </c>
      <c r="R256" s="293">
        <f>_xlfn.XLOOKUP($K256,CBS_RAW!$C$4:$C$1015,CBS_RAW!$AA$4:$AA$1015,"",0)</f>
        <v>89.17</v>
      </c>
      <c r="S256" s="315">
        <v>65.599999999999994</v>
      </c>
      <c r="T256" s="294">
        <f t="shared" si="14"/>
        <v>74</v>
      </c>
      <c r="U256" s="295">
        <f t="shared" si="15"/>
        <v>109</v>
      </c>
      <c r="V256" s="295">
        <f t="shared" si="16"/>
        <v>91.4</v>
      </c>
      <c r="W256" s="294">
        <v>205</v>
      </c>
      <c r="X256" s="295">
        <v>297</v>
      </c>
      <c r="Y256" s="295">
        <v>250</v>
      </c>
      <c r="Z256" s="230">
        <v>10.4</v>
      </c>
      <c r="AA256" s="229">
        <v>72</v>
      </c>
      <c r="AB256" s="230">
        <v>117</v>
      </c>
      <c r="AC256" s="230">
        <v>88.6</v>
      </c>
      <c r="AD256" s="230">
        <v>9.8000000000000007</v>
      </c>
      <c r="AE256" s="25"/>
      <c r="AF256" s="241"/>
      <c r="AG256" s="11"/>
      <c r="AH256" s="230">
        <v>10.4</v>
      </c>
      <c r="AI256" s="229">
        <v>72</v>
      </c>
      <c r="AJ256" s="230">
        <v>117</v>
      </c>
      <c r="AK256" s="230">
        <v>88.6</v>
      </c>
      <c r="AL256" s="230">
        <v>9.8000000000000007</v>
      </c>
      <c r="AM256" s="25"/>
      <c r="AN256" s="241"/>
      <c r="AZ256">
        <v>88</v>
      </c>
      <c r="BA256" t="s">
        <v>268</v>
      </c>
      <c r="BE256" s="8">
        <v>20</v>
      </c>
      <c r="BF256" s="8">
        <v>4</v>
      </c>
      <c r="BG256" s="8" t="s">
        <v>927</v>
      </c>
      <c r="BH256" s="8" t="s">
        <v>12</v>
      </c>
      <c r="BI256" s="8">
        <v>16</v>
      </c>
      <c r="BJ256" s="8">
        <v>29</v>
      </c>
      <c r="BK256" s="8">
        <v>20.8</v>
      </c>
      <c r="BL256" s="8">
        <v>3.3</v>
      </c>
      <c r="BM256" s="8">
        <v>-1</v>
      </c>
    </row>
    <row r="257" spans="3:65" ht="16" customHeight="1">
      <c r="C257" s="288">
        <v>251</v>
      </c>
      <c r="D257" s="289"/>
      <c r="E257" s="289" t="str">
        <f>IF(L257="HOMIES", MAX(E$6:E256)+1, "")</f>
        <v/>
      </c>
      <c r="F257" s="289" t="str">
        <f t="shared" si="13"/>
        <v>RB72</v>
      </c>
      <c r="G257" s="289" t="s">
        <v>267</v>
      </c>
      <c r="H257" s="289" t="s">
        <v>267</v>
      </c>
      <c r="I257" s="289">
        <v>72</v>
      </c>
      <c r="J257" s="289">
        <v>12</v>
      </c>
      <c r="K257" s="289" t="s">
        <v>601</v>
      </c>
      <c r="L257" s="289" t="s">
        <v>532</v>
      </c>
      <c r="M257" s="290" t="str">
        <f>IFERROR(IF(OR(L257="ROOKIE",L257="FREE AGENT"),"NA",_xlfn.XLOOKUP($K257,PPL_EMAIL!$I$2:$I$400,PPL_EMAIL!$K$2:$K$400,"",0)),"NA")</f>
        <v>NA</v>
      </c>
      <c r="N257" s="290"/>
      <c r="O257" s="289" t="s">
        <v>10</v>
      </c>
      <c r="P257" s="291">
        <f>_xlfn.XLOOKUP($O257,NFL!$F$7:$F$39,NFL!$G$7:$G$39,"",0)</f>
        <v>14</v>
      </c>
      <c r="Q257" s="292" t="s">
        <v>1063</v>
      </c>
      <c r="R257" s="293">
        <f>_xlfn.XLOOKUP($K257,CBS_RAW!$C$4:$C$1015,CBS_RAW!$AA$4:$AA$1015,"",0)</f>
        <v>97.35</v>
      </c>
      <c r="S257" s="315">
        <v>44.7</v>
      </c>
      <c r="T257" s="294">
        <f t="shared" si="14"/>
        <v>62</v>
      </c>
      <c r="U257" s="295">
        <f t="shared" si="15"/>
        <v>92</v>
      </c>
      <c r="V257" s="295">
        <f t="shared" si="16"/>
        <v>73.099999999999994</v>
      </c>
      <c r="W257" s="294">
        <v>186</v>
      </c>
      <c r="X257" s="295">
        <v>308</v>
      </c>
      <c r="Y257" s="295">
        <v>243.1</v>
      </c>
      <c r="Z257" s="230">
        <v>2.2000000000000002</v>
      </c>
      <c r="AA257" s="229">
        <v>13</v>
      </c>
      <c r="AB257" s="230">
        <v>36</v>
      </c>
      <c r="AC257" s="230">
        <v>28.8</v>
      </c>
      <c r="AD257" s="230">
        <v>5.5</v>
      </c>
      <c r="AE257" s="25"/>
      <c r="AF257" s="241"/>
      <c r="AG257" s="11"/>
      <c r="AH257" s="230">
        <v>2.2000000000000002</v>
      </c>
      <c r="AI257" s="229">
        <v>13</v>
      </c>
      <c r="AJ257" s="230">
        <v>36</v>
      </c>
      <c r="AK257" s="230">
        <v>28.8</v>
      </c>
      <c r="AL257" s="230">
        <v>5.5</v>
      </c>
      <c r="AM257" s="25"/>
      <c r="AN257" s="241"/>
      <c r="AZ257">
        <v>72</v>
      </c>
      <c r="BA257" t="s">
        <v>267</v>
      </c>
      <c r="BE257" s="8">
        <v>21</v>
      </c>
      <c r="BF257" s="8">
        <v>4</v>
      </c>
      <c r="BG257" s="8" t="s">
        <v>580</v>
      </c>
      <c r="BH257" s="8" t="s">
        <v>51</v>
      </c>
      <c r="BI257" s="8">
        <v>16</v>
      </c>
      <c r="BJ257" s="8">
        <v>30</v>
      </c>
      <c r="BK257" s="8">
        <v>22</v>
      </c>
      <c r="BL257" s="8">
        <v>3.4</v>
      </c>
      <c r="BM257" s="8">
        <v>-1</v>
      </c>
    </row>
    <row r="258" spans="3:65" ht="16" customHeight="1">
      <c r="C258" s="288">
        <v>252</v>
      </c>
      <c r="D258" s="289"/>
      <c r="E258" s="289" t="str">
        <f>IF(L258="HOMIES", MAX(E$6:E257)+1, "")</f>
        <v/>
      </c>
      <c r="F258" s="289" t="str">
        <f t="shared" si="13"/>
        <v>RB73</v>
      </c>
      <c r="G258" s="289" t="s">
        <v>267</v>
      </c>
      <c r="H258" s="289" t="s">
        <v>267</v>
      </c>
      <c r="I258" s="289">
        <v>73</v>
      </c>
      <c r="J258" s="289">
        <v>12</v>
      </c>
      <c r="K258" s="289" t="s">
        <v>566</v>
      </c>
      <c r="L258" s="289" t="str">
        <f>UPPER(_xlfn.XLOOKUP($K258,PPL_EMAIL!$I$2:$I$400,PPL_EMAIL!$J$2:$J$400,"",0))</f>
        <v>MACHINE</v>
      </c>
      <c r="M258" s="290">
        <f>IFERROR(IF(OR(L258="ROOKIE",L258="FREE AGENT"),"NA",_xlfn.XLOOKUP($K258,PPL_EMAIL!$I$2:$I$400,PPL_EMAIL!$K$2:$K$400,"",0)),"NA")</f>
        <v>3</v>
      </c>
      <c r="N258" s="290" t="s">
        <v>69</v>
      </c>
      <c r="O258" s="289" t="s">
        <v>29</v>
      </c>
      <c r="P258" s="291">
        <f>_xlfn.XLOOKUP($O258,NFL!$F$7:$F$39,NFL!$G$7:$G$39,"",0)</f>
        <v>10</v>
      </c>
      <c r="Q258" s="292">
        <v>0</v>
      </c>
      <c r="R258" s="293">
        <f>_xlfn.XLOOKUP($K258,CBS_RAW!$C$4:$C$1015,CBS_RAW!$AA$4:$AA$1015,"",0)</f>
        <v>31.71</v>
      </c>
      <c r="S258" s="315">
        <v>94.2</v>
      </c>
      <c r="T258" s="294">
        <f t="shared" si="14"/>
        <v>55</v>
      </c>
      <c r="U258" s="295">
        <f t="shared" si="15"/>
        <v>79</v>
      </c>
      <c r="V258" s="295">
        <f t="shared" si="16"/>
        <v>68</v>
      </c>
      <c r="W258" s="294">
        <v>145</v>
      </c>
      <c r="X258" s="295">
        <v>363</v>
      </c>
      <c r="Y258" s="295">
        <v>243.3</v>
      </c>
      <c r="Z258" s="230">
        <v>6.8</v>
      </c>
      <c r="AA258" s="229">
        <v>74</v>
      </c>
      <c r="AB258" s="230">
        <v>118</v>
      </c>
      <c r="AC258" s="230">
        <v>89.5</v>
      </c>
      <c r="AD258" s="230">
        <v>8.8000000000000007</v>
      </c>
      <c r="AE258" s="25"/>
      <c r="AF258" s="241"/>
      <c r="AG258" s="11"/>
      <c r="AH258" s="230">
        <v>6.8</v>
      </c>
      <c r="AI258" s="229">
        <v>74</v>
      </c>
      <c r="AJ258" s="230">
        <v>118</v>
      </c>
      <c r="AK258" s="230">
        <v>89.5</v>
      </c>
      <c r="AL258" s="230">
        <v>8.8000000000000007</v>
      </c>
      <c r="AM258" s="25"/>
      <c r="AN258" s="241"/>
      <c r="AZ258">
        <v>73</v>
      </c>
      <c r="BA258" t="s">
        <v>267</v>
      </c>
      <c r="BE258" s="8">
        <v>22</v>
      </c>
      <c r="BF258" s="8">
        <v>4</v>
      </c>
      <c r="BG258" s="8" t="s">
        <v>462</v>
      </c>
      <c r="BH258" s="8" t="s">
        <v>25</v>
      </c>
      <c r="BI258" s="8">
        <v>17</v>
      </c>
      <c r="BJ258" s="8">
        <v>30</v>
      </c>
      <c r="BK258" s="8">
        <v>22</v>
      </c>
      <c r="BL258" s="8">
        <v>3</v>
      </c>
      <c r="BM258" s="8">
        <v>-4</v>
      </c>
    </row>
    <row r="259" spans="3:65" ht="16" customHeight="1">
      <c r="C259" s="288">
        <v>253</v>
      </c>
      <c r="D259" s="289"/>
      <c r="E259" s="289" t="str">
        <f>IF(L259="HOMIES", MAX(E$6:E258)+1, "")</f>
        <v/>
      </c>
      <c r="F259" s="289" t="str">
        <f t="shared" si="13"/>
        <v>WR89</v>
      </c>
      <c r="G259" s="289" t="s">
        <v>268</v>
      </c>
      <c r="H259" s="289" t="s">
        <v>268</v>
      </c>
      <c r="I259" s="289">
        <v>89</v>
      </c>
      <c r="J259" s="289">
        <v>12</v>
      </c>
      <c r="K259" s="289" t="s">
        <v>151</v>
      </c>
      <c r="L259" s="289" t="str">
        <f>UPPER(_xlfn.XLOOKUP($K259,PPL_EMAIL!$I$2:$I$400,PPL_EMAIL!$J$2:$J$400,"",0))</f>
        <v>HABANEROS</v>
      </c>
      <c r="M259" s="290">
        <f>IFERROR(IF(OR(L259="ROOKIE",L259="FREE AGENT"),"NA",_xlfn.XLOOKUP($K259,PPL_EMAIL!$I$2:$I$400,PPL_EMAIL!$K$2:$K$400,"",0)),"NA")</f>
        <v>6</v>
      </c>
      <c r="N259" s="290" t="s">
        <v>69</v>
      </c>
      <c r="O259" s="289" t="s">
        <v>53</v>
      </c>
      <c r="P259" s="291">
        <f>_xlfn.XLOOKUP($O259,NFL!$F$7:$F$39,NFL!$G$7:$G$39,"",0)</f>
        <v>9</v>
      </c>
      <c r="Q259" s="292" t="s">
        <v>1279</v>
      </c>
      <c r="R259" s="293">
        <f>_xlfn.XLOOKUP($K259,CBS_RAW!$C$4:$C$1015,CBS_RAW!$AA$4:$AA$1015,"",0)</f>
        <v>110.41</v>
      </c>
      <c r="S259" s="315">
        <v>41.7</v>
      </c>
      <c r="T259" s="294">
        <f t="shared" si="14"/>
        <v>75</v>
      </c>
      <c r="U259" s="295">
        <f t="shared" si="15"/>
        <v>104</v>
      </c>
      <c r="V259" s="295">
        <f t="shared" si="16"/>
        <v>86.2</v>
      </c>
      <c r="W259" s="294">
        <v>194</v>
      </c>
      <c r="X259" s="295">
        <v>330</v>
      </c>
      <c r="Y259" s="295">
        <v>253.8</v>
      </c>
      <c r="Z259" s="230">
        <v>3.8</v>
      </c>
      <c r="AA259" s="229">
        <v>24</v>
      </c>
      <c r="AB259" s="230">
        <v>39</v>
      </c>
      <c r="AC259" s="230">
        <v>31.1</v>
      </c>
      <c r="AD259" s="230">
        <v>3.6</v>
      </c>
      <c r="AE259" s="25"/>
      <c r="AF259" s="241"/>
      <c r="AG259" s="11"/>
      <c r="AH259" s="230">
        <v>3.8</v>
      </c>
      <c r="AI259" s="229">
        <v>24</v>
      </c>
      <c r="AJ259" s="230">
        <v>39</v>
      </c>
      <c r="AK259" s="230">
        <v>31.1</v>
      </c>
      <c r="AL259" s="230">
        <v>3.6</v>
      </c>
      <c r="AM259" s="25"/>
      <c r="AN259" s="241"/>
      <c r="AZ259">
        <v>89</v>
      </c>
      <c r="BA259" t="s">
        <v>268</v>
      </c>
      <c r="BE259" s="8">
        <v>23</v>
      </c>
      <c r="BF259" s="8">
        <v>4</v>
      </c>
      <c r="BG259" s="8" t="s">
        <v>563</v>
      </c>
      <c r="BH259" s="8" t="s">
        <v>20</v>
      </c>
      <c r="BI259" s="8">
        <v>15</v>
      </c>
      <c r="BJ259" s="8">
        <v>31</v>
      </c>
      <c r="BK259" s="8">
        <v>23</v>
      </c>
      <c r="BL259" s="8">
        <v>4.3</v>
      </c>
      <c r="BM259" s="8">
        <v>-2</v>
      </c>
    </row>
    <row r="260" spans="3:65" ht="16" customHeight="1">
      <c r="C260" s="288">
        <v>254</v>
      </c>
      <c r="D260" s="289"/>
      <c r="E260" s="289" t="str">
        <f>IF(L260="HOMIES", MAX(E$6:E259)+1, "")</f>
        <v/>
      </c>
      <c r="F260" s="289" t="str">
        <f t="shared" si="13"/>
        <v>K15</v>
      </c>
      <c r="G260" s="289" t="s">
        <v>273</v>
      </c>
      <c r="H260" s="289" t="s">
        <v>273</v>
      </c>
      <c r="I260" s="289">
        <v>15</v>
      </c>
      <c r="J260" s="289">
        <v>12</v>
      </c>
      <c r="K260" s="289" t="s">
        <v>208</v>
      </c>
      <c r="L260" s="289" t="str">
        <f>UPPER(_xlfn.XLOOKUP($K260,PPL_EMAIL!$I$2:$I$400,PPL_EMAIL!$J$2:$J$400,"",0))</f>
        <v>ROID RAGERS</v>
      </c>
      <c r="M260" s="290">
        <f>IFERROR(IF(OR(L260="ROOKIE",L260="FREE AGENT"),"NA",_xlfn.XLOOKUP($K260,PPL_EMAIL!$I$2:$I$400,PPL_EMAIL!$K$2:$K$400,"",0)),"NA")</f>
        <v>1</v>
      </c>
      <c r="N260" s="290" t="s">
        <v>69</v>
      </c>
      <c r="O260" s="289" t="s">
        <v>16</v>
      </c>
      <c r="P260" s="291">
        <f>_xlfn.XLOOKUP($O260,NFL!$F$7:$F$39,NFL!$G$7:$G$39,"",0)</f>
        <v>7</v>
      </c>
      <c r="Q260" s="292">
        <v>0</v>
      </c>
      <c r="R260" s="293" t="str">
        <f>_xlfn.XLOOKUP($K260,CBS_RAW!$C$4:$C$1015,CBS_RAW!$AA$4:$AA$1015,"",0)</f>
        <v/>
      </c>
      <c r="S260" s="315">
        <v>150</v>
      </c>
      <c r="T260" s="294">
        <f t="shared" si="14"/>
        <v>8</v>
      </c>
      <c r="U260" s="295">
        <f t="shared" si="15"/>
        <v>20</v>
      </c>
      <c r="V260" s="295">
        <f t="shared" si="16"/>
        <v>15.2</v>
      </c>
      <c r="W260" s="294">
        <v>224</v>
      </c>
      <c r="X260" s="295">
        <v>306</v>
      </c>
      <c r="Y260" s="295">
        <v>254.9</v>
      </c>
      <c r="Z260" s="230">
        <v>18.899999999999999</v>
      </c>
      <c r="AA260" s="229">
        <v>51</v>
      </c>
      <c r="AB260" s="230">
        <v>101</v>
      </c>
      <c r="AC260" s="230">
        <v>73.099999999999994</v>
      </c>
      <c r="AD260" s="230">
        <v>9.6999999999999993</v>
      </c>
      <c r="AE260" s="25"/>
      <c r="AF260" s="241"/>
      <c r="AG260" s="11"/>
      <c r="AH260" s="230">
        <v>18.899999999999999</v>
      </c>
      <c r="AI260" s="229">
        <v>51</v>
      </c>
      <c r="AJ260" s="230">
        <v>101</v>
      </c>
      <c r="AK260" s="230">
        <v>73.099999999999994</v>
      </c>
      <c r="AL260" s="230">
        <v>9.6999999999999993</v>
      </c>
      <c r="AM260" s="25"/>
      <c r="AN260" s="241"/>
      <c r="AZ260">
        <v>15</v>
      </c>
      <c r="BA260" t="s">
        <v>273</v>
      </c>
      <c r="BE260" s="8">
        <v>24</v>
      </c>
      <c r="BF260" s="8">
        <v>4</v>
      </c>
      <c r="BG260" s="8" t="s">
        <v>169</v>
      </c>
      <c r="BH260" s="8" t="s">
        <v>22</v>
      </c>
      <c r="BI260" s="8">
        <v>19</v>
      </c>
      <c r="BJ260" s="8">
        <v>34</v>
      </c>
      <c r="BK260" s="8">
        <v>26.4</v>
      </c>
      <c r="BL260" s="8">
        <v>4.0999999999999996</v>
      </c>
      <c r="BM260" s="8">
        <v>0</v>
      </c>
    </row>
    <row r="261" spans="3:65" ht="16" customHeight="1">
      <c r="C261" s="288">
        <v>255</v>
      </c>
      <c r="D261" s="289"/>
      <c r="E261" s="289" t="str">
        <f>IF(L261="HOMIES", MAX(E$6:E260)+1, "")</f>
        <v/>
      </c>
      <c r="F261" s="289" t="str">
        <f t="shared" si="13"/>
        <v>DST20</v>
      </c>
      <c r="G261" s="289" t="s">
        <v>283</v>
      </c>
      <c r="H261" s="289" t="s">
        <v>1437</v>
      </c>
      <c r="I261" s="289">
        <v>20</v>
      </c>
      <c r="J261" s="289">
        <v>12</v>
      </c>
      <c r="K261" s="289" t="s">
        <v>377</v>
      </c>
      <c r="L261" s="289" t="str">
        <f>UPPER(_xlfn.XLOOKUP($K261,PPL_EMAIL!$I$2:$I$400,PPL_EMAIL!$J$2:$J$400,"",0))</f>
        <v/>
      </c>
      <c r="M261" s="290" t="str">
        <f>IFERROR(IF(OR(L261="ROOKIE",L261="FREE AGENT"),"NA",_xlfn.XLOOKUP($K261,PPL_EMAIL!$I$2:$I$400,PPL_EMAIL!$K$2:$K$400,"",0)),"NA")</f>
        <v/>
      </c>
      <c r="N261" s="290"/>
      <c r="O261" s="289" t="s">
        <v>48</v>
      </c>
      <c r="P261" s="291">
        <f>_xlfn.XLOOKUP($O261,NFL!$F$7:$F$39,NFL!$G$7:$G$39,"",0)</f>
        <v>6</v>
      </c>
      <c r="Q261" s="292" t="s">
        <v>1064</v>
      </c>
      <c r="R261" s="293" t="str">
        <f>_xlfn.XLOOKUP($K261,CBS_RAW!$C$4:$C$1015,CBS_RAW!$AA$4:$AA$1015,"",0)</f>
        <v/>
      </c>
      <c r="S261" s="315">
        <v>123</v>
      </c>
      <c r="T261" s="294" t="str">
        <f t="shared" si="14"/>
        <v/>
      </c>
      <c r="U261" s="295" t="str">
        <f t="shared" si="15"/>
        <v/>
      </c>
      <c r="V261" s="295" t="str">
        <f t="shared" si="16"/>
        <v/>
      </c>
      <c r="W261" s="294">
        <v>225</v>
      </c>
      <c r="X261" s="295">
        <v>307</v>
      </c>
      <c r="Y261" s="295">
        <v>255.1</v>
      </c>
      <c r="Z261" s="230">
        <v>12.4</v>
      </c>
      <c r="AA261" s="229">
        <v>73</v>
      </c>
      <c r="AB261" s="230">
        <v>114</v>
      </c>
      <c r="AC261" s="230">
        <v>94</v>
      </c>
      <c r="AD261" s="230">
        <v>10.4</v>
      </c>
      <c r="AE261" s="25"/>
      <c r="AF261" s="241"/>
      <c r="AG261" s="11"/>
      <c r="AH261" s="230">
        <v>12.4</v>
      </c>
      <c r="AI261" s="229">
        <v>73</v>
      </c>
      <c r="AJ261" s="230">
        <v>114</v>
      </c>
      <c r="AK261" s="230">
        <v>94</v>
      </c>
      <c r="AL261" s="230">
        <v>10.4</v>
      </c>
      <c r="AM261" s="25"/>
      <c r="AN261" s="241"/>
      <c r="AZ261">
        <v>20</v>
      </c>
      <c r="BA261" t="s">
        <v>283</v>
      </c>
      <c r="BE261" s="8">
        <v>25</v>
      </c>
      <c r="BF261" s="8">
        <v>4</v>
      </c>
      <c r="BG261" s="8" t="s">
        <v>581</v>
      </c>
      <c r="BH261" s="8" t="s">
        <v>32</v>
      </c>
      <c r="BI261" s="8">
        <v>20</v>
      </c>
      <c r="BJ261" s="8">
        <v>33</v>
      </c>
      <c r="BK261" s="8">
        <v>26.5</v>
      </c>
      <c r="BL261" s="8">
        <v>3.5</v>
      </c>
      <c r="BM261" s="8">
        <v>5</v>
      </c>
    </row>
    <row r="262" spans="3:65" ht="16" customHeight="1">
      <c r="C262" s="288">
        <v>256</v>
      </c>
      <c r="D262" s="289"/>
      <c r="E262" s="289" t="str">
        <f>IF(L262="HOMIES", MAX(E$6:E261)+1, "")</f>
        <v/>
      </c>
      <c r="F262" s="289" t="str">
        <f t="shared" si="13"/>
        <v>K16</v>
      </c>
      <c r="G262" s="289" t="s">
        <v>273</v>
      </c>
      <c r="H262" s="289" t="s">
        <v>273</v>
      </c>
      <c r="I262" s="289">
        <v>16</v>
      </c>
      <c r="J262" s="289">
        <v>12</v>
      </c>
      <c r="K262" s="289" t="s">
        <v>217</v>
      </c>
      <c r="L262" s="289" t="str">
        <f>UPPER(_xlfn.XLOOKUP($K262,PPL_EMAIL!$I$2:$I$400,PPL_EMAIL!$J$2:$J$400,"",0))</f>
        <v>INVINCIBLES</v>
      </c>
      <c r="M262" s="290">
        <f>IFERROR(IF(OR(L262="ROOKIE",L262="FREE AGENT"),"NA",_xlfn.XLOOKUP($K262,PPL_EMAIL!$I$2:$I$400,PPL_EMAIL!$K$2:$K$400,"",0)),"NA")</f>
        <v>1</v>
      </c>
      <c r="N262" s="290" t="s">
        <v>69</v>
      </c>
      <c r="O262" s="289" t="s">
        <v>27</v>
      </c>
      <c r="P262" s="291">
        <f>_xlfn.XLOOKUP($O262,NFL!$F$7:$F$39,NFL!$G$7:$G$39,"",0)</f>
        <v>8</v>
      </c>
      <c r="Q262" s="292" t="s">
        <v>1280</v>
      </c>
      <c r="R262" s="293" t="str">
        <f>_xlfn.XLOOKUP($K262,CBS_RAW!$C$4:$C$1015,CBS_RAW!$AA$4:$AA$1015,"",0)</f>
        <v/>
      </c>
      <c r="S262" s="315">
        <v>147</v>
      </c>
      <c r="T262" s="294">
        <f t="shared" si="14"/>
        <v>6</v>
      </c>
      <c r="U262" s="295">
        <f t="shared" si="15"/>
        <v>19</v>
      </c>
      <c r="V262" s="295">
        <f t="shared" si="16"/>
        <v>13.8</v>
      </c>
      <c r="W262" s="294">
        <v>204</v>
      </c>
      <c r="X262" s="295">
        <v>292</v>
      </c>
      <c r="Y262" s="295">
        <v>255.2</v>
      </c>
      <c r="Z262" s="230" t="s">
        <v>272</v>
      </c>
      <c r="AA262" s="229" t="s">
        <v>272</v>
      </c>
      <c r="AB262" s="230" t="s">
        <v>272</v>
      </c>
      <c r="AC262" s="230" t="s">
        <v>272</v>
      </c>
      <c r="AD262" s="230" t="s">
        <v>272</v>
      </c>
      <c r="AE262" s="25"/>
      <c r="AF262" s="241"/>
      <c r="AG262" s="11"/>
      <c r="AH262" s="230" t="s">
        <v>272</v>
      </c>
      <c r="AI262" s="229" t="s">
        <v>272</v>
      </c>
      <c r="AJ262" s="230" t="s">
        <v>272</v>
      </c>
      <c r="AK262" s="230" t="s">
        <v>272</v>
      </c>
      <c r="AL262" s="230" t="s">
        <v>272</v>
      </c>
      <c r="AM262" s="25"/>
      <c r="AN262" s="241"/>
      <c r="AZ262">
        <v>16</v>
      </c>
      <c r="BA262" t="s">
        <v>273</v>
      </c>
      <c r="BE262" s="8">
        <v>26</v>
      </c>
      <c r="BF262" s="8">
        <v>4</v>
      </c>
      <c r="BG262" s="8" t="s">
        <v>464</v>
      </c>
      <c r="BH262" s="8" t="s">
        <v>52</v>
      </c>
      <c r="BI262" s="8">
        <v>18</v>
      </c>
      <c r="BJ262" s="8">
        <v>37</v>
      </c>
      <c r="BK262" s="8">
        <v>28.3</v>
      </c>
      <c r="BL262" s="8">
        <v>4.5</v>
      </c>
      <c r="BM262" s="8">
        <v>1</v>
      </c>
    </row>
    <row r="263" spans="3:65" ht="16" customHeight="1">
      <c r="C263" s="288">
        <v>257</v>
      </c>
      <c r="D263" s="289"/>
      <c r="E263" s="289" t="str">
        <f>IF(L263="HOMIES", MAX(E$6:E262)+1, "")</f>
        <v/>
      </c>
      <c r="F263" s="289" t="str">
        <f t="shared" si="13"/>
        <v>RB74</v>
      </c>
      <c r="G263" s="289" t="s">
        <v>267</v>
      </c>
      <c r="H263" s="289" t="s">
        <v>267</v>
      </c>
      <c r="I263" s="289">
        <v>74</v>
      </c>
      <c r="J263" s="289">
        <v>12</v>
      </c>
      <c r="K263" s="289" t="s">
        <v>574</v>
      </c>
      <c r="L263" s="289" t="str">
        <f>UPPER(_xlfn.XLOOKUP($K263,PPL_EMAIL!$I$2:$I$400,PPL_EMAIL!$J$2:$J$400,"",0))</f>
        <v>ROID RAGERS</v>
      </c>
      <c r="M263" s="290">
        <f>IFERROR(IF(OR(L263="ROOKIE",L263="FREE AGENT"),"NA",_xlfn.XLOOKUP($K263,PPL_EMAIL!$I$2:$I$400,PPL_EMAIL!$K$2:$K$400,"",0)),"NA")</f>
        <v>3</v>
      </c>
      <c r="N263" s="290" t="s">
        <v>396</v>
      </c>
      <c r="O263" s="289" t="s">
        <v>38</v>
      </c>
      <c r="P263" s="291">
        <f>_xlfn.XLOOKUP($O263,NFL!$F$7:$F$39,NFL!$G$7:$G$39,"",0)</f>
        <v>9</v>
      </c>
      <c r="Q263" s="292" t="s">
        <v>1281</v>
      </c>
      <c r="R263" s="293">
        <f>_xlfn.XLOOKUP($K263,CBS_RAW!$C$4:$C$1015,CBS_RAW!$AA$4:$AA$1015,"",0)</f>
        <v>24.6</v>
      </c>
      <c r="S263" s="315">
        <v>25.3</v>
      </c>
      <c r="T263" s="294">
        <f t="shared" si="14"/>
        <v>63</v>
      </c>
      <c r="U263" s="295">
        <f t="shared" si="15"/>
        <v>106</v>
      </c>
      <c r="V263" s="295">
        <f t="shared" si="16"/>
        <v>79.900000000000006</v>
      </c>
      <c r="W263" s="294">
        <v>183</v>
      </c>
      <c r="X263" s="295">
        <v>321</v>
      </c>
      <c r="Y263" s="295">
        <v>239.4</v>
      </c>
      <c r="Z263" s="230">
        <v>12.5</v>
      </c>
      <c r="AA263" s="229">
        <v>52</v>
      </c>
      <c r="AB263" s="230">
        <v>107</v>
      </c>
      <c r="AC263" s="230">
        <v>73.900000000000006</v>
      </c>
      <c r="AD263" s="230">
        <v>13.2</v>
      </c>
      <c r="AE263" s="25"/>
      <c r="AF263" s="241"/>
      <c r="AG263" s="11"/>
      <c r="AH263" s="230">
        <v>12.5</v>
      </c>
      <c r="AI263" s="229">
        <v>52</v>
      </c>
      <c r="AJ263" s="230">
        <v>107</v>
      </c>
      <c r="AK263" s="230">
        <v>73.900000000000006</v>
      </c>
      <c r="AL263" s="230">
        <v>13.2</v>
      </c>
      <c r="AM263" s="25"/>
      <c r="AN263" s="241"/>
      <c r="AZ263">
        <v>74</v>
      </c>
      <c r="BA263" t="s">
        <v>267</v>
      </c>
      <c r="BE263" s="8">
        <v>27</v>
      </c>
      <c r="BF263" s="8">
        <v>4</v>
      </c>
      <c r="BG263" s="8" t="s">
        <v>588</v>
      </c>
      <c r="BH263" s="8" t="s">
        <v>42</v>
      </c>
      <c r="BI263" s="8">
        <v>23</v>
      </c>
      <c r="BJ263" s="8">
        <v>37</v>
      </c>
      <c r="BK263" s="8">
        <v>29.1</v>
      </c>
      <c r="BL263" s="8">
        <v>3.8</v>
      </c>
      <c r="BM263" s="8">
        <v>8</v>
      </c>
    </row>
    <row r="264" spans="3:65" ht="16" customHeight="1">
      <c r="C264" s="288">
        <v>258</v>
      </c>
      <c r="D264" s="289"/>
      <c r="E264" s="289" t="str">
        <f>IF(L264="HOMIES", MAX(E$6:E263)+1, "")</f>
        <v/>
      </c>
      <c r="F264" s="289" t="str">
        <f t="shared" ref="F264:F327" si="17">CONCATENATE($G264&amp;$I264)</f>
        <v>WR90</v>
      </c>
      <c r="G264" s="289" t="s">
        <v>268</v>
      </c>
      <c r="H264" s="289" t="s">
        <v>268</v>
      </c>
      <c r="I264" s="289">
        <v>90</v>
      </c>
      <c r="J264" s="289">
        <v>12</v>
      </c>
      <c r="K264" s="289" t="s">
        <v>628</v>
      </c>
      <c r="L264" s="289" t="str">
        <f>UPPER(_xlfn.XLOOKUP($K264,PPL_EMAIL!$I$2:$I$400,PPL_EMAIL!$J$2:$J$400,"",0))</f>
        <v>MACHINE</v>
      </c>
      <c r="M264" s="290">
        <f>IFERROR(IF(OR(L264="ROOKIE",L264="FREE AGENT"),"NA",_xlfn.XLOOKUP($K264,PPL_EMAIL!$I$2:$I$400,PPL_EMAIL!$K$2:$K$400,"",0)),"NA")</f>
        <v>1</v>
      </c>
      <c r="N264" s="290" t="s">
        <v>396</v>
      </c>
      <c r="O264" s="289" t="s">
        <v>32</v>
      </c>
      <c r="P264" s="291">
        <f>_xlfn.XLOOKUP($O264,NFL!$F$7:$F$39,NFL!$G$7:$G$39,"",0)</f>
        <v>14</v>
      </c>
      <c r="Q264" s="292">
        <v>0</v>
      </c>
      <c r="R264" s="293">
        <f>_xlfn.XLOOKUP($K264,CBS_RAW!$C$4:$C$1015,CBS_RAW!$AA$4:$AA$1015,"",0)</f>
        <v>56.81</v>
      </c>
      <c r="S264" s="315">
        <v>84.8</v>
      </c>
      <c r="T264" s="294">
        <f t="shared" ref="T264:T327" si="18">_xlfn.XLOOKUP($K264,$BG$6:$BG$1000,BI$6:BI$1000,"",0)</f>
        <v>85</v>
      </c>
      <c r="U264" s="295">
        <f t="shared" ref="U264:U327" si="19">_xlfn.XLOOKUP($K264,$BG$6:$BG$1000,BJ$6:BJ$1000,"",0)</f>
        <v>104</v>
      </c>
      <c r="V264" s="295">
        <f t="shared" ref="V264:V327" si="20">_xlfn.XLOOKUP($K264,$BG$6:$BG$1000,BK$6:BK$1000,"",0)</f>
        <v>92.6</v>
      </c>
      <c r="W264" s="294">
        <v>210</v>
      </c>
      <c r="X264" s="295">
        <v>298</v>
      </c>
      <c r="Y264" s="295">
        <v>257.10000000000002</v>
      </c>
      <c r="Z264" s="230">
        <v>7.9</v>
      </c>
      <c r="AA264" s="229">
        <v>82</v>
      </c>
      <c r="AB264" s="230">
        <v>106</v>
      </c>
      <c r="AC264" s="230">
        <v>93.6</v>
      </c>
      <c r="AD264" s="230">
        <v>6.7</v>
      </c>
      <c r="AE264" s="25"/>
      <c r="AF264" s="241"/>
      <c r="AG264" s="11"/>
      <c r="AH264" s="230">
        <v>7.9</v>
      </c>
      <c r="AI264" s="229">
        <v>82</v>
      </c>
      <c r="AJ264" s="230">
        <v>106</v>
      </c>
      <c r="AK264" s="230">
        <v>93.6</v>
      </c>
      <c r="AL264" s="230">
        <v>6.7</v>
      </c>
      <c r="AM264" s="25"/>
      <c r="AN264" s="241"/>
      <c r="AZ264">
        <v>90</v>
      </c>
      <c r="BA264" t="s">
        <v>268</v>
      </c>
      <c r="BE264" s="8">
        <v>28</v>
      </c>
      <c r="BF264" s="8">
        <v>4</v>
      </c>
      <c r="BG264" s="8" t="s">
        <v>130</v>
      </c>
      <c r="BH264" s="8" t="s">
        <v>1</v>
      </c>
      <c r="BI264" s="8">
        <v>20</v>
      </c>
      <c r="BJ264" s="8">
        <v>36</v>
      </c>
      <c r="BK264" s="8">
        <v>29.6</v>
      </c>
      <c r="BL264" s="8">
        <v>5.0999999999999996</v>
      </c>
      <c r="BM264" s="8">
        <v>4</v>
      </c>
    </row>
    <row r="265" spans="3:65" ht="16" customHeight="1">
      <c r="C265" s="288">
        <v>259</v>
      </c>
      <c r="D265" s="289"/>
      <c r="E265" s="289" t="str">
        <f>IF(L265="HOMIES", MAX(E$6:E264)+1, "")</f>
        <v/>
      </c>
      <c r="F265" s="289" t="str">
        <f t="shared" si="17"/>
        <v>RB75</v>
      </c>
      <c r="G265" s="289" t="s">
        <v>267</v>
      </c>
      <c r="H265" s="289" t="s">
        <v>267</v>
      </c>
      <c r="I265" s="289">
        <v>75</v>
      </c>
      <c r="J265" s="289">
        <v>12</v>
      </c>
      <c r="K265" s="289" t="s">
        <v>598</v>
      </c>
      <c r="L265" s="289" t="str">
        <f>UPPER(_xlfn.XLOOKUP($K265,PPL_EMAIL!$I$2:$I$400,PPL_EMAIL!$J$2:$J$400,"",0))</f>
        <v>HABANEROS</v>
      </c>
      <c r="M265" s="290">
        <f>IFERROR(IF(OR(L265="ROOKIE",L265="FREE AGENT"),"NA",_xlfn.XLOOKUP($K265,PPL_EMAIL!$I$2:$I$400,PPL_EMAIL!$K$2:$K$400,"",0)),"NA")</f>
        <v>1</v>
      </c>
      <c r="N265" s="290" t="s">
        <v>69</v>
      </c>
      <c r="O265" s="289" t="s">
        <v>14</v>
      </c>
      <c r="P265" s="291">
        <f>_xlfn.XLOOKUP($O265,NFL!$F$7:$F$39,NFL!$G$7:$G$39,"",0)</f>
        <v>13</v>
      </c>
      <c r="Q265" s="292" t="s">
        <v>1282</v>
      </c>
      <c r="R265" s="293">
        <f>_xlfn.XLOOKUP($K265,CBS_RAW!$C$4:$C$1015,CBS_RAW!$AA$4:$AA$1015,"",0)</f>
        <v>63.73</v>
      </c>
      <c r="S265" s="315">
        <v>112.6</v>
      </c>
      <c r="T265" s="294">
        <f t="shared" si="18"/>
        <v>60</v>
      </c>
      <c r="U265" s="295">
        <f t="shared" si="19"/>
        <v>87</v>
      </c>
      <c r="V265" s="295">
        <f t="shared" si="20"/>
        <v>73.8</v>
      </c>
      <c r="W265" s="294">
        <v>192</v>
      </c>
      <c r="X265" s="295">
        <v>364</v>
      </c>
      <c r="Y265" s="295">
        <v>264.3</v>
      </c>
      <c r="Z265" s="230" t="s">
        <v>272</v>
      </c>
      <c r="AA265" s="229">
        <v>60</v>
      </c>
      <c r="AB265" s="230">
        <v>90</v>
      </c>
      <c r="AC265" s="230">
        <v>73.900000000000006</v>
      </c>
      <c r="AD265" s="230">
        <v>7</v>
      </c>
      <c r="AE265" s="25"/>
      <c r="AF265" s="241"/>
      <c r="AG265" s="11"/>
      <c r="AH265" s="230" t="s">
        <v>272</v>
      </c>
      <c r="AI265" s="229">
        <v>60</v>
      </c>
      <c r="AJ265" s="230">
        <v>90</v>
      </c>
      <c r="AK265" s="230">
        <v>73.900000000000006</v>
      </c>
      <c r="AL265" s="230">
        <v>7</v>
      </c>
      <c r="AM265" s="25"/>
      <c r="AN265" s="241"/>
      <c r="AZ265">
        <v>75</v>
      </c>
      <c r="BA265" t="s">
        <v>267</v>
      </c>
      <c r="BE265" s="8">
        <v>29</v>
      </c>
      <c r="BF265" s="8">
        <v>4</v>
      </c>
      <c r="BG265" s="8" t="s">
        <v>597</v>
      </c>
      <c r="BH265" s="8" t="s">
        <v>40</v>
      </c>
      <c r="BI265" s="8">
        <v>21</v>
      </c>
      <c r="BJ265" s="8">
        <v>36</v>
      </c>
      <c r="BK265" s="8">
        <v>29.8</v>
      </c>
      <c r="BL265" s="8">
        <v>4.8</v>
      </c>
      <c r="BM265" s="8">
        <v>-7</v>
      </c>
    </row>
    <row r="266" spans="3:65" ht="16" customHeight="1">
      <c r="C266" s="288">
        <v>260</v>
      </c>
      <c r="D266" s="289"/>
      <c r="E266" s="289" t="str">
        <f>IF(L266="HOMIES", MAX(E$6:E265)+1, "")</f>
        <v/>
      </c>
      <c r="F266" s="289" t="str">
        <f t="shared" si="17"/>
        <v>QB30</v>
      </c>
      <c r="G266" s="289" t="s">
        <v>266</v>
      </c>
      <c r="H266" s="289" t="s">
        <v>266</v>
      </c>
      <c r="I266" s="289">
        <v>30</v>
      </c>
      <c r="J266" s="289">
        <v>12</v>
      </c>
      <c r="K266" s="289" t="s">
        <v>5</v>
      </c>
      <c r="L266" s="289" t="str">
        <f>UPPER(_xlfn.XLOOKUP($K266,PPL_EMAIL!$I$2:$I$400,PPL_EMAIL!$J$2:$J$400,"",0))</f>
        <v>PROGRAM</v>
      </c>
      <c r="M266" s="290">
        <f>IFERROR(IF(OR(L266="ROOKIE",L266="FREE AGENT"),"NA",_xlfn.XLOOKUP($K266,PPL_EMAIL!$I$2:$I$400,PPL_EMAIL!$K$2:$K$400,"",0)),"NA")</f>
        <v>11</v>
      </c>
      <c r="N266" s="290" t="s">
        <v>396</v>
      </c>
      <c r="O266" s="289" t="s">
        <v>8</v>
      </c>
      <c r="P266" s="291">
        <f>_xlfn.XLOOKUP($O266,NFL!$F$7:$F$39,NFL!$G$7:$G$39,"",0)</f>
        <v>9</v>
      </c>
      <c r="Q266" s="292" t="s">
        <v>1283</v>
      </c>
      <c r="R266" s="293">
        <f>_xlfn.XLOOKUP($K266,CBS_RAW!$C$4:$C$1015,CBS_RAW!$AA$4:$AA$1015,"",0)</f>
        <v>143.13999999999999</v>
      </c>
      <c r="S266" s="315">
        <v>0</v>
      </c>
      <c r="T266" s="294">
        <f t="shared" si="18"/>
        <v>25</v>
      </c>
      <c r="U266" s="295">
        <f t="shared" si="19"/>
        <v>36</v>
      </c>
      <c r="V266" s="295">
        <f t="shared" si="20"/>
        <v>31.6</v>
      </c>
      <c r="W266" s="294">
        <v>167</v>
      </c>
      <c r="X266" s="295">
        <v>336</v>
      </c>
      <c r="Y266" s="295">
        <v>258.39999999999998</v>
      </c>
      <c r="Z266" s="230">
        <v>16.399999999999999</v>
      </c>
      <c r="AA266" s="229">
        <v>44</v>
      </c>
      <c r="AB266" s="230">
        <v>103</v>
      </c>
      <c r="AC266" s="230">
        <v>70.099999999999994</v>
      </c>
      <c r="AD266" s="230">
        <v>12.6</v>
      </c>
      <c r="AE266" s="25"/>
      <c r="AF266" s="241"/>
      <c r="AG266" s="11"/>
      <c r="AH266" s="230">
        <v>16.399999999999999</v>
      </c>
      <c r="AI266" s="229">
        <v>44</v>
      </c>
      <c r="AJ266" s="230">
        <v>103</v>
      </c>
      <c r="AK266" s="230">
        <v>70.099999999999994</v>
      </c>
      <c r="AL266" s="230">
        <v>12.6</v>
      </c>
      <c r="AM266" s="25"/>
      <c r="AN266" s="241"/>
      <c r="AZ266">
        <v>30</v>
      </c>
      <c r="BA266" t="s">
        <v>266</v>
      </c>
      <c r="BE266" s="8">
        <v>30</v>
      </c>
      <c r="BF266" s="8">
        <v>5</v>
      </c>
      <c r="BG266" s="8" t="s">
        <v>129</v>
      </c>
      <c r="BH266" s="8" t="s">
        <v>13</v>
      </c>
      <c r="BI266" s="8">
        <v>24</v>
      </c>
      <c r="BJ266" s="8">
        <v>40</v>
      </c>
      <c r="BK266" s="8">
        <v>30.8</v>
      </c>
      <c r="BL266" s="8">
        <v>4.3</v>
      </c>
      <c r="BM266" s="8">
        <v>-2</v>
      </c>
    </row>
    <row r="267" spans="3:65" ht="16" customHeight="1">
      <c r="C267" s="288">
        <v>261</v>
      </c>
      <c r="D267" s="289"/>
      <c r="E267" s="289" t="str">
        <f>IF(L267="HOMIES", MAX(E$6:E266)+1, "")</f>
        <v/>
      </c>
      <c r="F267" s="289" t="str">
        <f t="shared" si="17"/>
        <v>RB76</v>
      </c>
      <c r="G267" s="289" t="s">
        <v>267</v>
      </c>
      <c r="H267" s="289" t="s">
        <v>267</v>
      </c>
      <c r="I267" s="289">
        <v>76</v>
      </c>
      <c r="J267" s="289">
        <v>12</v>
      </c>
      <c r="K267" s="289" t="s">
        <v>961</v>
      </c>
      <c r="L267" s="289" t="str">
        <f>UPPER(_xlfn.XLOOKUP($K267,PPL_EMAIL!$I$2:$I$400,PPL_EMAIL!$J$2:$J$400,"",0))</f>
        <v/>
      </c>
      <c r="M267" s="290" t="str">
        <f>IFERROR(IF(OR(L267="ROOKIE",L267="FREE AGENT"),"NA",_xlfn.XLOOKUP($K267,PPL_EMAIL!$I$2:$I$400,PPL_EMAIL!$K$2:$K$400,"",0)),"NA")</f>
        <v/>
      </c>
      <c r="N267" s="290"/>
      <c r="O267" s="289" t="s">
        <v>48</v>
      </c>
      <c r="P267" s="291">
        <f>_xlfn.XLOOKUP($O267,NFL!$F$7:$F$39,NFL!$G$7:$G$39,"",0)</f>
        <v>6</v>
      </c>
      <c r="Q267" s="292" t="s">
        <v>1284</v>
      </c>
      <c r="R267" s="293">
        <f>_xlfn.XLOOKUP($K267,CBS_RAW!$C$4:$C$1015,CBS_RAW!$AA$4:$AA$1015,"",0)</f>
        <v>88.82</v>
      </c>
      <c r="S267" s="315">
        <v>0</v>
      </c>
      <c r="T267" s="294">
        <f t="shared" si="18"/>
        <v>66</v>
      </c>
      <c r="U267" s="295">
        <f t="shared" si="19"/>
        <v>91</v>
      </c>
      <c r="V267" s="295">
        <f t="shared" si="20"/>
        <v>77.599999999999994</v>
      </c>
      <c r="W267" s="294">
        <v>187</v>
      </c>
      <c r="X267" s="295">
        <v>312</v>
      </c>
      <c r="Y267" s="295">
        <v>255.9</v>
      </c>
      <c r="Z267" s="230" t="s">
        <v>272</v>
      </c>
      <c r="AA267" s="229" t="s">
        <v>272</v>
      </c>
      <c r="AB267" s="230" t="s">
        <v>272</v>
      </c>
      <c r="AC267" s="230" t="s">
        <v>272</v>
      </c>
      <c r="AD267" s="230" t="s">
        <v>272</v>
      </c>
      <c r="AE267" s="25"/>
      <c r="AF267" s="241"/>
      <c r="AG267" s="11"/>
      <c r="AH267" s="230" t="s">
        <v>272</v>
      </c>
      <c r="AI267" s="229" t="s">
        <v>272</v>
      </c>
      <c r="AJ267" s="230" t="s">
        <v>272</v>
      </c>
      <c r="AK267" s="230" t="s">
        <v>272</v>
      </c>
      <c r="AL267" s="230" t="s">
        <v>272</v>
      </c>
      <c r="AM267" s="25"/>
      <c r="AN267" s="241"/>
      <c r="AZ267">
        <v>76</v>
      </c>
      <c r="BA267" t="s">
        <v>267</v>
      </c>
      <c r="BE267" s="8">
        <v>31</v>
      </c>
      <c r="BF267" s="8">
        <v>5</v>
      </c>
      <c r="BG267" s="8" t="s">
        <v>585</v>
      </c>
      <c r="BH267" s="8" t="s">
        <v>29</v>
      </c>
      <c r="BI267" s="8">
        <v>23</v>
      </c>
      <c r="BJ267" s="8">
        <v>39</v>
      </c>
      <c r="BK267" s="8">
        <v>31</v>
      </c>
      <c r="BL267" s="8">
        <v>4.8</v>
      </c>
      <c r="BM267" s="8">
        <v>2</v>
      </c>
    </row>
    <row r="268" spans="3:65" ht="16" customHeight="1">
      <c r="C268" s="288">
        <v>262</v>
      </c>
      <c r="D268" s="289"/>
      <c r="E268" s="289" t="str">
        <f>IF(L268="HOMIES", MAX(E$6:E267)+1, "")</f>
        <v/>
      </c>
      <c r="F268" s="289" t="str">
        <f t="shared" si="17"/>
        <v>WR91</v>
      </c>
      <c r="G268" s="289" t="s">
        <v>268</v>
      </c>
      <c r="H268" s="289" t="s">
        <v>268</v>
      </c>
      <c r="I268" s="289">
        <v>91</v>
      </c>
      <c r="J268" s="289">
        <v>12</v>
      </c>
      <c r="K268" s="289" t="s">
        <v>471</v>
      </c>
      <c r="L268" s="289" t="str">
        <f>UPPER(_xlfn.XLOOKUP($K268,PPL_EMAIL!$I$2:$I$400,PPL_EMAIL!$J$2:$J$400,"",0))</f>
        <v>ROID RAGERS</v>
      </c>
      <c r="M268" s="290">
        <f>IFERROR(IF(OR(L268="ROOKIE",L268="FREE AGENT"),"NA",_xlfn.XLOOKUP($K268,PPL_EMAIL!$I$2:$I$400,PPL_EMAIL!$K$2:$K$400,"",0)),"NA")</f>
        <v>1</v>
      </c>
      <c r="N268" s="290" t="s">
        <v>396</v>
      </c>
      <c r="O268" s="289" t="s">
        <v>49</v>
      </c>
      <c r="P268" s="291">
        <f>_xlfn.XLOOKUP($O268,NFL!$F$7:$F$39,NFL!$G$7:$G$39,"",0)</f>
        <v>11</v>
      </c>
      <c r="Q268" s="292" t="s">
        <v>1285</v>
      </c>
      <c r="R268" s="293">
        <f>_xlfn.XLOOKUP($K268,CBS_RAW!$C$4:$C$1015,CBS_RAW!$AA$4:$AA$1015,"",0)</f>
        <v>72.27</v>
      </c>
      <c r="S268" s="315">
        <v>64</v>
      </c>
      <c r="T268" s="294">
        <f t="shared" si="18"/>
        <v>80</v>
      </c>
      <c r="U268" s="295">
        <f t="shared" si="19"/>
        <v>145</v>
      </c>
      <c r="V268" s="295">
        <f t="shared" si="20"/>
        <v>94.9</v>
      </c>
      <c r="W268" s="294">
        <v>217</v>
      </c>
      <c r="X268" s="295">
        <v>370</v>
      </c>
      <c r="Y268" s="295">
        <v>259.10000000000002</v>
      </c>
      <c r="Z268" s="230">
        <v>5.6</v>
      </c>
      <c r="AA268" s="229">
        <v>26</v>
      </c>
      <c r="AB268" s="230">
        <v>43</v>
      </c>
      <c r="AC268" s="230">
        <v>32.4</v>
      </c>
      <c r="AD268" s="230">
        <v>3.6</v>
      </c>
      <c r="AE268" s="25"/>
      <c r="AF268" s="241"/>
      <c r="AG268" s="11"/>
      <c r="AH268" s="230">
        <v>5.6</v>
      </c>
      <c r="AI268" s="229">
        <v>26</v>
      </c>
      <c r="AJ268" s="230">
        <v>43</v>
      </c>
      <c r="AK268" s="230">
        <v>32.4</v>
      </c>
      <c r="AL268" s="230">
        <v>3.6</v>
      </c>
      <c r="AM268" s="25"/>
      <c r="AN268" s="241"/>
      <c r="AZ268">
        <v>91</v>
      </c>
      <c r="BA268" t="s">
        <v>268</v>
      </c>
      <c r="BE268" s="8">
        <v>32</v>
      </c>
      <c r="BF268" s="8">
        <v>5</v>
      </c>
      <c r="BG268" s="8" t="s">
        <v>136</v>
      </c>
      <c r="BH268" s="8" t="s">
        <v>31</v>
      </c>
      <c r="BI268" s="8">
        <v>25</v>
      </c>
      <c r="BJ268" s="8">
        <v>42</v>
      </c>
      <c r="BK268" s="8">
        <v>31.3</v>
      </c>
      <c r="BL268" s="8">
        <v>4.5</v>
      </c>
      <c r="BM268" s="8">
        <v>-1</v>
      </c>
    </row>
    <row r="269" spans="3:65" ht="16" customHeight="1">
      <c r="C269" s="288">
        <v>263</v>
      </c>
      <c r="D269" s="289"/>
      <c r="E269" s="289" t="str">
        <f>IF(L269="HOMIES", MAX(E$6:E268)+1, "")</f>
        <v/>
      </c>
      <c r="F269" s="289" t="str">
        <f t="shared" si="17"/>
        <v>TE30</v>
      </c>
      <c r="G269" s="289" t="s">
        <v>269</v>
      </c>
      <c r="H269" s="289" t="s">
        <v>269</v>
      </c>
      <c r="I269" s="289">
        <v>30</v>
      </c>
      <c r="J269" s="289">
        <v>12</v>
      </c>
      <c r="K269" s="289" t="s">
        <v>200</v>
      </c>
      <c r="L269" s="289" t="str">
        <f>UPPER(_xlfn.XLOOKUP($K269,PPL_EMAIL!$I$2:$I$400,PPL_EMAIL!$J$2:$J$400,"",0))</f>
        <v>BROTHERHOOD</v>
      </c>
      <c r="M269" s="290">
        <f>IFERROR(IF(OR(L269="ROOKIE",L269="FREE AGENT"),"NA",_xlfn.XLOOKUP($K269,PPL_EMAIL!$I$2:$I$400,PPL_EMAIL!$K$2:$K$400,"",0)),"NA")</f>
        <v>3</v>
      </c>
      <c r="N269" s="290" t="s">
        <v>69</v>
      </c>
      <c r="O269" s="289" t="s">
        <v>42</v>
      </c>
      <c r="P269" s="291">
        <f>_xlfn.XLOOKUP($O269,NFL!$F$7:$F$39,NFL!$G$7:$G$39,"",0)</f>
        <v>10</v>
      </c>
      <c r="Q269" s="292" t="s">
        <v>1286</v>
      </c>
      <c r="R269" s="293">
        <f>_xlfn.XLOOKUP($K269,CBS_RAW!$C$4:$C$1015,CBS_RAW!$AA$4:$AA$1015,"",0)</f>
        <v>60.6</v>
      </c>
      <c r="S269" s="315">
        <v>79.3</v>
      </c>
      <c r="T269" s="294">
        <f t="shared" si="18"/>
        <v>30</v>
      </c>
      <c r="U269" s="295">
        <f t="shared" si="19"/>
        <v>47</v>
      </c>
      <c r="V269" s="295">
        <f t="shared" si="20"/>
        <v>34.799999999999997</v>
      </c>
      <c r="W269" s="294">
        <v>209</v>
      </c>
      <c r="X269" s="295">
        <v>316</v>
      </c>
      <c r="Y269" s="295">
        <v>269.60000000000002</v>
      </c>
      <c r="Z269" s="230" t="s">
        <v>272</v>
      </c>
      <c r="AA269" s="229" t="s">
        <v>272</v>
      </c>
      <c r="AB269" s="230" t="s">
        <v>272</v>
      </c>
      <c r="AC269" s="230" t="s">
        <v>272</v>
      </c>
      <c r="AD269" s="230" t="s">
        <v>272</v>
      </c>
      <c r="AE269" s="25"/>
      <c r="AF269" s="241"/>
      <c r="AG269" s="11"/>
      <c r="AH269" s="230" t="s">
        <v>272</v>
      </c>
      <c r="AI269" s="229" t="s">
        <v>272</v>
      </c>
      <c r="AJ269" s="230" t="s">
        <v>272</v>
      </c>
      <c r="AK269" s="230" t="s">
        <v>272</v>
      </c>
      <c r="AL269" s="230" t="s">
        <v>272</v>
      </c>
      <c r="AM269" s="25"/>
      <c r="AN269" s="241"/>
      <c r="AZ269">
        <v>30</v>
      </c>
      <c r="BA269" t="s">
        <v>269</v>
      </c>
      <c r="BE269" s="8">
        <v>33</v>
      </c>
      <c r="BF269" s="8">
        <v>5</v>
      </c>
      <c r="BG269" s="8" t="s">
        <v>134</v>
      </c>
      <c r="BH269" s="8" t="s">
        <v>8</v>
      </c>
      <c r="BI269" s="8">
        <v>24</v>
      </c>
      <c r="BJ269" s="8">
        <v>43</v>
      </c>
      <c r="BK269" s="8">
        <v>32.200000000000003</v>
      </c>
      <c r="BL269" s="8">
        <v>5.6</v>
      </c>
      <c r="BM269" s="8">
        <v>-4</v>
      </c>
    </row>
    <row r="270" spans="3:65" ht="16" customHeight="1">
      <c r="C270" s="288">
        <v>264</v>
      </c>
      <c r="D270" s="289"/>
      <c r="E270" s="289" t="str">
        <f>IF(L270="HOMIES", MAX(E$6:E269)+1, "")</f>
        <v/>
      </c>
      <c r="F270" s="289" t="str">
        <f t="shared" si="17"/>
        <v>WR92</v>
      </c>
      <c r="G270" s="289" t="s">
        <v>268</v>
      </c>
      <c r="H270" s="289" t="s">
        <v>268</v>
      </c>
      <c r="I270" s="289">
        <v>92</v>
      </c>
      <c r="J270" s="289">
        <v>13</v>
      </c>
      <c r="K270" s="289" t="s">
        <v>603</v>
      </c>
      <c r="L270" s="289" t="s">
        <v>532</v>
      </c>
      <c r="M270" s="290" t="str">
        <f>IFERROR(IF(OR(L270="ROOKIE",L270="FREE AGENT"),"NA",_xlfn.XLOOKUP($K270,PPL_EMAIL!$I$2:$I$400,PPL_EMAIL!$K$2:$K$400,"",0)),"NA")</f>
        <v>NA</v>
      </c>
      <c r="N270" s="290"/>
      <c r="O270" s="289" t="s">
        <v>14</v>
      </c>
      <c r="P270" s="291">
        <f>_xlfn.XLOOKUP($O270,NFL!$F$7:$F$39,NFL!$G$7:$G$39,"",0)</f>
        <v>13</v>
      </c>
      <c r="Q270" s="292" t="s">
        <v>1287</v>
      </c>
      <c r="R270" s="293">
        <f>_xlfn.XLOOKUP($K270,CBS_RAW!$C$4:$C$1015,CBS_RAW!$AA$4:$AA$1015,"",0)</f>
        <v>26.43</v>
      </c>
      <c r="S270" s="315">
        <v>15.8</v>
      </c>
      <c r="T270" s="294">
        <f t="shared" si="18"/>
        <v>83</v>
      </c>
      <c r="U270" s="295">
        <f t="shared" si="19"/>
        <v>177</v>
      </c>
      <c r="V270" s="295">
        <f t="shared" si="20"/>
        <v>97.9</v>
      </c>
      <c r="W270" s="294">
        <v>209</v>
      </c>
      <c r="X270" s="295">
        <v>361</v>
      </c>
      <c r="Y270" s="295">
        <v>258.60000000000002</v>
      </c>
      <c r="Z270" s="230">
        <v>7.8</v>
      </c>
      <c r="AA270" s="229">
        <v>77</v>
      </c>
      <c r="AB270" s="230">
        <v>107</v>
      </c>
      <c r="AC270" s="230">
        <v>90.8</v>
      </c>
      <c r="AD270" s="230">
        <v>8.6999999999999993</v>
      </c>
      <c r="AE270" s="25"/>
      <c r="AF270" s="241"/>
      <c r="AG270" s="11"/>
      <c r="AH270" s="230">
        <v>7.8</v>
      </c>
      <c r="AI270" s="229">
        <v>77</v>
      </c>
      <c r="AJ270" s="230">
        <v>107</v>
      </c>
      <c r="AK270" s="230">
        <v>90.8</v>
      </c>
      <c r="AL270" s="230">
        <v>8.6999999999999993</v>
      </c>
      <c r="AM270" s="25"/>
      <c r="AN270" s="241"/>
      <c r="AZ270">
        <v>92</v>
      </c>
      <c r="BA270" t="s">
        <v>268</v>
      </c>
      <c r="BE270" s="8">
        <v>34</v>
      </c>
      <c r="BF270" s="8">
        <v>5</v>
      </c>
      <c r="BG270" s="8" t="s">
        <v>468</v>
      </c>
      <c r="BH270" s="8" t="s">
        <v>38</v>
      </c>
      <c r="BI270" s="8">
        <v>22</v>
      </c>
      <c r="BJ270" s="8">
        <v>40</v>
      </c>
      <c r="BK270" s="8">
        <v>33</v>
      </c>
      <c r="BL270" s="8">
        <v>5.2</v>
      </c>
      <c r="BM270" s="8">
        <v>6</v>
      </c>
    </row>
    <row r="271" spans="3:65" ht="16" customHeight="1">
      <c r="C271" s="288">
        <v>265</v>
      </c>
      <c r="D271" s="289"/>
      <c r="E271" s="289" t="str">
        <f>IF(L271="HOMIES", MAX(E$6:E270)+1, "")</f>
        <v/>
      </c>
      <c r="F271" s="289" t="str">
        <f t="shared" si="17"/>
        <v>DST21</v>
      </c>
      <c r="G271" s="289" t="s">
        <v>283</v>
      </c>
      <c r="H271" s="289" t="s">
        <v>1437</v>
      </c>
      <c r="I271" s="289">
        <v>21</v>
      </c>
      <c r="J271" s="289">
        <v>13</v>
      </c>
      <c r="K271" s="289" t="s">
        <v>386</v>
      </c>
      <c r="L271" s="289" t="str">
        <f>UPPER(_xlfn.XLOOKUP($K271,PPL_EMAIL!$I$2:$I$400,PPL_EMAIL!$J$2:$J$400,"",0))</f>
        <v/>
      </c>
      <c r="M271" s="290" t="str">
        <f>IFERROR(IF(OR(L271="ROOKIE",L271="FREE AGENT"),"NA",_xlfn.XLOOKUP($K271,PPL_EMAIL!$I$2:$I$400,PPL_EMAIL!$K$2:$K$400,"",0)),"NA")</f>
        <v/>
      </c>
      <c r="N271" s="290"/>
      <c r="O271" s="289" t="s">
        <v>31</v>
      </c>
      <c r="P271" s="291">
        <f>_xlfn.XLOOKUP($O271,NFL!$F$7:$F$39,NFL!$G$7:$G$39,"",0)</f>
        <v>7</v>
      </c>
      <c r="Q271" s="292">
        <v>0</v>
      </c>
      <c r="R271" s="293" t="str">
        <f>_xlfn.XLOOKUP($K271,CBS_RAW!$C$4:$C$1015,CBS_RAW!$AA$4:$AA$1015,"",0)</f>
        <v/>
      </c>
      <c r="S271" s="315">
        <v>124</v>
      </c>
      <c r="T271" s="294" t="str">
        <f t="shared" si="18"/>
        <v/>
      </c>
      <c r="U271" s="295" t="str">
        <f t="shared" si="19"/>
        <v/>
      </c>
      <c r="V271" s="295" t="str">
        <f t="shared" si="20"/>
        <v/>
      </c>
      <c r="W271" s="294">
        <v>219</v>
      </c>
      <c r="X271" s="295">
        <v>330</v>
      </c>
      <c r="Y271" s="295">
        <v>279</v>
      </c>
      <c r="Z271" s="230">
        <v>8</v>
      </c>
      <c r="AA271" s="229">
        <v>78</v>
      </c>
      <c r="AB271" s="230">
        <v>116</v>
      </c>
      <c r="AC271" s="230">
        <v>94.1</v>
      </c>
      <c r="AD271" s="230">
        <v>8.9</v>
      </c>
      <c r="AE271" s="25"/>
      <c r="AF271" s="241"/>
      <c r="AG271" s="11"/>
      <c r="AH271" s="230">
        <v>8</v>
      </c>
      <c r="AI271" s="229">
        <v>78</v>
      </c>
      <c r="AJ271" s="230">
        <v>116</v>
      </c>
      <c r="AK271" s="230">
        <v>94.1</v>
      </c>
      <c r="AL271" s="230">
        <v>8.9</v>
      </c>
      <c r="AM271" s="25"/>
      <c r="AN271" s="241"/>
      <c r="AZ271">
        <v>21</v>
      </c>
      <c r="BA271" t="s">
        <v>283</v>
      </c>
      <c r="BE271" s="8">
        <v>35</v>
      </c>
      <c r="BF271" s="8">
        <v>5</v>
      </c>
      <c r="BG271" s="8" t="s">
        <v>467</v>
      </c>
      <c r="BH271" s="8" t="s">
        <v>4</v>
      </c>
      <c r="BI271" s="8">
        <v>21</v>
      </c>
      <c r="BJ271" s="8">
        <v>44</v>
      </c>
      <c r="BK271" s="8">
        <v>33.1</v>
      </c>
      <c r="BL271" s="8">
        <v>6.3</v>
      </c>
      <c r="BM271" s="8">
        <v>2</v>
      </c>
    </row>
    <row r="272" spans="3:65" ht="16" customHeight="1">
      <c r="C272" s="288">
        <v>266</v>
      </c>
      <c r="D272" s="289"/>
      <c r="E272" s="289" t="str">
        <f>IF(L272="HOMIES", MAX(E$6:E271)+1, "")</f>
        <v/>
      </c>
      <c r="F272" s="289" t="str">
        <f t="shared" si="17"/>
        <v>QB31</v>
      </c>
      <c r="G272" s="289" t="s">
        <v>266</v>
      </c>
      <c r="H272" s="289" t="s">
        <v>266</v>
      </c>
      <c r="I272" s="289">
        <v>31</v>
      </c>
      <c r="J272" s="289">
        <v>13</v>
      </c>
      <c r="K272" s="289" t="s">
        <v>958</v>
      </c>
      <c r="L272" s="289" t="s">
        <v>532</v>
      </c>
      <c r="M272" s="290" t="str">
        <f>IFERROR(IF(OR(L272="ROOKIE",L272="FREE AGENT"),"NA",_xlfn.XLOOKUP($K272,PPL_EMAIL!$I$2:$I$400,PPL_EMAIL!$K$2:$K$400,"",0)),"NA")</f>
        <v>NA</v>
      </c>
      <c r="N272" s="290"/>
      <c r="O272" s="289" t="s">
        <v>25</v>
      </c>
      <c r="P272" s="291">
        <f>_xlfn.XLOOKUP($O272,NFL!$F$7:$F$39,NFL!$G$7:$G$39,"",0)</f>
        <v>9</v>
      </c>
      <c r="Q272" s="292" t="s">
        <v>1288</v>
      </c>
      <c r="R272" s="293" t="str">
        <f>_xlfn.XLOOKUP($K272,CBS_RAW!$C$4:$C$1015,CBS_RAW!$AA$4:$AA$1015,"",0)</f>
        <v/>
      </c>
      <c r="S272" s="315">
        <v>9.1199999999999992</v>
      </c>
      <c r="T272" s="294">
        <f t="shared" si="18"/>
        <v>29</v>
      </c>
      <c r="U272" s="295">
        <f t="shared" si="19"/>
        <v>35</v>
      </c>
      <c r="V272" s="295">
        <f t="shared" si="20"/>
        <v>31.6</v>
      </c>
      <c r="W272" s="294">
        <v>241</v>
      </c>
      <c r="X272" s="295">
        <v>320</v>
      </c>
      <c r="Y272" s="295">
        <v>279.10000000000002</v>
      </c>
      <c r="Z272" s="230">
        <v>3.3</v>
      </c>
      <c r="AA272" s="229">
        <v>27</v>
      </c>
      <c r="AB272" s="230">
        <v>45</v>
      </c>
      <c r="AC272" s="230">
        <v>33.299999999999997</v>
      </c>
      <c r="AD272" s="230">
        <v>3.2</v>
      </c>
      <c r="AE272" s="25"/>
      <c r="AF272" s="241"/>
      <c r="AG272" s="11"/>
      <c r="AH272" s="230">
        <v>3.3</v>
      </c>
      <c r="AI272" s="229">
        <v>27</v>
      </c>
      <c r="AJ272" s="230">
        <v>45</v>
      </c>
      <c r="AK272" s="230">
        <v>33.299999999999997</v>
      </c>
      <c r="AL272" s="230">
        <v>3.2</v>
      </c>
      <c r="AM272" s="25"/>
      <c r="AN272" s="241"/>
      <c r="AZ272">
        <v>31</v>
      </c>
      <c r="BA272" t="s">
        <v>266</v>
      </c>
      <c r="BE272" s="8">
        <v>36</v>
      </c>
      <c r="BF272" s="8">
        <v>5</v>
      </c>
      <c r="BG272" s="8" t="s">
        <v>142</v>
      </c>
      <c r="BH272" s="8" t="s">
        <v>18</v>
      </c>
      <c r="BI272" s="8">
        <v>23</v>
      </c>
      <c r="BJ272" s="8">
        <v>42</v>
      </c>
      <c r="BK272" s="8">
        <v>33.5</v>
      </c>
      <c r="BL272" s="8">
        <v>5.3</v>
      </c>
      <c r="BM272" s="8">
        <v>-10</v>
      </c>
    </row>
    <row r="273" spans="3:65" ht="16" customHeight="1">
      <c r="C273" s="288">
        <v>267</v>
      </c>
      <c r="D273" s="289"/>
      <c r="E273" s="289" t="str">
        <f>IF(L273="HOMIES", MAX(E$6:E272)+1, "")</f>
        <v/>
      </c>
      <c r="F273" s="289" t="str">
        <f t="shared" si="17"/>
        <v>RB77</v>
      </c>
      <c r="G273" s="289" t="s">
        <v>267</v>
      </c>
      <c r="H273" s="289" t="s">
        <v>267</v>
      </c>
      <c r="I273" s="289">
        <v>77</v>
      </c>
      <c r="J273" s="289">
        <v>13</v>
      </c>
      <c r="K273" s="289" t="s">
        <v>101</v>
      </c>
      <c r="L273" s="289" t="s">
        <v>532</v>
      </c>
      <c r="M273" s="290" t="str">
        <f>IFERROR(IF(OR(L273="ROOKIE",L273="FREE AGENT"),"NA",_xlfn.XLOOKUP($K273,PPL_EMAIL!$I$2:$I$400,PPL_EMAIL!$K$2:$K$400,"",0)),"NA")</f>
        <v>NA</v>
      </c>
      <c r="N273" s="290"/>
      <c r="O273" s="289" t="s">
        <v>53</v>
      </c>
      <c r="P273" s="291">
        <f>_xlfn.XLOOKUP($O273,NFL!$F$7:$F$39,NFL!$G$7:$G$39,"",0)</f>
        <v>9</v>
      </c>
      <c r="Q273" s="292">
        <v>0</v>
      </c>
      <c r="R273" s="293">
        <f>_xlfn.XLOOKUP($K273,CBS_RAW!$C$4:$C$1015,CBS_RAW!$AA$4:$AA$1015,"",0)</f>
        <v>69.56</v>
      </c>
      <c r="S273" s="315">
        <v>35.700000000000003</v>
      </c>
      <c r="T273" s="294">
        <f t="shared" si="18"/>
        <v>64</v>
      </c>
      <c r="U273" s="295">
        <f t="shared" si="19"/>
        <v>82</v>
      </c>
      <c r="V273" s="295">
        <f t="shared" si="20"/>
        <v>74.7</v>
      </c>
      <c r="W273" s="294">
        <v>190</v>
      </c>
      <c r="X273" s="295">
        <v>313</v>
      </c>
      <c r="Y273" s="295">
        <v>267.10000000000002</v>
      </c>
      <c r="Z273" s="230" t="s">
        <v>272</v>
      </c>
      <c r="AA273" s="229" t="s">
        <v>272</v>
      </c>
      <c r="AB273" s="230" t="s">
        <v>272</v>
      </c>
      <c r="AC273" s="230" t="s">
        <v>272</v>
      </c>
      <c r="AD273" s="230" t="s">
        <v>272</v>
      </c>
      <c r="AE273" s="25"/>
      <c r="AF273" s="241"/>
      <c r="AG273" s="11"/>
      <c r="AH273" s="230" t="s">
        <v>272</v>
      </c>
      <c r="AI273" s="229" t="s">
        <v>272</v>
      </c>
      <c r="AJ273" s="230" t="s">
        <v>272</v>
      </c>
      <c r="AK273" s="230" t="s">
        <v>272</v>
      </c>
      <c r="AL273" s="230" t="s">
        <v>272</v>
      </c>
      <c r="AM273" s="25"/>
      <c r="AN273" s="241"/>
      <c r="AZ273">
        <v>77</v>
      </c>
      <c r="BA273" t="s">
        <v>267</v>
      </c>
      <c r="BE273" s="8">
        <v>37</v>
      </c>
      <c r="BF273" s="8">
        <v>5</v>
      </c>
      <c r="BG273" s="8" t="s">
        <v>572</v>
      </c>
      <c r="BH273" s="8" t="s">
        <v>16</v>
      </c>
      <c r="BI273" s="8">
        <v>24</v>
      </c>
      <c r="BJ273" s="8">
        <v>44</v>
      </c>
      <c r="BK273" s="8">
        <v>34.4</v>
      </c>
      <c r="BL273" s="8">
        <v>5.5</v>
      </c>
      <c r="BM273" s="8">
        <v>-1</v>
      </c>
    </row>
    <row r="274" spans="3:65" ht="16" customHeight="1">
      <c r="C274" s="288">
        <v>268</v>
      </c>
      <c r="D274" s="289"/>
      <c r="E274" s="289" t="str">
        <f>IF(L274="HOMIES", MAX(E$6:E273)+1, "")</f>
        <v/>
      </c>
      <c r="F274" s="289" t="str">
        <f t="shared" si="17"/>
        <v>WR93</v>
      </c>
      <c r="G274" s="289" t="s">
        <v>268</v>
      </c>
      <c r="H274" s="289" t="s">
        <v>268</v>
      </c>
      <c r="I274" s="289">
        <v>93</v>
      </c>
      <c r="J274" s="289">
        <v>13</v>
      </c>
      <c r="K274" s="289" t="s">
        <v>582</v>
      </c>
      <c r="L274" s="289" t="str">
        <f>UPPER(_xlfn.XLOOKUP($K274,PPL_EMAIL!$I$2:$I$400,PPL_EMAIL!$J$2:$J$400,"",0))</f>
        <v>ROID RAGERS</v>
      </c>
      <c r="M274" s="290">
        <f>IFERROR(IF(OR(L274="ROOKIE",L274="FREE AGENT"),"NA",_xlfn.XLOOKUP($K274,PPL_EMAIL!$I$2:$I$400,PPL_EMAIL!$K$2:$K$400,"",0)),"NA")</f>
        <v>1</v>
      </c>
      <c r="N274" s="290" t="s">
        <v>396</v>
      </c>
      <c r="O274" s="289" t="s">
        <v>36</v>
      </c>
      <c r="P274" s="291">
        <f>_xlfn.XLOOKUP($O274,NFL!$F$7:$F$39,NFL!$G$7:$G$39,"",0)</f>
        <v>10</v>
      </c>
      <c r="Q274" s="292">
        <v>0</v>
      </c>
      <c r="R274" s="293">
        <f>_xlfn.XLOOKUP($K274,CBS_RAW!$C$4:$C$1015,CBS_RAW!$AA$4:$AA$1015,"",0)</f>
        <v>80.11</v>
      </c>
      <c r="S274" s="315">
        <v>66.400000000000006</v>
      </c>
      <c r="T274" s="294">
        <f t="shared" si="18"/>
        <v>75</v>
      </c>
      <c r="U274" s="295">
        <f t="shared" si="19"/>
        <v>115</v>
      </c>
      <c r="V274" s="295">
        <f t="shared" si="20"/>
        <v>93.9</v>
      </c>
      <c r="W274" s="294">
        <v>210</v>
      </c>
      <c r="X274" s="295">
        <v>344</v>
      </c>
      <c r="Y274" s="295">
        <v>268.8</v>
      </c>
      <c r="Z274" s="230">
        <v>23.8</v>
      </c>
      <c r="AA274" s="229">
        <v>70</v>
      </c>
      <c r="AB274" s="230">
        <v>131</v>
      </c>
      <c r="AC274" s="230">
        <v>96.2</v>
      </c>
      <c r="AD274" s="230">
        <v>15.4</v>
      </c>
      <c r="AE274" s="25"/>
      <c r="AF274" s="241"/>
      <c r="AG274" s="11"/>
      <c r="AH274" s="230">
        <v>23.8</v>
      </c>
      <c r="AI274" s="229">
        <v>70</v>
      </c>
      <c r="AJ274" s="230">
        <v>131</v>
      </c>
      <c r="AK274" s="230">
        <v>96.2</v>
      </c>
      <c r="AL274" s="230">
        <v>15.4</v>
      </c>
      <c r="AM274" s="25"/>
      <c r="AN274" s="241"/>
      <c r="AZ274">
        <v>93</v>
      </c>
      <c r="BA274" t="s">
        <v>268</v>
      </c>
      <c r="BE274" s="8">
        <v>38</v>
      </c>
      <c r="BF274" s="8">
        <v>5</v>
      </c>
      <c r="BG274" s="8" t="s">
        <v>141</v>
      </c>
      <c r="BH274" s="8" t="s">
        <v>12</v>
      </c>
      <c r="BI274" s="8">
        <v>30</v>
      </c>
      <c r="BJ274" s="8">
        <v>47</v>
      </c>
      <c r="BK274" s="8">
        <v>37.700000000000003</v>
      </c>
      <c r="BL274" s="8">
        <v>4.0999999999999996</v>
      </c>
      <c r="BM274" s="8">
        <v>7</v>
      </c>
    </row>
    <row r="275" spans="3:65" ht="16" customHeight="1">
      <c r="C275" s="288">
        <v>269</v>
      </c>
      <c r="D275" s="289"/>
      <c r="E275" s="289" t="str">
        <f>IF(L275="HOMIES", MAX(E$6:E274)+1, "")</f>
        <v/>
      </c>
      <c r="F275" s="289" t="str">
        <f t="shared" si="17"/>
        <v>DST22</v>
      </c>
      <c r="G275" s="289" t="s">
        <v>283</v>
      </c>
      <c r="H275" s="289" t="s">
        <v>1437</v>
      </c>
      <c r="I275" s="289">
        <v>22</v>
      </c>
      <c r="J275" s="289">
        <v>13</v>
      </c>
      <c r="K275" s="289" t="s">
        <v>371</v>
      </c>
      <c r="L275" s="289" t="str">
        <f>UPPER(_xlfn.XLOOKUP($K275,PPL_EMAIL!$I$2:$I$400,PPL_EMAIL!$J$2:$J$400,"",0))</f>
        <v/>
      </c>
      <c r="M275" s="290" t="str">
        <f>IFERROR(IF(OR(L275="ROOKIE",L275="FREE AGENT"),"NA",_xlfn.XLOOKUP($K275,PPL_EMAIL!$I$2:$I$400,PPL_EMAIL!$K$2:$K$400,"",0)),"NA")</f>
        <v/>
      </c>
      <c r="N275" s="290"/>
      <c r="O275" s="289" t="s">
        <v>14</v>
      </c>
      <c r="P275" s="291">
        <f>_xlfn.XLOOKUP($O275,NFL!$F$7:$F$39,NFL!$G$7:$G$39,"",0)</f>
        <v>13</v>
      </c>
      <c r="Q275" s="292">
        <v>0</v>
      </c>
      <c r="R275" s="293" t="str">
        <f>_xlfn.XLOOKUP($K275,CBS_RAW!$C$4:$C$1015,CBS_RAW!$AA$4:$AA$1015,"",0)</f>
        <v/>
      </c>
      <c r="S275" s="315">
        <v>89</v>
      </c>
      <c r="T275" s="294" t="str">
        <f t="shared" si="18"/>
        <v/>
      </c>
      <c r="U275" s="295" t="str">
        <f t="shared" si="19"/>
        <v/>
      </c>
      <c r="V275" s="295" t="str">
        <f t="shared" si="20"/>
        <v/>
      </c>
      <c r="W275" s="294">
        <v>234</v>
      </c>
      <c r="X275" s="295">
        <v>318</v>
      </c>
      <c r="Y275" s="295">
        <v>270.10000000000002</v>
      </c>
      <c r="Z275" s="230">
        <v>6.6</v>
      </c>
      <c r="AA275" s="229">
        <v>66</v>
      </c>
      <c r="AB275" s="230">
        <v>94</v>
      </c>
      <c r="AC275" s="230">
        <v>77.3</v>
      </c>
      <c r="AD275" s="230">
        <v>6.1</v>
      </c>
      <c r="AE275" s="25"/>
      <c r="AF275" s="241"/>
      <c r="AG275" s="11"/>
      <c r="AH275" s="230">
        <v>6.6</v>
      </c>
      <c r="AI275" s="229">
        <v>66</v>
      </c>
      <c r="AJ275" s="230">
        <v>94</v>
      </c>
      <c r="AK275" s="230">
        <v>77.3</v>
      </c>
      <c r="AL275" s="230">
        <v>6.1</v>
      </c>
      <c r="AM275" s="25"/>
      <c r="AN275" s="241"/>
      <c r="AZ275">
        <v>22</v>
      </c>
      <c r="BA275" t="s">
        <v>283</v>
      </c>
      <c r="BE275" s="8">
        <v>39</v>
      </c>
      <c r="BF275" s="8">
        <v>5</v>
      </c>
      <c r="BG275" s="8" t="s">
        <v>150</v>
      </c>
      <c r="BH275" s="8" t="s">
        <v>49</v>
      </c>
      <c r="BI275" s="8">
        <v>32</v>
      </c>
      <c r="BJ275" s="8">
        <v>46</v>
      </c>
      <c r="BK275" s="8">
        <v>38.1</v>
      </c>
      <c r="BL275" s="8">
        <v>4</v>
      </c>
      <c r="BM275" s="8">
        <v>2</v>
      </c>
    </row>
    <row r="276" spans="3:65" ht="16" customHeight="1">
      <c r="C276" s="288">
        <v>270</v>
      </c>
      <c r="D276" s="289"/>
      <c r="E276" s="289" t="str">
        <f>IF(L276="HOMIES", MAX(E$6:E275)+1, "")</f>
        <v/>
      </c>
      <c r="F276" s="289" t="str">
        <f t="shared" si="17"/>
        <v>TE31</v>
      </c>
      <c r="G276" s="289" t="s">
        <v>269</v>
      </c>
      <c r="H276" s="289" t="s">
        <v>269</v>
      </c>
      <c r="I276" s="289">
        <v>31</v>
      </c>
      <c r="J276" s="289">
        <v>13</v>
      </c>
      <c r="K276" s="289" t="s">
        <v>584</v>
      </c>
      <c r="L276" s="289" t="str">
        <f>UPPER(_xlfn.XLOOKUP($K276,PPL_EMAIL!$I$2:$I$400,PPL_EMAIL!$J$2:$J$400,"",0))</f>
        <v>MACHINE</v>
      </c>
      <c r="M276" s="290">
        <f>IFERROR(IF(OR(L276="ROOKIE",L276="FREE AGENT"),"NA",_xlfn.XLOOKUP($K276,PPL_EMAIL!$I$2:$I$400,PPL_EMAIL!$K$2:$K$400,"",0)),"NA")</f>
        <v>1</v>
      </c>
      <c r="N276" s="290" t="s">
        <v>69</v>
      </c>
      <c r="O276" s="289" t="s">
        <v>13</v>
      </c>
      <c r="P276" s="291">
        <f>_xlfn.XLOOKUP($O276,NFL!$F$7:$F$39,NFL!$G$7:$G$39,"",0)</f>
        <v>14</v>
      </c>
      <c r="Q276" s="292" t="s">
        <v>1289</v>
      </c>
      <c r="R276" s="293">
        <f>_xlfn.XLOOKUP($K276,CBS_RAW!$C$4:$C$1015,CBS_RAW!$AA$4:$AA$1015,"",0)</f>
        <v>49.08</v>
      </c>
      <c r="S276" s="315">
        <v>36.299999999999997</v>
      </c>
      <c r="T276" s="294">
        <f t="shared" si="18"/>
        <v>26</v>
      </c>
      <c r="U276" s="295">
        <f t="shared" si="19"/>
        <v>43</v>
      </c>
      <c r="V276" s="295">
        <f t="shared" si="20"/>
        <v>31.1</v>
      </c>
      <c r="W276" s="294">
        <v>236</v>
      </c>
      <c r="X276" s="295">
        <v>354</v>
      </c>
      <c r="Y276" s="295">
        <v>277.89999999999998</v>
      </c>
      <c r="Z276" s="230" t="s">
        <v>272</v>
      </c>
      <c r="AA276" s="229" t="s">
        <v>272</v>
      </c>
      <c r="AB276" s="230" t="s">
        <v>272</v>
      </c>
      <c r="AC276" s="230" t="s">
        <v>272</v>
      </c>
      <c r="AD276" s="230" t="s">
        <v>272</v>
      </c>
      <c r="AE276" s="25"/>
      <c r="AF276" s="241"/>
      <c r="AG276" s="11"/>
      <c r="AH276" s="230" t="s">
        <v>272</v>
      </c>
      <c r="AI276" s="229" t="s">
        <v>272</v>
      </c>
      <c r="AJ276" s="230" t="s">
        <v>272</v>
      </c>
      <c r="AK276" s="230" t="s">
        <v>272</v>
      </c>
      <c r="AL276" s="230" t="s">
        <v>272</v>
      </c>
      <c r="AM276" s="25"/>
      <c r="AN276" s="241"/>
      <c r="AZ276">
        <v>31</v>
      </c>
      <c r="BA276" t="s">
        <v>269</v>
      </c>
      <c r="BE276" s="8">
        <v>40</v>
      </c>
      <c r="BF276" s="8">
        <v>5</v>
      </c>
      <c r="BG276" s="8" t="s">
        <v>928</v>
      </c>
      <c r="BH276" s="8" t="s">
        <v>10</v>
      </c>
      <c r="BI276" s="8">
        <v>32</v>
      </c>
      <c r="BJ276" s="8">
        <v>47</v>
      </c>
      <c r="BK276" s="8">
        <v>38.5</v>
      </c>
      <c r="BL276" s="8">
        <v>4.5</v>
      </c>
      <c r="BM276" s="8">
        <v>-2</v>
      </c>
    </row>
    <row r="277" spans="3:65" ht="16" customHeight="1">
      <c r="C277" s="288">
        <v>271</v>
      </c>
      <c r="D277" s="289"/>
      <c r="E277" s="289" t="str">
        <f>IF(L277="HOMIES", MAX(E$6:E276)+1, "")</f>
        <v/>
      </c>
      <c r="F277" s="289" t="str">
        <f t="shared" si="17"/>
        <v>TE32</v>
      </c>
      <c r="G277" s="289" t="s">
        <v>269</v>
      </c>
      <c r="H277" s="289" t="s">
        <v>269</v>
      </c>
      <c r="I277" s="289">
        <v>32</v>
      </c>
      <c r="J277" s="289">
        <v>13</v>
      </c>
      <c r="K277" s="289" t="s">
        <v>486</v>
      </c>
      <c r="L277" s="289" t="str">
        <f>UPPER(_xlfn.XLOOKUP($K277,PPL_EMAIL!$I$2:$I$400,PPL_EMAIL!$J$2:$J$400,"",0))</f>
        <v>ROID RAGERS</v>
      </c>
      <c r="M277" s="290">
        <f>IFERROR(IF(OR(L277="ROOKIE",L277="FREE AGENT"),"NA",_xlfn.XLOOKUP($K277,PPL_EMAIL!$I$2:$I$400,PPL_EMAIL!$K$2:$K$400,"",0)),"NA")</f>
        <v>1</v>
      </c>
      <c r="N277" s="290" t="s">
        <v>396</v>
      </c>
      <c r="O277" s="289" t="s">
        <v>49</v>
      </c>
      <c r="P277" s="291">
        <f>_xlfn.XLOOKUP($O277,NFL!$F$7:$F$39,NFL!$G$7:$G$39,"",0)</f>
        <v>11</v>
      </c>
      <c r="Q277" s="292" t="s">
        <v>1290</v>
      </c>
      <c r="R277" s="293">
        <f>_xlfn.XLOOKUP($K277,CBS_RAW!$C$4:$C$1015,CBS_RAW!$AA$4:$AA$1015,"",0)</f>
        <v>37.04</v>
      </c>
      <c r="S277" s="315">
        <v>40.799999999999997</v>
      </c>
      <c r="T277" s="294">
        <f t="shared" si="18"/>
        <v>28</v>
      </c>
      <c r="U277" s="295">
        <f t="shared" si="19"/>
        <v>48</v>
      </c>
      <c r="V277" s="295">
        <f t="shared" si="20"/>
        <v>35.799999999999997</v>
      </c>
      <c r="W277" s="294">
        <v>246</v>
      </c>
      <c r="X277" s="295">
        <v>350</v>
      </c>
      <c r="Y277" s="295">
        <v>279.7</v>
      </c>
      <c r="Z277" s="230" t="s">
        <v>272</v>
      </c>
      <c r="AA277" s="229" t="s">
        <v>272</v>
      </c>
      <c r="AB277" s="230" t="s">
        <v>272</v>
      </c>
      <c r="AC277" s="230" t="s">
        <v>272</v>
      </c>
      <c r="AD277" s="230" t="s">
        <v>272</v>
      </c>
      <c r="AE277" s="25"/>
      <c r="AF277" s="241"/>
      <c r="AG277" s="11"/>
      <c r="AH277" s="230" t="s">
        <v>272</v>
      </c>
      <c r="AI277" s="229" t="s">
        <v>272</v>
      </c>
      <c r="AJ277" s="230" t="s">
        <v>272</v>
      </c>
      <c r="AK277" s="230" t="s">
        <v>272</v>
      </c>
      <c r="AL277" s="230" t="s">
        <v>272</v>
      </c>
      <c r="AM277" s="25"/>
      <c r="AN277" s="241"/>
      <c r="AZ277">
        <v>32</v>
      </c>
      <c r="BA277" t="s">
        <v>269</v>
      </c>
      <c r="BE277" s="8">
        <v>41</v>
      </c>
      <c r="BF277" s="8">
        <v>5</v>
      </c>
      <c r="BG277" s="8" t="s">
        <v>139</v>
      </c>
      <c r="BH277" s="8" t="s">
        <v>48</v>
      </c>
      <c r="BI277" s="8">
        <v>34</v>
      </c>
      <c r="BJ277" s="8">
        <v>56</v>
      </c>
      <c r="BK277" s="8">
        <v>41.3</v>
      </c>
      <c r="BL277" s="8">
        <v>4.5</v>
      </c>
      <c r="BM277" s="8">
        <v>1</v>
      </c>
    </row>
    <row r="278" spans="3:65" ht="16" customHeight="1">
      <c r="C278" s="288">
        <v>272</v>
      </c>
      <c r="D278" s="289"/>
      <c r="E278" s="289" t="str">
        <f>IF(L278="HOMIES", MAX(E$6:E277)+1, "")</f>
        <v/>
      </c>
      <c r="F278" s="289" t="str">
        <f t="shared" si="17"/>
        <v>RB78</v>
      </c>
      <c r="G278" s="289" t="s">
        <v>267</v>
      </c>
      <c r="H278" s="289" t="s">
        <v>267</v>
      </c>
      <c r="I278" s="289">
        <v>78</v>
      </c>
      <c r="J278" s="289">
        <v>13</v>
      </c>
      <c r="K278" s="289" t="s">
        <v>450</v>
      </c>
      <c r="L278" s="289" t="s">
        <v>532</v>
      </c>
      <c r="M278" s="290" t="str">
        <f>IFERROR(IF(OR(L278="ROOKIE",L278="FREE AGENT"),"NA",_xlfn.XLOOKUP($K278,PPL_EMAIL!$I$2:$I$400,PPL_EMAIL!$K$2:$K$400,"",0)),"NA")</f>
        <v>NA</v>
      </c>
      <c r="N278" s="290"/>
      <c r="O278" s="289" t="s">
        <v>27</v>
      </c>
      <c r="P278" s="291">
        <f>_xlfn.XLOOKUP($O278,NFL!$F$7:$F$39,NFL!$G$7:$G$39,"",0)</f>
        <v>8</v>
      </c>
      <c r="Q278" s="292">
        <v>0</v>
      </c>
      <c r="R278" s="293">
        <f>_xlfn.XLOOKUP($K278,CBS_RAW!$C$4:$C$1015,CBS_RAW!$AA$4:$AA$1015,"",0)</f>
        <v>45.3</v>
      </c>
      <c r="S278" s="315">
        <v>12</v>
      </c>
      <c r="T278" s="294">
        <f t="shared" si="18"/>
        <v>63</v>
      </c>
      <c r="U278" s="295">
        <f t="shared" si="19"/>
        <v>86</v>
      </c>
      <c r="V278" s="295">
        <f t="shared" si="20"/>
        <v>74.7</v>
      </c>
      <c r="W278" s="294">
        <v>174</v>
      </c>
      <c r="X278" s="295">
        <v>327</v>
      </c>
      <c r="Y278" s="295">
        <v>250.4</v>
      </c>
      <c r="Z278" s="230">
        <v>8.4</v>
      </c>
      <c r="AA278" s="229">
        <v>60</v>
      </c>
      <c r="AB278" s="230">
        <v>97</v>
      </c>
      <c r="AC278" s="230">
        <v>77.099999999999994</v>
      </c>
      <c r="AD278" s="230">
        <v>6.8</v>
      </c>
      <c r="AE278" s="25"/>
      <c r="AF278" s="241"/>
      <c r="AG278" s="11"/>
      <c r="AH278" s="230">
        <v>8.4</v>
      </c>
      <c r="AI278" s="229">
        <v>60</v>
      </c>
      <c r="AJ278" s="230">
        <v>97</v>
      </c>
      <c r="AK278" s="230">
        <v>77.099999999999994</v>
      </c>
      <c r="AL278" s="230">
        <v>6.8</v>
      </c>
      <c r="AM278" s="25"/>
      <c r="AN278" s="241"/>
      <c r="AZ278">
        <v>78</v>
      </c>
      <c r="BA278" t="s">
        <v>267</v>
      </c>
      <c r="BE278" s="8">
        <v>42</v>
      </c>
      <c r="BF278" s="8">
        <v>5</v>
      </c>
      <c r="BG278" s="8" t="s">
        <v>470</v>
      </c>
      <c r="BH278" s="8" t="s">
        <v>433</v>
      </c>
      <c r="BI278" s="8">
        <v>35</v>
      </c>
      <c r="BJ278" s="8">
        <v>46</v>
      </c>
      <c r="BK278" s="8">
        <v>41.3</v>
      </c>
      <c r="BL278" s="8">
        <v>3.2</v>
      </c>
      <c r="BM278" s="8">
        <v>-3</v>
      </c>
    </row>
    <row r="279" spans="3:65" ht="16" customHeight="1">
      <c r="C279" s="288">
        <v>273</v>
      </c>
      <c r="D279" s="289"/>
      <c r="E279" s="289" t="str">
        <f>IF(L279="HOMIES", MAX(E$6:E278)+1, "")</f>
        <v/>
      </c>
      <c r="F279" s="289" t="str">
        <f t="shared" si="17"/>
        <v>K17</v>
      </c>
      <c r="G279" s="289" t="s">
        <v>273</v>
      </c>
      <c r="H279" s="289" t="s">
        <v>273</v>
      </c>
      <c r="I279" s="289">
        <v>17</v>
      </c>
      <c r="J279" s="289">
        <v>13</v>
      </c>
      <c r="K279" s="289" t="s">
        <v>205</v>
      </c>
      <c r="L279" s="289" t="s">
        <v>532</v>
      </c>
      <c r="M279" s="290" t="str">
        <f>IFERROR(IF(OR(L279="ROOKIE",L279="FREE AGENT"),"NA",_xlfn.XLOOKUP($K279,PPL_EMAIL!$I$2:$I$400,PPL_EMAIL!$K$2:$K$400,"",0)),"NA")</f>
        <v>NA</v>
      </c>
      <c r="N279" s="290"/>
      <c r="O279" s="289" t="s">
        <v>13</v>
      </c>
      <c r="P279" s="291">
        <f>_xlfn.XLOOKUP($O279,NFL!$F$7:$F$39,NFL!$G$7:$G$39,"",0)</f>
        <v>14</v>
      </c>
      <c r="Q279" s="292" t="s">
        <v>1065</v>
      </c>
      <c r="R279" s="293" t="str">
        <f>_xlfn.XLOOKUP($K279,CBS_RAW!$C$4:$C$1015,CBS_RAW!$AA$4:$AA$1015,"",0)</f>
        <v/>
      </c>
      <c r="S279" s="315">
        <v>0</v>
      </c>
      <c r="T279" s="294">
        <f t="shared" si="18"/>
        <v>13</v>
      </c>
      <c r="U279" s="295">
        <f t="shared" si="19"/>
        <v>25</v>
      </c>
      <c r="V279" s="295">
        <f t="shared" si="20"/>
        <v>18.8</v>
      </c>
      <c r="W279" s="294">
        <v>233</v>
      </c>
      <c r="X279" s="295">
        <v>309</v>
      </c>
      <c r="Y279" s="295">
        <v>274.89999999999998</v>
      </c>
      <c r="Z279" s="230">
        <v>8.8000000000000007</v>
      </c>
      <c r="AA279" s="229">
        <v>53</v>
      </c>
      <c r="AB279" s="230">
        <v>96</v>
      </c>
      <c r="AC279" s="230">
        <v>75.7</v>
      </c>
      <c r="AD279" s="230">
        <v>10.4</v>
      </c>
      <c r="AE279" s="25"/>
      <c r="AF279" s="241"/>
      <c r="AG279" s="11"/>
      <c r="AH279" s="230">
        <v>8.8000000000000007</v>
      </c>
      <c r="AI279" s="229">
        <v>53</v>
      </c>
      <c r="AJ279" s="230">
        <v>96</v>
      </c>
      <c r="AK279" s="230">
        <v>75.7</v>
      </c>
      <c r="AL279" s="230">
        <v>10.4</v>
      </c>
      <c r="AM279" s="25"/>
      <c r="AN279" s="241"/>
      <c r="AZ279">
        <v>17</v>
      </c>
      <c r="BA279" t="s">
        <v>273</v>
      </c>
      <c r="BE279" s="8">
        <v>43</v>
      </c>
      <c r="BF279" s="8">
        <v>6</v>
      </c>
      <c r="BG279" s="8" t="s">
        <v>931</v>
      </c>
      <c r="BH279" s="8" t="s">
        <v>13</v>
      </c>
      <c r="BI279" s="8">
        <v>38</v>
      </c>
      <c r="BJ279" s="8">
        <v>51</v>
      </c>
      <c r="BK279" s="8">
        <v>44.4</v>
      </c>
      <c r="BL279" s="8">
        <v>3.4</v>
      </c>
      <c r="BM279" s="8">
        <v>0</v>
      </c>
    </row>
    <row r="280" spans="3:65" ht="16" customHeight="1">
      <c r="C280" s="288">
        <v>274</v>
      </c>
      <c r="D280" s="289"/>
      <c r="E280" s="289" t="str">
        <f>IF(L280="HOMIES", MAX(E$6:E279)+1, "")</f>
        <v/>
      </c>
      <c r="F280" s="289" t="str">
        <f t="shared" si="17"/>
        <v>WR94</v>
      </c>
      <c r="G280" s="289" t="s">
        <v>268</v>
      </c>
      <c r="H280" s="289" t="s">
        <v>268</v>
      </c>
      <c r="I280" s="289">
        <v>94</v>
      </c>
      <c r="J280" s="289">
        <v>13</v>
      </c>
      <c r="K280" s="289" t="s">
        <v>658</v>
      </c>
      <c r="L280" s="289" t="s">
        <v>532</v>
      </c>
      <c r="M280" s="290" t="str">
        <f>IFERROR(IF(OR(L280="ROOKIE",L280="FREE AGENT"),"NA",_xlfn.XLOOKUP($K280,PPL_EMAIL!$I$2:$I$400,PPL_EMAIL!$K$2:$K$400,"",0)),"NA")</f>
        <v>NA</v>
      </c>
      <c r="N280" s="290"/>
      <c r="O280" s="289" t="s">
        <v>42</v>
      </c>
      <c r="P280" s="291">
        <f>_xlfn.XLOOKUP($O280,NFL!$F$7:$F$39,NFL!$G$7:$G$39,"",0)</f>
        <v>10</v>
      </c>
      <c r="Q280" s="292" t="s">
        <v>1291</v>
      </c>
      <c r="R280" s="293">
        <f>_xlfn.XLOOKUP($K280,CBS_RAW!$C$4:$C$1015,CBS_RAW!$AA$4:$AA$1015,"",0)</f>
        <v>96.29</v>
      </c>
      <c r="S280" s="315">
        <v>75.099999999999994</v>
      </c>
      <c r="T280" s="294">
        <f t="shared" si="18"/>
        <v>81</v>
      </c>
      <c r="U280" s="295">
        <f t="shared" si="19"/>
        <v>107</v>
      </c>
      <c r="V280" s="295">
        <f t="shared" si="20"/>
        <v>92.1</v>
      </c>
      <c r="W280" s="294">
        <v>231</v>
      </c>
      <c r="X280" s="295">
        <v>328</v>
      </c>
      <c r="Y280" s="295">
        <v>269.39999999999998</v>
      </c>
      <c r="Z280" s="230">
        <v>10.199999999999999</v>
      </c>
      <c r="AA280" s="229">
        <v>79</v>
      </c>
      <c r="AB280" s="230">
        <v>118</v>
      </c>
      <c r="AC280" s="230">
        <v>96.7</v>
      </c>
      <c r="AD280" s="230">
        <v>10.3</v>
      </c>
      <c r="AE280" s="25"/>
      <c r="AF280" s="241"/>
      <c r="AG280" s="11"/>
      <c r="AH280" s="230">
        <v>10.199999999999999</v>
      </c>
      <c r="AI280" s="229">
        <v>79</v>
      </c>
      <c r="AJ280" s="230">
        <v>118</v>
      </c>
      <c r="AK280" s="230">
        <v>96.7</v>
      </c>
      <c r="AL280" s="230">
        <v>10.3</v>
      </c>
      <c r="AM280" s="25"/>
      <c r="AN280" s="241"/>
      <c r="AZ280">
        <v>94</v>
      </c>
      <c r="BA280" t="s">
        <v>268</v>
      </c>
      <c r="BE280" s="8">
        <v>44</v>
      </c>
      <c r="BF280" s="8">
        <v>6</v>
      </c>
      <c r="BG280" s="8" t="s">
        <v>125</v>
      </c>
      <c r="BH280" s="8" t="s">
        <v>22</v>
      </c>
      <c r="BI280" s="8">
        <v>38</v>
      </c>
      <c r="BJ280" s="8">
        <v>61</v>
      </c>
      <c r="BK280" s="8">
        <v>44.9</v>
      </c>
      <c r="BL280" s="8">
        <v>4.8</v>
      </c>
      <c r="BM280" s="8">
        <v>-10</v>
      </c>
    </row>
    <row r="281" spans="3:65" ht="16" customHeight="1">
      <c r="C281" s="288">
        <v>275</v>
      </c>
      <c r="D281" s="289"/>
      <c r="E281" s="289" t="str">
        <f>IF(L281="HOMIES", MAX(E$6:E280)+1, "")</f>
        <v/>
      </c>
      <c r="F281" s="289" t="str">
        <f t="shared" si="17"/>
        <v>K18</v>
      </c>
      <c r="G281" s="289" t="s">
        <v>273</v>
      </c>
      <c r="H281" s="289" t="s">
        <v>273</v>
      </c>
      <c r="I281" s="289">
        <v>18</v>
      </c>
      <c r="J281" s="289">
        <v>13</v>
      </c>
      <c r="K281" s="289" t="s">
        <v>212</v>
      </c>
      <c r="L281" s="289" t="str">
        <f>UPPER(_xlfn.XLOOKUP($K281,PPL_EMAIL!$I$2:$I$400,PPL_EMAIL!$J$2:$J$400,"",0))</f>
        <v>PROGRAM</v>
      </c>
      <c r="M281" s="290">
        <f>IFERROR(IF(OR(L281="ROOKIE",L281="FREE AGENT"),"NA",_xlfn.XLOOKUP($K281,PPL_EMAIL!$I$2:$I$400,PPL_EMAIL!$K$2:$K$400,"",0)),"NA")</f>
        <v>1</v>
      </c>
      <c r="N281" s="290" t="s">
        <v>396</v>
      </c>
      <c r="O281" s="289" t="s">
        <v>25</v>
      </c>
      <c r="P281" s="291">
        <f>_xlfn.XLOOKUP($O281,NFL!$F$7:$F$39,NFL!$G$7:$G$39,"",0)</f>
        <v>9</v>
      </c>
      <c r="Q281" s="292" t="s">
        <v>1292</v>
      </c>
      <c r="R281" s="293" t="str">
        <f>_xlfn.XLOOKUP($K281,CBS_RAW!$C$4:$C$1015,CBS_RAW!$AA$4:$AA$1015,"",0)</f>
        <v/>
      </c>
      <c r="S281" s="315">
        <v>162</v>
      </c>
      <c r="T281" s="294">
        <f t="shared" si="18"/>
        <v>14</v>
      </c>
      <c r="U281" s="295">
        <f t="shared" si="19"/>
        <v>24</v>
      </c>
      <c r="V281" s="295">
        <f t="shared" si="20"/>
        <v>19.5</v>
      </c>
      <c r="W281" s="294">
        <v>249</v>
      </c>
      <c r="X281" s="295">
        <v>324</v>
      </c>
      <c r="Y281" s="295">
        <v>282.89999999999998</v>
      </c>
      <c r="Z281" s="230">
        <v>6.8</v>
      </c>
      <c r="AA281" s="229">
        <v>80</v>
      </c>
      <c r="AB281" s="230">
        <v>125</v>
      </c>
      <c r="AC281" s="230">
        <v>94.4</v>
      </c>
      <c r="AD281" s="230">
        <v>8.6</v>
      </c>
      <c r="AE281" s="25"/>
      <c r="AF281" s="241"/>
      <c r="AG281" s="11"/>
      <c r="AH281" s="230">
        <v>6.8</v>
      </c>
      <c r="AI281" s="229">
        <v>80</v>
      </c>
      <c r="AJ281" s="230">
        <v>125</v>
      </c>
      <c r="AK281" s="230">
        <v>94.4</v>
      </c>
      <c r="AL281" s="230">
        <v>8.6</v>
      </c>
      <c r="AM281" s="25"/>
      <c r="AN281" s="241"/>
      <c r="AZ281">
        <v>18</v>
      </c>
      <c r="BA281" t="s">
        <v>273</v>
      </c>
      <c r="BE281" s="8">
        <v>45</v>
      </c>
      <c r="BF281" s="8">
        <v>6</v>
      </c>
      <c r="BG281" s="8" t="s">
        <v>607</v>
      </c>
      <c r="BH281" s="8" t="s">
        <v>53</v>
      </c>
      <c r="BI281" s="8">
        <v>39</v>
      </c>
      <c r="BJ281" s="8">
        <v>55</v>
      </c>
      <c r="BK281" s="8">
        <v>45.6</v>
      </c>
      <c r="BL281" s="8">
        <v>4.0999999999999996</v>
      </c>
      <c r="BM281" s="8">
        <v>3</v>
      </c>
    </row>
    <row r="282" spans="3:65" ht="16" customHeight="1">
      <c r="C282" s="288">
        <v>276</v>
      </c>
      <c r="D282" s="289"/>
      <c r="E282" s="289" t="str">
        <f>IF(L282="HOMIES", MAX(E$6:E281)+1, "")</f>
        <v/>
      </c>
      <c r="F282" s="289" t="str">
        <f t="shared" si="17"/>
        <v>RB79</v>
      </c>
      <c r="G282" s="289" t="s">
        <v>267</v>
      </c>
      <c r="H282" s="289" t="s">
        <v>267</v>
      </c>
      <c r="I282" s="289">
        <v>79</v>
      </c>
      <c r="J282" s="289">
        <v>13</v>
      </c>
      <c r="K282" s="289" t="s">
        <v>636</v>
      </c>
      <c r="L282" s="289" t="str">
        <f>UPPER(_xlfn.XLOOKUP($K282,PPL_EMAIL!$I$2:$I$400,PPL_EMAIL!$J$2:$J$400,"",0))</f>
        <v>MACHINE</v>
      </c>
      <c r="M282" s="290">
        <f>IFERROR(IF(OR(L282="ROOKIE",L282="FREE AGENT"),"NA",_xlfn.XLOOKUP($K282,PPL_EMAIL!$I$2:$I$400,PPL_EMAIL!$K$2:$K$400,"",0)),"NA")</f>
        <v>1</v>
      </c>
      <c r="N282" s="290" t="s">
        <v>69</v>
      </c>
      <c r="O282" s="289" t="s">
        <v>46</v>
      </c>
      <c r="P282" s="291">
        <f>_xlfn.XLOOKUP($O282,NFL!$F$7:$F$39,NFL!$G$7:$G$39,"",0)</f>
        <v>10</v>
      </c>
      <c r="Q282" s="292" t="s">
        <v>1293</v>
      </c>
      <c r="R282" s="293">
        <f>_xlfn.XLOOKUP($K282,CBS_RAW!$C$4:$C$1015,CBS_RAW!$AA$4:$AA$1015,"",0)</f>
        <v>24.24</v>
      </c>
      <c r="S282" s="315">
        <v>34.799999999999997</v>
      </c>
      <c r="T282" s="294">
        <f t="shared" si="18"/>
        <v>64</v>
      </c>
      <c r="U282" s="295">
        <f t="shared" si="19"/>
        <v>97</v>
      </c>
      <c r="V282" s="295">
        <f t="shared" si="20"/>
        <v>79.900000000000006</v>
      </c>
      <c r="W282" s="294">
        <v>193</v>
      </c>
      <c r="X282" s="295">
        <v>357</v>
      </c>
      <c r="Y282" s="295">
        <v>277.10000000000002</v>
      </c>
      <c r="Z282" s="230">
        <v>10.199999999999999</v>
      </c>
      <c r="AA282" s="229">
        <v>52</v>
      </c>
      <c r="AB282" s="230">
        <v>102</v>
      </c>
      <c r="AC282" s="230">
        <v>66.599999999999994</v>
      </c>
      <c r="AD282" s="230">
        <v>10.5</v>
      </c>
      <c r="AE282" s="25"/>
      <c r="AF282" s="241"/>
      <c r="AG282" s="11"/>
      <c r="AH282" s="230">
        <v>10.199999999999999</v>
      </c>
      <c r="AI282" s="229">
        <v>52</v>
      </c>
      <c r="AJ282" s="230">
        <v>102</v>
      </c>
      <c r="AK282" s="230">
        <v>66.599999999999994</v>
      </c>
      <c r="AL282" s="230">
        <v>10.5</v>
      </c>
      <c r="AM282" s="25"/>
      <c r="AN282" s="241"/>
      <c r="AZ282">
        <v>79</v>
      </c>
      <c r="BA282" t="s">
        <v>267</v>
      </c>
      <c r="BE282" s="8">
        <v>46</v>
      </c>
      <c r="BF282" s="8">
        <v>6</v>
      </c>
      <c r="BG282" s="8" t="s">
        <v>474</v>
      </c>
      <c r="BH282" s="8" t="s">
        <v>25</v>
      </c>
      <c r="BI282" s="8">
        <v>40</v>
      </c>
      <c r="BJ282" s="8">
        <v>62</v>
      </c>
      <c r="BK282" s="8">
        <v>49.8</v>
      </c>
      <c r="BL282" s="8">
        <v>5</v>
      </c>
      <c r="BM282" s="8">
        <v>1</v>
      </c>
    </row>
    <row r="283" spans="3:65" ht="16" customHeight="1">
      <c r="C283" s="288">
        <v>277</v>
      </c>
      <c r="D283" s="289"/>
      <c r="E283" s="289" t="str">
        <f>IF(L283="HOMIES", MAX(E$6:E282)+1, "")</f>
        <v/>
      </c>
      <c r="F283" s="289" t="str">
        <f t="shared" si="17"/>
        <v>K19</v>
      </c>
      <c r="G283" s="289" t="s">
        <v>273</v>
      </c>
      <c r="H283" s="289" t="s">
        <v>273</v>
      </c>
      <c r="I283" s="289">
        <v>19</v>
      </c>
      <c r="J283" s="289">
        <v>13</v>
      </c>
      <c r="K283" s="289" t="s">
        <v>202</v>
      </c>
      <c r="L283" s="289" t="str">
        <f>UPPER(_xlfn.XLOOKUP($K283,PPL_EMAIL!$I$2:$I$400,PPL_EMAIL!$J$2:$J$400,"",0))</f>
        <v>SHAFT</v>
      </c>
      <c r="M283" s="290">
        <f>IFERROR(IF(OR(L283="ROOKIE",L283="FREE AGENT"),"NA",_xlfn.XLOOKUP($K283,PPL_EMAIL!$I$2:$I$400,PPL_EMAIL!$K$2:$K$400,"",0)),"NA")</f>
        <v>6</v>
      </c>
      <c r="N283" s="290" t="s">
        <v>396</v>
      </c>
      <c r="O283" s="289" t="s">
        <v>42</v>
      </c>
      <c r="P283" s="291">
        <f>_xlfn.XLOOKUP($O283,NFL!$F$7:$F$39,NFL!$G$7:$G$39,"",0)</f>
        <v>10</v>
      </c>
      <c r="Q283" s="292">
        <v>0</v>
      </c>
      <c r="R283" s="293" t="str">
        <f>_xlfn.XLOOKUP($K283,CBS_RAW!$C$4:$C$1015,CBS_RAW!$AA$4:$AA$1015,"",0)</f>
        <v/>
      </c>
      <c r="S283" s="315">
        <v>140</v>
      </c>
      <c r="T283" s="294">
        <f t="shared" si="18"/>
        <v>13</v>
      </c>
      <c r="U283" s="295">
        <f t="shared" si="19"/>
        <v>27</v>
      </c>
      <c r="V283" s="295">
        <f t="shared" si="20"/>
        <v>20</v>
      </c>
      <c r="W283" s="294">
        <v>191</v>
      </c>
      <c r="X283" s="295">
        <v>339</v>
      </c>
      <c r="Y283" s="295">
        <v>272.8</v>
      </c>
      <c r="Z283" s="230">
        <v>4.8</v>
      </c>
      <c r="AA283" s="229">
        <v>29</v>
      </c>
      <c r="AB283" s="230">
        <v>53</v>
      </c>
      <c r="AC283" s="230">
        <v>34.299999999999997</v>
      </c>
      <c r="AD283" s="230">
        <v>4.3</v>
      </c>
      <c r="AE283" s="25"/>
      <c r="AF283" s="241"/>
      <c r="AG283" s="11"/>
      <c r="AH283" s="230">
        <v>4.8</v>
      </c>
      <c r="AI283" s="229">
        <v>29</v>
      </c>
      <c r="AJ283" s="230">
        <v>53</v>
      </c>
      <c r="AK283" s="230">
        <v>34.299999999999997</v>
      </c>
      <c r="AL283" s="230">
        <v>4.3</v>
      </c>
      <c r="AM283" s="25"/>
      <c r="AN283" s="241"/>
      <c r="AZ283">
        <v>19</v>
      </c>
      <c r="BA283" t="s">
        <v>273</v>
      </c>
      <c r="BE283" s="8">
        <v>47</v>
      </c>
      <c r="BF283" s="8">
        <v>6</v>
      </c>
      <c r="BG283" s="8" t="s">
        <v>147</v>
      </c>
      <c r="BH283" s="8" t="s">
        <v>46</v>
      </c>
      <c r="BI283" s="8">
        <v>43</v>
      </c>
      <c r="BJ283" s="8">
        <v>59</v>
      </c>
      <c r="BK283" s="8">
        <v>50.6</v>
      </c>
      <c r="BL283" s="8">
        <v>4.8</v>
      </c>
      <c r="BM283" s="8">
        <v>4</v>
      </c>
    </row>
    <row r="284" spans="3:65" ht="16" customHeight="1">
      <c r="C284" s="288">
        <v>278</v>
      </c>
      <c r="D284" s="289"/>
      <c r="E284" s="289" t="str">
        <f>IF(L284="HOMIES", MAX(E$6:E283)+1, "")</f>
        <v/>
      </c>
      <c r="F284" s="289" t="str">
        <f t="shared" si="17"/>
        <v>WR95</v>
      </c>
      <c r="G284" s="289" t="s">
        <v>268</v>
      </c>
      <c r="H284" s="289" t="s">
        <v>268</v>
      </c>
      <c r="I284" s="289">
        <v>95</v>
      </c>
      <c r="J284" s="289">
        <v>13</v>
      </c>
      <c r="K284" s="289" t="s">
        <v>595</v>
      </c>
      <c r="L284" s="289" t="str">
        <f>UPPER(_xlfn.XLOOKUP($K284,PPL_EMAIL!$I$2:$I$400,PPL_EMAIL!$J$2:$J$400,"",0))</f>
        <v>WAILERS</v>
      </c>
      <c r="M284" s="290">
        <f>IFERROR(IF(OR(L284="ROOKIE",L284="FREE AGENT"),"NA",_xlfn.XLOOKUP($K284,PPL_EMAIL!$I$2:$I$400,PPL_EMAIL!$K$2:$K$400,"",0)),"NA")</f>
        <v>3</v>
      </c>
      <c r="N284" s="290" t="s">
        <v>396</v>
      </c>
      <c r="O284" s="289" t="s">
        <v>10</v>
      </c>
      <c r="P284" s="291">
        <f>_xlfn.XLOOKUP($O284,NFL!$F$7:$F$39,NFL!$G$7:$G$39,"",0)</f>
        <v>14</v>
      </c>
      <c r="Q284" s="292" t="s">
        <v>1294</v>
      </c>
      <c r="R284" s="293">
        <f>_xlfn.XLOOKUP($K284,CBS_RAW!$C$4:$C$1015,CBS_RAW!$AA$4:$AA$1015,"",0)</f>
        <v>75.900000000000006</v>
      </c>
      <c r="S284" s="315">
        <v>75.099999999999994</v>
      </c>
      <c r="T284" s="294">
        <f t="shared" si="18"/>
        <v>86</v>
      </c>
      <c r="U284" s="295">
        <f t="shared" si="19"/>
        <v>111</v>
      </c>
      <c r="V284" s="295">
        <f t="shared" si="20"/>
        <v>96</v>
      </c>
      <c r="W284" s="294">
        <v>229</v>
      </c>
      <c r="X284" s="295">
        <v>315</v>
      </c>
      <c r="Y284" s="295">
        <v>272.8</v>
      </c>
      <c r="Z284" s="230">
        <v>13.1</v>
      </c>
      <c r="AA284" s="229">
        <v>55</v>
      </c>
      <c r="AB284" s="230">
        <v>111</v>
      </c>
      <c r="AC284" s="230">
        <v>78.3</v>
      </c>
      <c r="AD284" s="230">
        <v>12</v>
      </c>
      <c r="AE284" s="25"/>
      <c r="AF284" s="241"/>
      <c r="AG284" s="11"/>
      <c r="AH284" s="230">
        <v>13.1</v>
      </c>
      <c r="AI284" s="229">
        <v>55</v>
      </c>
      <c r="AJ284" s="230">
        <v>111</v>
      </c>
      <c r="AK284" s="230">
        <v>78.3</v>
      </c>
      <c r="AL284" s="230">
        <v>12</v>
      </c>
      <c r="AM284" s="25"/>
      <c r="AN284" s="241"/>
      <c r="AZ284">
        <v>95</v>
      </c>
      <c r="BA284" t="s">
        <v>268</v>
      </c>
      <c r="BE284" s="8">
        <v>48</v>
      </c>
      <c r="BF284" s="8">
        <v>6</v>
      </c>
      <c r="BG284" s="8" t="s">
        <v>940</v>
      </c>
      <c r="BH284" s="8" t="s">
        <v>25</v>
      </c>
      <c r="BI284" s="8">
        <v>41</v>
      </c>
      <c r="BJ284" s="8">
        <v>63</v>
      </c>
      <c r="BK284" s="8">
        <v>51</v>
      </c>
      <c r="BL284" s="8">
        <v>6.4</v>
      </c>
      <c r="BM284" s="8">
        <v>-2</v>
      </c>
    </row>
    <row r="285" spans="3:65" ht="16" customHeight="1">
      <c r="C285" s="288">
        <v>279</v>
      </c>
      <c r="D285" s="289"/>
      <c r="E285" s="289" t="str">
        <f>IF(L285="HOMIES", MAX(E$6:E284)+1, "")</f>
        <v/>
      </c>
      <c r="F285" s="289" t="str">
        <f t="shared" si="17"/>
        <v>DST23</v>
      </c>
      <c r="G285" s="289" t="s">
        <v>283</v>
      </c>
      <c r="H285" s="289" t="s">
        <v>1437</v>
      </c>
      <c r="I285" s="289">
        <v>23</v>
      </c>
      <c r="J285" s="289">
        <v>13</v>
      </c>
      <c r="K285" s="289" t="s">
        <v>370</v>
      </c>
      <c r="L285" s="289" t="str">
        <f>UPPER(_xlfn.XLOOKUP($K285,PPL_EMAIL!$I$2:$I$400,PPL_EMAIL!$J$2:$J$400,"",0))</f>
        <v/>
      </c>
      <c r="M285" s="290" t="str">
        <f>IFERROR(IF(OR(L285="ROOKIE",L285="FREE AGENT"),"NA",_xlfn.XLOOKUP($K285,PPL_EMAIL!$I$2:$I$400,PPL_EMAIL!$K$2:$K$400,"",0)),"NA")</f>
        <v/>
      </c>
      <c r="N285" s="290"/>
      <c r="O285" s="289" t="s">
        <v>32</v>
      </c>
      <c r="P285" s="291">
        <f>_xlfn.XLOOKUP($O285,NFL!$F$7:$F$39,NFL!$G$7:$G$39,"",0)</f>
        <v>14</v>
      </c>
      <c r="Q285" s="292">
        <v>0</v>
      </c>
      <c r="R285" s="293" t="str">
        <f>_xlfn.XLOOKUP($K285,CBS_RAW!$C$4:$C$1015,CBS_RAW!$AA$4:$AA$1015,"",0)</f>
        <v/>
      </c>
      <c r="S285" s="315">
        <v>105</v>
      </c>
      <c r="T285" s="294" t="str">
        <f t="shared" si="18"/>
        <v/>
      </c>
      <c r="U285" s="295" t="str">
        <f t="shared" si="19"/>
        <v/>
      </c>
      <c r="V285" s="295" t="str">
        <f t="shared" si="20"/>
        <v/>
      </c>
      <c r="W285" s="294">
        <v>225</v>
      </c>
      <c r="X285" s="295">
        <v>330</v>
      </c>
      <c r="Y285" s="295">
        <v>280.10000000000002</v>
      </c>
      <c r="Z285" s="230" t="s">
        <v>272</v>
      </c>
      <c r="AA285" s="229" t="s">
        <v>272</v>
      </c>
      <c r="AB285" s="230" t="s">
        <v>272</v>
      </c>
      <c r="AC285" s="230" t="s">
        <v>272</v>
      </c>
      <c r="AD285" s="230" t="s">
        <v>272</v>
      </c>
      <c r="AE285" s="25"/>
      <c r="AF285" s="241"/>
      <c r="AG285" s="11"/>
      <c r="AH285" s="230" t="s">
        <v>272</v>
      </c>
      <c r="AI285" s="229" t="s">
        <v>272</v>
      </c>
      <c r="AJ285" s="230" t="s">
        <v>272</v>
      </c>
      <c r="AK285" s="230" t="s">
        <v>272</v>
      </c>
      <c r="AL285" s="230" t="s">
        <v>272</v>
      </c>
      <c r="AM285" s="25"/>
      <c r="AN285" s="241"/>
      <c r="AZ285">
        <v>23</v>
      </c>
      <c r="BA285" t="s">
        <v>283</v>
      </c>
      <c r="BE285" s="8">
        <v>49</v>
      </c>
      <c r="BF285" s="8">
        <v>6</v>
      </c>
      <c r="BG285" s="8" t="s">
        <v>932</v>
      </c>
      <c r="BH285" s="8" t="s">
        <v>48</v>
      </c>
      <c r="BI285" s="8">
        <v>38</v>
      </c>
      <c r="BJ285" s="8">
        <v>69</v>
      </c>
      <c r="BK285" s="8">
        <v>51.4</v>
      </c>
      <c r="BL285" s="8">
        <v>8.6</v>
      </c>
      <c r="BM285" s="8">
        <v>-5</v>
      </c>
    </row>
    <row r="286" spans="3:65" ht="16" customHeight="1">
      <c r="C286" s="288">
        <v>280</v>
      </c>
      <c r="D286" s="289"/>
      <c r="E286" s="289" t="str">
        <f>IF(L286="HOMIES", MAX(E$6:E285)+1, "")</f>
        <v/>
      </c>
      <c r="F286" s="289" t="str">
        <f t="shared" si="17"/>
        <v>TE33</v>
      </c>
      <c r="G286" s="289" t="s">
        <v>269</v>
      </c>
      <c r="H286" s="289" t="s">
        <v>269</v>
      </c>
      <c r="I286" s="289">
        <v>33</v>
      </c>
      <c r="J286" s="289">
        <v>13</v>
      </c>
      <c r="K286" s="289" t="s">
        <v>185</v>
      </c>
      <c r="L286" s="289" t="s">
        <v>532</v>
      </c>
      <c r="M286" s="290" t="str">
        <f>IFERROR(IF(OR(L286="ROOKIE",L286="FREE AGENT"),"NA",_xlfn.XLOOKUP($K286,PPL_EMAIL!$I$2:$I$400,PPL_EMAIL!$K$2:$K$400,"",0)),"NA")</f>
        <v>NA</v>
      </c>
      <c r="N286" s="290"/>
      <c r="O286" s="289" t="s">
        <v>18</v>
      </c>
      <c r="P286" s="291">
        <f>_xlfn.XLOOKUP($O286,NFL!$F$7:$F$39,NFL!$G$7:$G$39,"",0)</f>
        <v>11</v>
      </c>
      <c r="Q286" s="292" t="s">
        <v>1295</v>
      </c>
      <c r="R286" s="293">
        <f>_xlfn.XLOOKUP($K286,CBS_RAW!$C$4:$C$1015,CBS_RAW!$AA$4:$AA$1015,"",0)</f>
        <v>70.010000000000005</v>
      </c>
      <c r="S286" s="315">
        <v>33.700000000000003</v>
      </c>
      <c r="T286" s="294">
        <f t="shared" si="18"/>
        <v>27</v>
      </c>
      <c r="U286" s="295">
        <f t="shared" si="19"/>
        <v>59</v>
      </c>
      <c r="V286" s="295">
        <f t="shared" si="20"/>
        <v>35.700000000000003</v>
      </c>
      <c r="W286" s="294">
        <v>167</v>
      </c>
      <c r="X286" s="295">
        <v>341</v>
      </c>
      <c r="Y286" s="295">
        <v>274.10000000000002</v>
      </c>
      <c r="Z286" s="230">
        <v>1.9</v>
      </c>
      <c r="AA286" s="229">
        <v>26</v>
      </c>
      <c r="AB286" s="230">
        <v>40</v>
      </c>
      <c r="AC286" s="230">
        <v>33.799999999999997</v>
      </c>
      <c r="AD286" s="230">
        <v>3.5</v>
      </c>
      <c r="AE286" s="25"/>
      <c r="AF286" s="241"/>
      <c r="AG286" s="11"/>
      <c r="AH286" s="230">
        <v>1.9</v>
      </c>
      <c r="AI286" s="229">
        <v>26</v>
      </c>
      <c r="AJ286" s="230">
        <v>40</v>
      </c>
      <c r="AK286" s="230">
        <v>33.799999999999997</v>
      </c>
      <c r="AL286" s="230">
        <v>3.5</v>
      </c>
      <c r="AM286" s="25"/>
      <c r="AN286" s="241"/>
      <c r="AZ286">
        <v>33</v>
      </c>
      <c r="BA286" t="s">
        <v>269</v>
      </c>
      <c r="BE286" s="8">
        <v>50</v>
      </c>
      <c r="BF286" s="8">
        <v>6</v>
      </c>
      <c r="BG286" s="8" t="s">
        <v>160</v>
      </c>
      <c r="BH286" s="8" t="s">
        <v>1</v>
      </c>
      <c r="BI286" s="8">
        <v>41</v>
      </c>
      <c r="BJ286" s="8">
        <v>64</v>
      </c>
      <c r="BK286" s="8">
        <v>52.6</v>
      </c>
      <c r="BL286" s="8">
        <v>5.8</v>
      </c>
      <c r="BM286" s="8">
        <v>4</v>
      </c>
    </row>
    <row r="287" spans="3:65" ht="16" customHeight="1">
      <c r="C287" s="288">
        <v>281</v>
      </c>
      <c r="D287" s="289"/>
      <c r="E287" s="289" t="str">
        <f>IF(L287="HOMIES", MAX(E$6:E286)+1, "")</f>
        <v/>
      </c>
      <c r="F287" s="289" t="str">
        <f t="shared" si="17"/>
        <v>QB32</v>
      </c>
      <c r="G287" s="289" t="s">
        <v>266</v>
      </c>
      <c r="H287" s="289" t="s">
        <v>266</v>
      </c>
      <c r="I287" s="289">
        <v>32</v>
      </c>
      <c r="J287" s="289">
        <v>13</v>
      </c>
      <c r="K287" s="289" t="s">
        <v>966</v>
      </c>
      <c r="L287" s="289" t="s">
        <v>532</v>
      </c>
      <c r="M287" s="290" t="str">
        <f>IFERROR(IF(OR(L287="ROOKIE",L287="FREE AGENT"),"NA",_xlfn.XLOOKUP($K287,PPL_EMAIL!$I$2:$I$400,PPL_EMAIL!$K$2:$K$400,"",0)),"NA")</f>
        <v>NA</v>
      </c>
      <c r="N287" s="290"/>
      <c r="O287" s="289" t="s">
        <v>8</v>
      </c>
      <c r="P287" s="291">
        <f>_xlfn.XLOOKUP($O287,NFL!$F$7:$F$39,NFL!$G$7:$G$39,"",0)</f>
        <v>9</v>
      </c>
      <c r="Q287" s="292" t="s">
        <v>1296</v>
      </c>
      <c r="R287" s="293">
        <f>_xlfn.XLOOKUP($K287,CBS_RAW!$C$4:$C$1015,CBS_RAW!$AA$4:$AA$1015,"",0)</f>
        <v>176.5</v>
      </c>
      <c r="S287" s="315">
        <v>76.319999999999993</v>
      </c>
      <c r="T287" s="294">
        <f t="shared" si="18"/>
        <v>29</v>
      </c>
      <c r="U287" s="295">
        <f t="shared" si="19"/>
        <v>35</v>
      </c>
      <c r="V287" s="295">
        <f t="shared" si="20"/>
        <v>31.7</v>
      </c>
      <c r="W287" s="294">
        <v>240</v>
      </c>
      <c r="X287" s="295">
        <v>367</v>
      </c>
      <c r="Y287" s="295">
        <v>286.60000000000002</v>
      </c>
      <c r="Z287" s="230" t="s">
        <v>272</v>
      </c>
      <c r="AA287" s="229" t="s">
        <v>272</v>
      </c>
      <c r="AB287" s="230" t="s">
        <v>272</v>
      </c>
      <c r="AC287" s="230" t="s">
        <v>272</v>
      </c>
      <c r="AD287" s="230" t="s">
        <v>272</v>
      </c>
      <c r="AE287" s="25"/>
      <c r="AF287" s="241"/>
      <c r="AG287" s="11"/>
      <c r="AH287" s="230" t="s">
        <v>272</v>
      </c>
      <c r="AI287" s="229" t="s">
        <v>272</v>
      </c>
      <c r="AJ287" s="230" t="s">
        <v>272</v>
      </c>
      <c r="AK287" s="230" t="s">
        <v>272</v>
      </c>
      <c r="AL287" s="230" t="s">
        <v>272</v>
      </c>
      <c r="AM287" s="25"/>
      <c r="AN287" s="241"/>
      <c r="AZ287">
        <v>32</v>
      </c>
      <c r="BA287" t="s">
        <v>266</v>
      </c>
      <c r="BE287" s="8">
        <v>51</v>
      </c>
      <c r="BF287" s="8">
        <v>6</v>
      </c>
      <c r="BG287" s="8" t="s">
        <v>473</v>
      </c>
      <c r="BH287" s="8" t="s">
        <v>18</v>
      </c>
      <c r="BI287" s="8">
        <v>43</v>
      </c>
      <c r="BJ287" s="8">
        <v>71</v>
      </c>
      <c r="BK287" s="8">
        <v>53.9</v>
      </c>
      <c r="BL287" s="8">
        <v>6.9</v>
      </c>
      <c r="BM287" s="8">
        <v>7</v>
      </c>
    </row>
    <row r="288" spans="3:65" ht="16" customHeight="1">
      <c r="C288" s="288">
        <v>282</v>
      </c>
      <c r="D288" s="289"/>
      <c r="E288" s="289">
        <f>IF(L288="HOMIES", MAX(E$6:E287)+1, "")</f>
        <v>23</v>
      </c>
      <c r="F288" s="289" t="str">
        <f t="shared" si="17"/>
        <v>K20</v>
      </c>
      <c r="G288" s="289" t="s">
        <v>273</v>
      </c>
      <c r="H288" s="289" t="s">
        <v>273</v>
      </c>
      <c r="I288" s="289">
        <v>20</v>
      </c>
      <c r="J288" s="289">
        <v>13</v>
      </c>
      <c r="K288" s="289" t="s">
        <v>207</v>
      </c>
      <c r="L288" s="289" t="str">
        <f>UPPER(_xlfn.XLOOKUP($K288,PPL_EMAIL!$I$2:$I$400,PPL_EMAIL!$J$2:$J$400,"",0))</f>
        <v>HOMIES</v>
      </c>
      <c r="M288" s="290">
        <f>IFERROR(IF(OR(L288="ROOKIE",L288="FREE AGENT"),"NA",_xlfn.XLOOKUP($K288,PPL_EMAIL!$I$2:$I$400,PPL_EMAIL!$K$2:$K$400,"",0)),"NA")</f>
        <v>4</v>
      </c>
      <c r="N288" s="290" t="s">
        <v>69</v>
      </c>
      <c r="O288" s="289" t="s">
        <v>4</v>
      </c>
      <c r="P288" s="291">
        <f>_xlfn.XLOOKUP($O288,NFL!$F$7:$F$39,NFL!$G$7:$G$39,"",0)</f>
        <v>14</v>
      </c>
      <c r="Q288" s="292">
        <v>0</v>
      </c>
      <c r="R288" s="293" t="str">
        <f>_xlfn.XLOOKUP($K288,CBS_RAW!$C$4:$C$1015,CBS_RAW!$AA$4:$AA$1015,"",0)</f>
        <v/>
      </c>
      <c r="S288" s="315">
        <v>134</v>
      </c>
      <c r="T288" s="294">
        <f t="shared" si="18"/>
        <v>15</v>
      </c>
      <c r="U288" s="295">
        <f t="shared" si="19"/>
        <v>24</v>
      </c>
      <c r="V288" s="295">
        <f t="shared" si="20"/>
        <v>18.7</v>
      </c>
      <c r="W288" s="294">
        <v>226</v>
      </c>
      <c r="X288" s="295">
        <v>300</v>
      </c>
      <c r="Y288" s="295">
        <v>275.39999999999998</v>
      </c>
      <c r="Z288" s="230">
        <v>7.9</v>
      </c>
      <c r="AA288" s="229">
        <v>66</v>
      </c>
      <c r="AB288" s="230">
        <v>94</v>
      </c>
      <c r="AC288" s="230">
        <v>78</v>
      </c>
      <c r="AD288" s="230">
        <v>5.5</v>
      </c>
      <c r="AE288" s="25"/>
      <c r="AF288" s="241"/>
      <c r="AG288" s="11"/>
      <c r="AH288" s="230">
        <v>7.9</v>
      </c>
      <c r="AI288" s="229">
        <v>66</v>
      </c>
      <c r="AJ288" s="230">
        <v>94</v>
      </c>
      <c r="AK288" s="230">
        <v>78</v>
      </c>
      <c r="AL288" s="230">
        <v>5.5</v>
      </c>
      <c r="AM288" s="25"/>
      <c r="AN288" s="241"/>
      <c r="AZ288">
        <v>20</v>
      </c>
      <c r="BA288" t="s">
        <v>273</v>
      </c>
      <c r="BE288" s="8">
        <v>52</v>
      </c>
      <c r="BF288" s="8">
        <v>6</v>
      </c>
      <c r="BG288" s="8" t="s">
        <v>935</v>
      </c>
      <c r="BH288" s="8" t="s">
        <v>42</v>
      </c>
      <c r="BI288" s="8">
        <v>45</v>
      </c>
      <c r="BJ288" s="8">
        <v>72</v>
      </c>
      <c r="BK288" s="8">
        <v>54.9</v>
      </c>
      <c r="BL288" s="8">
        <v>7.4</v>
      </c>
      <c r="BM288" s="8">
        <v>0</v>
      </c>
    </row>
    <row r="289" spans="3:65" ht="16" customHeight="1">
      <c r="C289" s="288">
        <v>283</v>
      </c>
      <c r="D289" s="289"/>
      <c r="E289" s="289" t="str">
        <f>IF(L289="HOMIES", MAX(E$6:E288)+1, "")</f>
        <v/>
      </c>
      <c r="F289" s="289" t="str">
        <f t="shared" si="17"/>
        <v>TE34</v>
      </c>
      <c r="G289" s="289" t="s">
        <v>269</v>
      </c>
      <c r="H289" s="289" t="s">
        <v>269</v>
      </c>
      <c r="I289" s="289">
        <v>34</v>
      </c>
      <c r="J289" s="289">
        <v>13</v>
      </c>
      <c r="K289" s="289" t="s">
        <v>971</v>
      </c>
      <c r="L289" s="289" t="s">
        <v>519</v>
      </c>
      <c r="M289" s="290" t="str">
        <f>IFERROR(IF(OR(L289="ROOKIE",L289="FREE AGENT"),"NA",_xlfn.XLOOKUP($K289,PPL_EMAIL!$I$2:$I$400,PPL_EMAIL!$K$2:$K$400,"",0)),"NA")</f>
        <v>NA</v>
      </c>
      <c r="N289" s="290"/>
      <c r="O289" s="289" t="s">
        <v>53</v>
      </c>
      <c r="P289" s="291">
        <f>_xlfn.XLOOKUP($O289,NFL!$F$7:$F$39,NFL!$G$7:$G$39,"",0)</f>
        <v>9</v>
      </c>
      <c r="Q289" s="292" t="s">
        <v>1297</v>
      </c>
      <c r="R289" s="293">
        <f>_xlfn.XLOOKUP($K289,CBS_RAW!$C$4:$C$1015,CBS_RAW!$AA$4:$AA$1015,"",0)</f>
        <v>52.48</v>
      </c>
      <c r="S289" s="315">
        <v>0</v>
      </c>
      <c r="T289" s="294">
        <f t="shared" si="18"/>
        <v>28</v>
      </c>
      <c r="U289" s="295">
        <f t="shared" si="19"/>
        <v>41</v>
      </c>
      <c r="V289" s="295">
        <f t="shared" si="20"/>
        <v>33.6</v>
      </c>
      <c r="W289" s="294">
        <v>236</v>
      </c>
      <c r="X289" s="295">
        <v>343</v>
      </c>
      <c r="Y289" s="295">
        <v>277.89999999999998</v>
      </c>
      <c r="Z289" s="230">
        <v>3.1</v>
      </c>
      <c r="AA289" s="229">
        <v>30</v>
      </c>
      <c r="AB289" s="230">
        <v>38</v>
      </c>
      <c r="AC289" s="230">
        <v>33.4</v>
      </c>
      <c r="AD289" s="230">
        <v>2.1</v>
      </c>
      <c r="AE289" s="25"/>
      <c r="AF289" s="241"/>
      <c r="AG289" s="11"/>
      <c r="AH289" s="230">
        <v>3.1</v>
      </c>
      <c r="AI289" s="229">
        <v>30</v>
      </c>
      <c r="AJ289" s="230">
        <v>38</v>
      </c>
      <c r="AK289" s="230">
        <v>33.4</v>
      </c>
      <c r="AL289" s="230">
        <v>2.1</v>
      </c>
      <c r="AM289" s="25"/>
      <c r="AN289" s="241"/>
      <c r="AZ289">
        <v>34</v>
      </c>
      <c r="BA289" t="s">
        <v>269</v>
      </c>
      <c r="BE289" s="8">
        <v>53</v>
      </c>
      <c r="BF289" s="8">
        <v>6</v>
      </c>
      <c r="BG289" s="8" t="s">
        <v>936</v>
      </c>
      <c r="BH289" s="8" t="s">
        <v>1</v>
      </c>
      <c r="BI289" s="8">
        <v>45</v>
      </c>
      <c r="BJ289" s="8">
        <v>67</v>
      </c>
      <c r="BK289" s="8">
        <v>55.1</v>
      </c>
      <c r="BL289" s="8">
        <v>7.2</v>
      </c>
      <c r="BM289" s="8">
        <v>-4</v>
      </c>
    </row>
    <row r="290" spans="3:65" ht="16" customHeight="1">
      <c r="C290" s="288">
        <v>284</v>
      </c>
      <c r="D290" s="289"/>
      <c r="E290" s="289" t="str">
        <f>IF(L290="HOMIES", MAX(E$6:E289)+1, "")</f>
        <v/>
      </c>
      <c r="F290" s="289" t="str">
        <f t="shared" si="17"/>
        <v>DST24</v>
      </c>
      <c r="G290" s="289" t="s">
        <v>283</v>
      </c>
      <c r="H290" s="289" t="s">
        <v>1437</v>
      </c>
      <c r="I290" s="289">
        <v>24</v>
      </c>
      <c r="J290" s="289">
        <v>13</v>
      </c>
      <c r="K290" s="289" t="s">
        <v>962</v>
      </c>
      <c r="L290" s="289" t="str">
        <f>UPPER(_xlfn.XLOOKUP($K290,PPL_EMAIL!$I$2:$I$400,PPL_EMAIL!$J$2:$J$400,"",0))</f>
        <v/>
      </c>
      <c r="M290" s="290" t="str">
        <f>IFERROR(IF(OR(L290="ROOKIE",L290="FREE AGENT"),"NA",_xlfn.XLOOKUP($K290,PPL_EMAIL!$I$2:$I$400,PPL_EMAIL!$K$2:$K$400,"",0)),"NA")</f>
        <v/>
      </c>
      <c r="N290" s="290"/>
      <c r="O290" s="289" t="s">
        <v>50</v>
      </c>
      <c r="P290" s="291">
        <f>_xlfn.XLOOKUP($O290,NFL!$F$7:$F$39,NFL!$G$7:$G$39,"",0)</f>
        <v>14</v>
      </c>
      <c r="Q290" s="292">
        <v>0</v>
      </c>
      <c r="R290" s="293" t="str">
        <f>_xlfn.XLOOKUP($K290,CBS_RAW!$C$4:$C$1015,CBS_RAW!$AA$4:$AA$1015,"",0)</f>
        <v/>
      </c>
      <c r="S290" s="315">
        <v>92</v>
      </c>
      <c r="T290" s="294" t="str">
        <f t="shared" si="18"/>
        <v/>
      </c>
      <c r="U290" s="295" t="str">
        <f t="shared" si="19"/>
        <v/>
      </c>
      <c r="V290" s="295" t="str">
        <f t="shared" si="20"/>
        <v/>
      </c>
      <c r="W290" s="294">
        <v>248</v>
      </c>
      <c r="X290" s="295">
        <v>330</v>
      </c>
      <c r="Y290" s="295">
        <v>291.60000000000002</v>
      </c>
      <c r="Z290" s="230">
        <v>10.1</v>
      </c>
      <c r="AA290" s="229">
        <v>88</v>
      </c>
      <c r="AB290" s="230">
        <v>128</v>
      </c>
      <c r="AC290" s="230">
        <v>100</v>
      </c>
      <c r="AD290" s="230">
        <v>9.1</v>
      </c>
      <c r="AE290" s="25"/>
      <c r="AF290" s="241"/>
      <c r="AG290" s="11"/>
      <c r="AH290" s="230">
        <v>10.1</v>
      </c>
      <c r="AI290" s="229">
        <v>88</v>
      </c>
      <c r="AJ290" s="230">
        <v>128</v>
      </c>
      <c r="AK290" s="230">
        <v>100</v>
      </c>
      <c r="AL290" s="230">
        <v>9.1</v>
      </c>
      <c r="AM290" s="25"/>
      <c r="AN290" s="241"/>
      <c r="AZ290">
        <v>24</v>
      </c>
      <c r="BA290" t="s">
        <v>283</v>
      </c>
      <c r="BE290" s="8">
        <v>54</v>
      </c>
      <c r="BF290" s="8">
        <v>6</v>
      </c>
      <c r="BG290" s="8" t="s">
        <v>460</v>
      </c>
      <c r="BH290" s="8" t="s">
        <v>36</v>
      </c>
      <c r="BI290" s="8">
        <v>44</v>
      </c>
      <c r="BJ290" s="8">
        <v>68</v>
      </c>
      <c r="BK290" s="8">
        <v>55.2</v>
      </c>
      <c r="BL290" s="8">
        <v>5.5</v>
      </c>
      <c r="BM290" s="8">
        <v>7</v>
      </c>
    </row>
    <row r="291" spans="3:65" ht="16" customHeight="1">
      <c r="C291" s="288">
        <v>285</v>
      </c>
      <c r="D291" s="289"/>
      <c r="E291" s="289" t="str">
        <f>IF(L291="HOMIES", MAX(E$6:E290)+1, "")</f>
        <v/>
      </c>
      <c r="F291" s="289" t="str">
        <f t="shared" si="17"/>
        <v>K21</v>
      </c>
      <c r="G291" s="289" t="s">
        <v>273</v>
      </c>
      <c r="H291" s="289" t="s">
        <v>273</v>
      </c>
      <c r="I291" s="289">
        <v>21</v>
      </c>
      <c r="J291" s="289">
        <v>13</v>
      </c>
      <c r="K291" s="289" t="s">
        <v>617</v>
      </c>
      <c r="L291" s="289" t="str">
        <f>UPPER(_xlfn.XLOOKUP($K291,PPL_EMAIL!$I$2:$I$400,PPL_EMAIL!$J$2:$J$400,"",0))</f>
        <v>BROTHERHOOD</v>
      </c>
      <c r="M291" s="290">
        <f>IFERROR(IF(OR(L291="ROOKIE",L291="FREE AGENT"),"NA",_xlfn.XLOOKUP($K291,PPL_EMAIL!$I$2:$I$400,PPL_EMAIL!$K$2:$K$400,"",0)),"NA")</f>
        <v>2</v>
      </c>
      <c r="N291" s="290" t="s">
        <v>396</v>
      </c>
      <c r="O291" s="289" t="s">
        <v>53</v>
      </c>
      <c r="P291" s="291">
        <f>_xlfn.XLOOKUP($O291,NFL!$F$7:$F$39,NFL!$G$7:$G$39,"",0)</f>
        <v>9</v>
      </c>
      <c r="Q291" s="292">
        <v>0</v>
      </c>
      <c r="R291" s="293" t="str">
        <f>_xlfn.XLOOKUP($K291,CBS_RAW!$C$4:$C$1015,CBS_RAW!$AA$4:$AA$1015,"",0)</f>
        <v/>
      </c>
      <c r="S291" s="315">
        <v>123</v>
      </c>
      <c r="T291" s="294">
        <f t="shared" si="18"/>
        <v>19</v>
      </c>
      <c r="U291" s="295">
        <f t="shared" si="19"/>
        <v>28</v>
      </c>
      <c r="V291" s="295">
        <f t="shared" si="20"/>
        <v>23</v>
      </c>
      <c r="W291" s="294">
        <v>253</v>
      </c>
      <c r="X291" s="295">
        <v>326</v>
      </c>
      <c r="Y291" s="295">
        <v>292.60000000000002</v>
      </c>
      <c r="Z291" s="230" t="s">
        <v>272</v>
      </c>
      <c r="AA291" s="229" t="s">
        <v>272</v>
      </c>
      <c r="AB291" s="230" t="s">
        <v>272</v>
      </c>
      <c r="AC291" s="230" t="s">
        <v>272</v>
      </c>
      <c r="AD291" s="230" t="s">
        <v>272</v>
      </c>
      <c r="AE291" s="25"/>
      <c r="AF291" s="241"/>
      <c r="AG291" s="11"/>
      <c r="AH291" s="230" t="s">
        <v>272</v>
      </c>
      <c r="AI291" s="229" t="s">
        <v>272</v>
      </c>
      <c r="AJ291" s="230" t="s">
        <v>272</v>
      </c>
      <c r="AK291" s="230" t="s">
        <v>272</v>
      </c>
      <c r="AL291" s="230" t="s">
        <v>272</v>
      </c>
      <c r="AM291" s="25"/>
      <c r="AN291" s="241"/>
      <c r="AZ291">
        <v>21</v>
      </c>
      <c r="BA291" t="s">
        <v>273</v>
      </c>
      <c r="BE291" s="8">
        <v>55</v>
      </c>
      <c r="BF291" s="8">
        <v>6</v>
      </c>
      <c r="BG291" s="8" t="s">
        <v>127</v>
      </c>
      <c r="BH291" s="8" t="s">
        <v>18</v>
      </c>
      <c r="BI291" s="8">
        <v>44</v>
      </c>
      <c r="BJ291" s="8">
        <v>76</v>
      </c>
      <c r="BK291" s="8">
        <v>55.3</v>
      </c>
      <c r="BL291" s="8">
        <v>8.6999999999999993</v>
      </c>
      <c r="BM291" s="8">
        <v>-2</v>
      </c>
    </row>
    <row r="292" spans="3:65" ht="16" customHeight="1">
      <c r="C292" s="288">
        <v>286</v>
      </c>
      <c r="D292" s="289"/>
      <c r="E292" s="289" t="str">
        <f>IF(L292="HOMIES", MAX(E$6:E291)+1, "")</f>
        <v/>
      </c>
      <c r="F292" s="289" t="str">
        <f t="shared" si="17"/>
        <v>WR96</v>
      </c>
      <c r="G292" s="289" t="s">
        <v>268</v>
      </c>
      <c r="H292" s="289" t="s">
        <v>268</v>
      </c>
      <c r="I292" s="289">
        <v>96</v>
      </c>
      <c r="J292" s="289">
        <v>13</v>
      </c>
      <c r="K292" s="289" t="s">
        <v>972</v>
      </c>
      <c r="L292" s="289" t="s">
        <v>532</v>
      </c>
      <c r="M292" s="290" t="str">
        <f>IFERROR(IF(OR(L292="ROOKIE",L292="FREE AGENT"),"NA",_xlfn.XLOOKUP($K292,PPL_EMAIL!$I$2:$I$400,PPL_EMAIL!$K$2:$K$400,"",0)),"NA")</f>
        <v>NA</v>
      </c>
      <c r="N292" s="290"/>
      <c r="O292" s="289" t="s">
        <v>48</v>
      </c>
      <c r="P292" s="291">
        <f>_xlfn.XLOOKUP($O292,NFL!$F$7:$F$39,NFL!$G$7:$G$39,"",0)</f>
        <v>6</v>
      </c>
      <c r="Q292" s="292">
        <v>0</v>
      </c>
      <c r="R292" s="293" t="str">
        <f>_xlfn.XLOOKUP($K292,CBS_RAW!$C$4:$C$1015,CBS_RAW!$AA$4:$AA$1015,"",0)</f>
        <v/>
      </c>
      <c r="S292" s="315">
        <v>69.599999999999994</v>
      </c>
      <c r="T292" s="294">
        <f t="shared" si="18"/>
        <v>79</v>
      </c>
      <c r="U292" s="295">
        <f t="shared" si="19"/>
        <v>121</v>
      </c>
      <c r="V292" s="295">
        <f t="shared" si="20"/>
        <v>93.7</v>
      </c>
      <c r="W292" s="294">
        <v>220</v>
      </c>
      <c r="X292" s="295">
        <v>360</v>
      </c>
      <c r="Y292" s="295">
        <v>267.2</v>
      </c>
      <c r="Z292" s="230">
        <v>13.2</v>
      </c>
      <c r="AA292" s="229">
        <v>59</v>
      </c>
      <c r="AB292" s="230">
        <v>116</v>
      </c>
      <c r="AC292" s="230">
        <v>77.2</v>
      </c>
      <c r="AD292" s="230">
        <v>12.1</v>
      </c>
      <c r="AE292" s="25"/>
      <c r="AF292" s="241"/>
      <c r="AG292" s="11"/>
      <c r="AH292" s="230">
        <v>13.2</v>
      </c>
      <c r="AI292" s="229">
        <v>59</v>
      </c>
      <c r="AJ292" s="230">
        <v>116</v>
      </c>
      <c r="AK292" s="230">
        <v>77.2</v>
      </c>
      <c r="AL292" s="230">
        <v>12.1</v>
      </c>
      <c r="AM292" s="25"/>
      <c r="AN292" s="241"/>
      <c r="AZ292">
        <v>96</v>
      </c>
      <c r="BA292" t="s">
        <v>268</v>
      </c>
      <c r="BE292" s="8">
        <v>56</v>
      </c>
      <c r="BF292" s="8">
        <v>6</v>
      </c>
      <c r="BG292" s="8" t="s">
        <v>479</v>
      </c>
      <c r="BH292" s="8" t="s">
        <v>36</v>
      </c>
      <c r="BI292" s="8">
        <v>45</v>
      </c>
      <c r="BJ292" s="8">
        <v>63</v>
      </c>
      <c r="BK292" s="8">
        <v>55.4</v>
      </c>
      <c r="BL292" s="8">
        <v>5.3</v>
      </c>
      <c r="BM292" s="8">
        <v>4</v>
      </c>
    </row>
    <row r="293" spans="3:65" ht="16" customHeight="1">
      <c r="C293" s="288">
        <v>287</v>
      </c>
      <c r="D293" s="289"/>
      <c r="E293" s="289" t="str">
        <f>IF(L293="HOMIES", MAX(E$6:E292)+1, "")</f>
        <v/>
      </c>
      <c r="F293" s="289" t="str">
        <f t="shared" si="17"/>
        <v>RB80</v>
      </c>
      <c r="G293" s="289" t="s">
        <v>267</v>
      </c>
      <c r="H293" s="289" t="s">
        <v>267</v>
      </c>
      <c r="I293" s="289">
        <v>80</v>
      </c>
      <c r="J293" s="289">
        <v>13</v>
      </c>
      <c r="K293" s="289" t="s">
        <v>88</v>
      </c>
      <c r="L293" s="289" t="str">
        <f>UPPER(_xlfn.XLOOKUP($K293,PPL_EMAIL!$I$2:$I$400,PPL_EMAIL!$J$2:$J$400,"",0))</f>
        <v>BROTHERHOOD</v>
      </c>
      <c r="M293" s="290">
        <f>IFERROR(IF(OR(L293="ROOKIE",L293="FREE AGENT"),"NA",_xlfn.XLOOKUP($K293,PPL_EMAIL!$I$2:$I$400,PPL_EMAIL!$K$2:$K$400,"",0)),"NA")</f>
        <v>6</v>
      </c>
      <c r="N293" s="290" t="s">
        <v>69</v>
      </c>
      <c r="O293" s="289" t="s">
        <v>120</v>
      </c>
      <c r="P293" s="291" t="str">
        <f>_xlfn.XLOOKUP($O293,NFL!$F$7:$F$39,NFL!$G$7:$G$39,"",0)</f>
        <v/>
      </c>
      <c r="Q293" s="292" t="s">
        <v>1298</v>
      </c>
      <c r="R293" s="293">
        <f>_xlfn.XLOOKUP($K293,CBS_RAW!$C$4:$C$1015,CBS_RAW!$AA$4:$AA$1015,"",0)</f>
        <v>76.22</v>
      </c>
      <c r="S293" s="315">
        <v>72.5</v>
      </c>
      <c r="T293" s="294">
        <f t="shared" si="18"/>
        <v>51</v>
      </c>
      <c r="U293" s="295">
        <f t="shared" si="19"/>
        <v>103</v>
      </c>
      <c r="V293" s="295">
        <f t="shared" si="20"/>
        <v>70.599999999999994</v>
      </c>
      <c r="W293" s="294">
        <v>193</v>
      </c>
      <c r="X293" s="295">
        <v>360</v>
      </c>
      <c r="Y293" s="295">
        <v>263</v>
      </c>
      <c r="Z293" s="230" t="s">
        <v>272</v>
      </c>
      <c r="AA293" s="229" t="s">
        <v>272</v>
      </c>
      <c r="AB293" s="230" t="s">
        <v>272</v>
      </c>
      <c r="AC293" s="230" t="s">
        <v>272</v>
      </c>
      <c r="AD293" s="230" t="s">
        <v>272</v>
      </c>
      <c r="AE293" s="25"/>
      <c r="AF293" s="241"/>
      <c r="AG293" s="11"/>
      <c r="AH293" s="230" t="s">
        <v>272</v>
      </c>
      <c r="AI293" s="229" t="s">
        <v>272</v>
      </c>
      <c r="AJ293" s="230" t="s">
        <v>272</v>
      </c>
      <c r="AK293" s="230" t="s">
        <v>272</v>
      </c>
      <c r="AL293" s="230" t="s">
        <v>272</v>
      </c>
      <c r="AM293" s="25"/>
      <c r="AN293" s="241"/>
      <c r="AZ293">
        <v>80</v>
      </c>
      <c r="BA293" t="s">
        <v>267</v>
      </c>
      <c r="BE293" s="8">
        <v>57</v>
      </c>
      <c r="BF293" s="8">
        <v>6</v>
      </c>
      <c r="BG293" s="8" t="s">
        <v>939</v>
      </c>
      <c r="BH293" s="8" t="s">
        <v>40</v>
      </c>
      <c r="BI293" s="8">
        <v>47</v>
      </c>
      <c r="BJ293" s="8">
        <v>68</v>
      </c>
      <c r="BK293" s="8">
        <v>55.4</v>
      </c>
      <c r="BL293" s="8">
        <v>5.3</v>
      </c>
      <c r="BM293" s="8">
        <v>0</v>
      </c>
    </row>
    <row r="294" spans="3:65" ht="16" customHeight="1">
      <c r="C294" s="288">
        <v>288</v>
      </c>
      <c r="D294" s="289"/>
      <c r="E294" s="289" t="str">
        <f>IF(L294="HOMIES", MAX(E$6:E293)+1, "")</f>
        <v/>
      </c>
      <c r="F294" s="289" t="str">
        <f t="shared" si="17"/>
        <v>TE35</v>
      </c>
      <c r="G294" s="289" t="s">
        <v>269</v>
      </c>
      <c r="H294" s="289" t="s">
        <v>269</v>
      </c>
      <c r="I294" s="289">
        <v>35</v>
      </c>
      <c r="J294" s="289">
        <v>13</v>
      </c>
      <c r="K294" s="289" t="s">
        <v>968</v>
      </c>
      <c r="L294" s="289" t="s">
        <v>519</v>
      </c>
      <c r="M294" s="290" t="str">
        <f>IFERROR(IF(OR(L294="ROOKIE",L294="FREE AGENT"),"NA",_xlfn.XLOOKUP($K294,PPL_EMAIL!$I$2:$I$400,PPL_EMAIL!$K$2:$K$400,"",0)),"NA")</f>
        <v>NA</v>
      </c>
      <c r="N294" s="290"/>
      <c r="O294" s="289" t="s">
        <v>52</v>
      </c>
      <c r="P294" s="291">
        <f>_xlfn.XLOOKUP($O294,NFL!$F$7:$F$39,NFL!$G$7:$G$39,"",0)</f>
        <v>9</v>
      </c>
      <c r="Q294" s="292" t="s">
        <v>1299</v>
      </c>
      <c r="R294" s="293">
        <f>_xlfn.XLOOKUP($K294,CBS_RAW!$C$4:$C$1015,CBS_RAW!$AA$4:$AA$1015,"",0)</f>
        <v>18.13</v>
      </c>
      <c r="S294" s="315">
        <v>0</v>
      </c>
      <c r="T294" s="294">
        <f t="shared" si="18"/>
        <v>32</v>
      </c>
      <c r="U294" s="295">
        <f t="shared" si="19"/>
        <v>47</v>
      </c>
      <c r="V294" s="295">
        <f t="shared" si="20"/>
        <v>40.1</v>
      </c>
      <c r="W294" s="294">
        <v>190</v>
      </c>
      <c r="X294" s="295">
        <v>336</v>
      </c>
      <c r="Y294" s="295">
        <v>279.10000000000002</v>
      </c>
      <c r="Z294" s="230" t="s">
        <v>272</v>
      </c>
      <c r="AA294" s="229" t="s">
        <v>272</v>
      </c>
      <c r="AB294" s="230" t="s">
        <v>272</v>
      </c>
      <c r="AC294" s="230" t="s">
        <v>272</v>
      </c>
      <c r="AD294" s="230" t="s">
        <v>272</v>
      </c>
      <c r="AE294" s="25"/>
      <c r="AF294" s="241"/>
      <c r="AG294" s="11"/>
      <c r="AH294" s="230" t="s">
        <v>272</v>
      </c>
      <c r="AI294" s="229" t="s">
        <v>272</v>
      </c>
      <c r="AJ294" s="230" t="s">
        <v>272</v>
      </c>
      <c r="AK294" s="230" t="s">
        <v>272</v>
      </c>
      <c r="AL294" s="230" t="s">
        <v>272</v>
      </c>
      <c r="AM294" s="25"/>
      <c r="AN294" s="241"/>
      <c r="AZ294">
        <v>35</v>
      </c>
      <c r="BA294" t="s">
        <v>269</v>
      </c>
      <c r="BE294" s="8">
        <v>58</v>
      </c>
      <c r="BF294" s="8">
        <v>6</v>
      </c>
      <c r="BG294" s="8" t="s">
        <v>148</v>
      </c>
      <c r="BH294" s="8" t="s">
        <v>13</v>
      </c>
      <c r="BI294" s="8">
        <v>50</v>
      </c>
      <c r="BJ294" s="8">
        <v>73</v>
      </c>
      <c r="BK294" s="8">
        <v>59.1</v>
      </c>
      <c r="BL294" s="8">
        <v>6</v>
      </c>
      <c r="BM294" s="8">
        <v>-3</v>
      </c>
    </row>
    <row r="295" spans="3:65" ht="16" customHeight="1">
      <c r="C295" s="288">
        <v>289</v>
      </c>
      <c r="D295" s="289"/>
      <c r="E295" s="289" t="str">
        <f>IF(L295="HOMIES", MAX(E$6:E294)+1, "")</f>
        <v/>
      </c>
      <c r="F295" s="289" t="str">
        <f t="shared" si="17"/>
        <v>WR97</v>
      </c>
      <c r="G295" s="289" t="s">
        <v>268</v>
      </c>
      <c r="H295" s="289" t="s">
        <v>268</v>
      </c>
      <c r="I295" s="289">
        <v>97</v>
      </c>
      <c r="J295" s="289">
        <v>13</v>
      </c>
      <c r="K295" s="289" t="s">
        <v>970</v>
      </c>
      <c r="L295" s="289" t="s">
        <v>519</v>
      </c>
      <c r="M295" s="290" t="str">
        <f>IFERROR(IF(OR(L295="ROOKIE",L295="FREE AGENT"),"NA",_xlfn.XLOOKUP($K295,PPL_EMAIL!$I$2:$I$400,PPL_EMAIL!$K$2:$K$400,"",0)),"NA")</f>
        <v>NA</v>
      </c>
      <c r="N295" s="290"/>
      <c r="O295" s="289" t="s">
        <v>32</v>
      </c>
      <c r="P295" s="291">
        <f>_xlfn.XLOOKUP($O295,NFL!$F$7:$F$39,NFL!$G$7:$G$39,"",0)</f>
        <v>14</v>
      </c>
      <c r="Q295" s="292">
        <v>0</v>
      </c>
      <c r="R295" s="293">
        <f>_xlfn.XLOOKUP($K295,CBS_RAW!$C$4:$C$1015,CBS_RAW!$AA$4:$AA$1015,"",0)</f>
        <v>55.27</v>
      </c>
      <c r="S295" s="315">
        <v>0</v>
      </c>
      <c r="T295" s="294">
        <f t="shared" si="18"/>
        <v>83</v>
      </c>
      <c r="U295" s="295">
        <f t="shared" si="19"/>
        <v>125</v>
      </c>
      <c r="V295" s="295">
        <f t="shared" si="20"/>
        <v>98.7</v>
      </c>
      <c r="W295" s="294">
        <v>193</v>
      </c>
      <c r="X295" s="295">
        <v>309</v>
      </c>
      <c r="Y295" s="295">
        <v>272.60000000000002</v>
      </c>
      <c r="Z295" s="230">
        <v>7.3</v>
      </c>
      <c r="AA295" s="229">
        <v>82</v>
      </c>
      <c r="AB295" s="230">
        <v>119</v>
      </c>
      <c r="AC295" s="230">
        <v>100.8</v>
      </c>
      <c r="AD295" s="230">
        <v>9.3000000000000007</v>
      </c>
      <c r="AE295" s="25"/>
      <c r="AF295" s="241"/>
      <c r="AG295" s="11"/>
      <c r="AH295" s="230">
        <v>7.3</v>
      </c>
      <c r="AI295" s="229">
        <v>82</v>
      </c>
      <c r="AJ295" s="230">
        <v>119</v>
      </c>
      <c r="AK295" s="230">
        <v>100.8</v>
      </c>
      <c r="AL295" s="230">
        <v>9.3000000000000007</v>
      </c>
      <c r="AM295" s="25"/>
      <c r="AN295" s="241"/>
      <c r="AZ295">
        <v>97</v>
      </c>
      <c r="BA295" t="s">
        <v>268</v>
      </c>
      <c r="BE295" s="8">
        <v>59</v>
      </c>
      <c r="BF295" s="8">
        <v>6</v>
      </c>
      <c r="BG295" s="8" t="s">
        <v>157</v>
      </c>
      <c r="BH295" s="8" t="s">
        <v>24</v>
      </c>
      <c r="BI295" s="8">
        <v>45</v>
      </c>
      <c r="BJ295" s="8">
        <v>73</v>
      </c>
      <c r="BK295" s="8">
        <v>59.2</v>
      </c>
      <c r="BL295" s="8">
        <v>9</v>
      </c>
      <c r="BM295" s="8">
        <v>-9</v>
      </c>
    </row>
    <row r="296" spans="3:65" ht="16" customHeight="1">
      <c r="C296" s="288">
        <v>290</v>
      </c>
      <c r="D296" s="289"/>
      <c r="E296" s="289" t="str">
        <f>IF(L296="HOMIES", MAX(E$6:E295)+1, "")</f>
        <v/>
      </c>
      <c r="F296" s="289" t="str">
        <f t="shared" si="17"/>
        <v>K22</v>
      </c>
      <c r="G296" s="289" t="s">
        <v>273</v>
      </c>
      <c r="H296" s="289" t="s">
        <v>273</v>
      </c>
      <c r="I296" s="289">
        <v>22</v>
      </c>
      <c r="J296" s="289">
        <v>13</v>
      </c>
      <c r="K296" s="289" t="s">
        <v>215</v>
      </c>
      <c r="L296" s="289" t="str">
        <f>UPPER(_xlfn.XLOOKUP($K296,PPL_EMAIL!$I$2:$I$400,PPL_EMAIL!$J$2:$J$400,"",0))</f>
        <v>MACHINE</v>
      </c>
      <c r="M296" s="290">
        <f>IFERROR(IF(OR(L296="ROOKIE",L296="FREE AGENT"),"NA",_xlfn.XLOOKUP($K296,PPL_EMAIL!$I$2:$I$400,PPL_EMAIL!$K$2:$K$400,"",0)),"NA")</f>
        <v>1</v>
      </c>
      <c r="N296" s="290" t="s">
        <v>69</v>
      </c>
      <c r="O296" s="289" t="s">
        <v>31</v>
      </c>
      <c r="P296" s="291">
        <f>_xlfn.XLOOKUP($O296,NFL!$F$7:$F$39,NFL!$G$7:$G$39,"",0)</f>
        <v>7</v>
      </c>
      <c r="Q296" s="292" t="s">
        <v>1300</v>
      </c>
      <c r="R296" s="293" t="str">
        <f>_xlfn.XLOOKUP($K296,CBS_RAW!$C$4:$C$1015,CBS_RAW!$AA$4:$AA$1015,"",0)</f>
        <v/>
      </c>
      <c r="S296" s="315">
        <v>156</v>
      </c>
      <c r="T296" s="294">
        <f t="shared" si="18"/>
        <v>7</v>
      </c>
      <c r="U296" s="295">
        <f t="shared" si="19"/>
        <v>26</v>
      </c>
      <c r="V296" s="295">
        <f t="shared" si="20"/>
        <v>17</v>
      </c>
      <c r="W296" s="294">
        <v>218</v>
      </c>
      <c r="X296" s="295">
        <v>325</v>
      </c>
      <c r="Y296" s="295">
        <v>280.8</v>
      </c>
      <c r="Z296" s="230" t="s">
        <v>272</v>
      </c>
      <c r="AA296" s="229" t="s">
        <v>272</v>
      </c>
      <c r="AB296" s="230" t="s">
        <v>272</v>
      </c>
      <c r="AC296" s="230" t="s">
        <v>272</v>
      </c>
      <c r="AD296" s="230" t="s">
        <v>272</v>
      </c>
      <c r="AE296" s="25"/>
      <c r="AF296" s="241"/>
      <c r="AG296" s="11"/>
      <c r="AH296" s="230" t="s">
        <v>272</v>
      </c>
      <c r="AI296" s="229" t="s">
        <v>272</v>
      </c>
      <c r="AJ296" s="230" t="s">
        <v>272</v>
      </c>
      <c r="AK296" s="230" t="s">
        <v>272</v>
      </c>
      <c r="AL296" s="230" t="s">
        <v>272</v>
      </c>
      <c r="AM296" s="25"/>
      <c r="AN296" s="241"/>
      <c r="AZ296">
        <v>22</v>
      </c>
      <c r="BA296" t="s">
        <v>273</v>
      </c>
      <c r="BE296" s="8">
        <v>60</v>
      </c>
      <c r="BF296" s="8">
        <v>6</v>
      </c>
      <c r="BG296" s="8" t="s">
        <v>613</v>
      </c>
      <c r="BH296" s="8" t="s">
        <v>6</v>
      </c>
      <c r="BI296" s="8">
        <v>47</v>
      </c>
      <c r="BJ296" s="8">
        <v>72</v>
      </c>
      <c r="BK296" s="8">
        <v>61.6</v>
      </c>
      <c r="BL296" s="8">
        <v>6.4</v>
      </c>
      <c r="BM296" s="8">
        <v>10</v>
      </c>
    </row>
    <row r="297" spans="3:65" ht="16" customHeight="1">
      <c r="C297" s="288">
        <v>291</v>
      </c>
      <c r="D297" s="289"/>
      <c r="E297" s="289" t="str">
        <f>IF(L297="HOMIES", MAX(E$6:E296)+1, "")</f>
        <v/>
      </c>
      <c r="F297" s="289" t="str">
        <f t="shared" si="17"/>
        <v>WR98</v>
      </c>
      <c r="G297" s="289" t="s">
        <v>268</v>
      </c>
      <c r="H297" s="289" t="s">
        <v>268</v>
      </c>
      <c r="I297" s="289">
        <v>98</v>
      </c>
      <c r="J297" s="289">
        <v>13</v>
      </c>
      <c r="K297" s="289" t="s">
        <v>959</v>
      </c>
      <c r="L297" s="289" t="s">
        <v>532</v>
      </c>
      <c r="M297" s="290" t="str">
        <f>IFERROR(IF(OR(L297="ROOKIE",L297="FREE AGENT"),"NA",_xlfn.XLOOKUP($K297,PPL_EMAIL!$I$2:$I$400,PPL_EMAIL!$K$2:$K$400,"",0)),"NA")</f>
        <v>NA</v>
      </c>
      <c r="N297" s="290"/>
      <c r="O297" s="289" t="s">
        <v>51</v>
      </c>
      <c r="P297" s="291">
        <f>_xlfn.XLOOKUP($O297,NFL!$F$7:$F$39,NFL!$G$7:$G$39,"",0)</f>
        <v>11</v>
      </c>
      <c r="Q297" s="292" t="s">
        <v>1066</v>
      </c>
      <c r="R297" s="293" t="str">
        <f>_xlfn.XLOOKUP($K297,CBS_RAW!$C$4:$C$1015,CBS_RAW!$AA$4:$AA$1015,"",0)</f>
        <v/>
      </c>
      <c r="S297" s="315">
        <v>102.82</v>
      </c>
      <c r="T297" s="294">
        <f t="shared" si="18"/>
        <v>85</v>
      </c>
      <c r="U297" s="295">
        <f t="shared" si="19"/>
        <v>112</v>
      </c>
      <c r="V297" s="295">
        <f t="shared" si="20"/>
        <v>98.4</v>
      </c>
      <c r="W297" s="294">
        <v>226</v>
      </c>
      <c r="X297" s="295">
        <v>304</v>
      </c>
      <c r="Y297" s="295">
        <v>274.89999999999998</v>
      </c>
      <c r="Z297" s="230">
        <v>11.2</v>
      </c>
      <c r="AA297" s="229">
        <v>71</v>
      </c>
      <c r="AB297" s="230">
        <v>131</v>
      </c>
      <c r="AC297" s="230">
        <v>98</v>
      </c>
      <c r="AD297" s="230">
        <v>13</v>
      </c>
      <c r="AE297" s="25"/>
      <c r="AF297" s="241"/>
      <c r="AG297" s="11"/>
      <c r="AH297" s="230">
        <v>11.2</v>
      </c>
      <c r="AI297" s="229">
        <v>71</v>
      </c>
      <c r="AJ297" s="230">
        <v>131</v>
      </c>
      <c r="AK297" s="230">
        <v>98</v>
      </c>
      <c r="AL297" s="230">
        <v>13</v>
      </c>
      <c r="AM297" s="25"/>
      <c r="AN297" s="241"/>
      <c r="AZ297">
        <v>98</v>
      </c>
      <c r="BA297" t="s">
        <v>268</v>
      </c>
      <c r="BE297" s="8">
        <v>61</v>
      </c>
      <c r="BF297" s="8">
        <v>6</v>
      </c>
      <c r="BG297" s="8" t="s">
        <v>140</v>
      </c>
      <c r="BH297" s="8" t="s">
        <v>53</v>
      </c>
      <c r="BI297" s="8">
        <v>51</v>
      </c>
      <c r="BJ297" s="8">
        <v>79</v>
      </c>
      <c r="BK297" s="8">
        <v>61.6</v>
      </c>
      <c r="BL297" s="8">
        <v>8.6999999999999993</v>
      </c>
      <c r="BM297" s="8">
        <v>3</v>
      </c>
    </row>
    <row r="298" spans="3:65" ht="16" customHeight="1">
      <c r="C298" s="288">
        <v>292</v>
      </c>
      <c r="D298" s="289"/>
      <c r="E298" s="289" t="str">
        <f>IF(L298="HOMIES", MAX(E$6:E297)+1, "")</f>
        <v/>
      </c>
      <c r="F298" s="289" t="str">
        <f t="shared" si="17"/>
        <v>QB33</v>
      </c>
      <c r="G298" s="289" t="s">
        <v>266</v>
      </c>
      <c r="H298" s="289" t="s">
        <v>266</v>
      </c>
      <c r="I298" s="289">
        <v>33</v>
      </c>
      <c r="J298" s="289">
        <v>13</v>
      </c>
      <c r="K298" s="289" t="s">
        <v>967</v>
      </c>
      <c r="L298" s="289" t="s">
        <v>532</v>
      </c>
      <c r="M298" s="290" t="str">
        <f>IFERROR(IF(OR(L298="ROOKIE",L298="FREE AGENT"),"NA",_xlfn.XLOOKUP($K298,PPL_EMAIL!$I$2:$I$400,PPL_EMAIL!$K$2:$K$400,"",0)),"NA")</f>
        <v>NA</v>
      </c>
      <c r="N298" s="290"/>
      <c r="O298" s="289" t="s">
        <v>12</v>
      </c>
      <c r="P298" s="291">
        <f>_xlfn.XLOOKUP($O298,NFL!$F$7:$F$39,NFL!$G$7:$G$39,"",0)</f>
        <v>11</v>
      </c>
      <c r="Q298" s="292" t="s">
        <v>1067</v>
      </c>
      <c r="R298" s="293">
        <f>_xlfn.XLOOKUP($K298,CBS_RAW!$C$4:$C$1015,CBS_RAW!$AA$4:$AA$1015,"",0)</f>
        <v>193.76</v>
      </c>
      <c r="S298" s="315">
        <v>55.28</v>
      </c>
      <c r="T298" s="294">
        <f t="shared" si="18"/>
        <v>30</v>
      </c>
      <c r="U298" s="295">
        <f t="shared" si="19"/>
        <v>38</v>
      </c>
      <c r="V298" s="295">
        <f t="shared" si="20"/>
        <v>32.6</v>
      </c>
      <c r="W298" s="294">
        <v>249</v>
      </c>
      <c r="X298" s="295">
        <v>365</v>
      </c>
      <c r="Y298" s="295">
        <v>299.8</v>
      </c>
      <c r="Z298" s="230" t="s">
        <v>272</v>
      </c>
      <c r="AA298" s="229" t="s">
        <v>272</v>
      </c>
      <c r="AB298" s="230" t="s">
        <v>272</v>
      </c>
      <c r="AC298" s="230" t="s">
        <v>272</v>
      </c>
      <c r="AD298" s="230" t="s">
        <v>272</v>
      </c>
      <c r="AE298" s="25"/>
      <c r="AF298" s="241"/>
      <c r="AG298" s="11"/>
      <c r="AH298" s="230" t="s">
        <v>272</v>
      </c>
      <c r="AI298" s="229" t="s">
        <v>272</v>
      </c>
      <c r="AJ298" s="230" t="s">
        <v>272</v>
      </c>
      <c r="AK298" s="230" t="s">
        <v>272</v>
      </c>
      <c r="AL298" s="230" t="s">
        <v>272</v>
      </c>
      <c r="AM298" s="25"/>
      <c r="AN298" s="241"/>
      <c r="AZ298">
        <v>33</v>
      </c>
      <c r="BA298" t="s">
        <v>266</v>
      </c>
      <c r="BE298" s="8">
        <v>62</v>
      </c>
      <c r="BF298" s="8">
        <v>7</v>
      </c>
      <c r="BG298" s="8" t="s">
        <v>943</v>
      </c>
      <c r="BH298" s="8" t="s">
        <v>50</v>
      </c>
      <c r="BI298" s="8">
        <v>50</v>
      </c>
      <c r="BJ298" s="8">
        <v>81</v>
      </c>
      <c r="BK298" s="8">
        <v>62.7</v>
      </c>
      <c r="BL298" s="8">
        <v>7.9</v>
      </c>
      <c r="BM298" s="8">
        <v>-3</v>
      </c>
    </row>
    <row r="299" spans="3:65" ht="16" customHeight="1">
      <c r="C299" s="288">
        <v>293</v>
      </c>
      <c r="D299" s="289"/>
      <c r="E299" s="289" t="str">
        <f>IF(L299="HOMIES", MAX(E$6:E298)+1, "")</f>
        <v/>
      </c>
      <c r="F299" s="289" t="str">
        <f t="shared" si="17"/>
        <v>TE36</v>
      </c>
      <c r="G299" s="289" t="s">
        <v>269</v>
      </c>
      <c r="H299" s="289" t="s">
        <v>269</v>
      </c>
      <c r="I299" s="289">
        <v>36</v>
      </c>
      <c r="J299" s="289">
        <v>13</v>
      </c>
      <c r="K299" s="289" t="s">
        <v>963</v>
      </c>
      <c r="L299" s="289" t="s">
        <v>532</v>
      </c>
      <c r="M299" s="290" t="str">
        <f>IFERROR(IF(OR(L299="ROOKIE",L299="FREE AGENT"),"NA",_xlfn.XLOOKUP($K299,PPL_EMAIL!$I$2:$I$400,PPL_EMAIL!$K$2:$K$400,"",0)),"NA")</f>
        <v>NA</v>
      </c>
      <c r="N299" s="290"/>
      <c r="O299" s="289" t="s">
        <v>22</v>
      </c>
      <c r="P299" s="291">
        <f>_xlfn.XLOOKUP($O299,NFL!$F$7:$F$39,NFL!$G$7:$G$39,"",0)</f>
        <v>13</v>
      </c>
      <c r="Q299" s="292" t="s">
        <v>1301</v>
      </c>
      <c r="R299" s="293">
        <f>_xlfn.XLOOKUP($K299,CBS_RAW!$C$4:$C$1015,CBS_RAW!$AA$4:$AA$1015,"",0)</f>
        <v>49.08</v>
      </c>
      <c r="S299" s="315">
        <v>0</v>
      </c>
      <c r="T299" s="294">
        <f t="shared" si="18"/>
        <v>32</v>
      </c>
      <c r="U299" s="295">
        <f t="shared" si="19"/>
        <v>46</v>
      </c>
      <c r="V299" s="295">
        <f t="shared" si="20"/>
        <v>37.1</v>
      </c>
      <c r="W299" s="294">
        <v>255</v>
      </c>
      <c r="X299" s="295">
        <v>376</v>
      </c>
      <c r="Y299" s="295">
        <v>295.39999999999998</v>
      </c>
      <c r="Z299" s="230">
        <v>11.2</v>
      </c>
      <c r="AA299" s="229">
        <v>56</v>
      </c>
      <c r="AB299" s="230">
        <v>107</v>
      </c>
      <c r="AC299" s="230">
        <v>76.7</v>
      </c>
      <c r="AD299" s="230">
        <v>14.9</v>
      </c>
      <c r="AE299" s="25"/>
      <c r="AF299" s="241"/>
      <c r="AG299" s="11"/>
      <c r="AH299" s="230">
        <v>11.2</v>
      </c>
      <c r="AI299" s="229">
        <v>56</v>
      </c>
      <c r="AJ299" s="230">
        <v>107</v>
      </c>
      <c r="AK299" s="230">
        <v>76.7</v>
      </c>
      <c r="AL299" s="230">
        <v>14.9</v>
      </c>
      <c r="AM299" s="25"/>
      <c r="AN299" s="241"/>
      <c r="AZ299">
        <v>36</v>
      </c>
      <c r="BA299" t="s">
        <v>269</v>
      </c>
      <c r="BE299" s="8">
        <v>63</v>
      </c>
      <c r="BF299" s="8">
        <v>7</v>
      </c>
      <c r="BG299" s="8" t="s">
        <v>592</v>
      </c>
      <c r="BH299" s="8" t="s">
        <v>22</v>
      </c>
      <c r="BI299" s="8">
        <v>53</v>
      </c>
      <c r="BJ299" s="8">
        <v>75</v>
      </c>
      <c r="BK299" s="8">
        <v>64</v>
      </c>
      <c r="BL299" s="8">
        <v>5.7</v>
      </c>
      <c r="BM299" s="8">
        <v>-1</v>
      </c>
    </row>
    <row r="300" spans="3:65" ht="16" customHeight="1">
      <c r="C300" s="288">
        <v>294</v>
      </c>
      <c r="D300" s="289"/>
      <c r="E300" s="289" t="str">
        <f>IF(L300="HOMIES", MAX(E$6:E299)+1, "")</f>
        <v/>
      </c>
      <c r="F300" s="289" t="str">
        <f t="shared" si="17"/>
        <v>DST25</v>
      </c>
      <c r="G300" s="289" t="s">
        <v>283</v>
      </c>
      <c r="H300" s="289" t="s">
        <v>1437</v>
      </c>
      <c r="I300" s="289">
        <v>25</v>
      </c>
      <c r="J300" s="289">
        <v>13</v>
      </c>
      <c r="K300" s="289" t="s">
        <v>383</v>
      </c>
      <c r="L300" s="289" t="str">
        <f>UPPER(_xlfn.XLOOKUP($K300,PPL_EMAIL!$I$2:$I$400,PPL_EMAIL!$J$2:$J$400,"",0))</f>
        <v/>
      </c>
      <c r="M300" s="290" t="str">
        <f>IFERROR(IF(OR(L300="ROOKIE",L300="FREE AGENT"),"NA",_xlfn.XLOOKUP($K300,PPL_EMAIL!$I$2:$I$400,PPL_EMAIL!$K$2:$K$400,"",0)),"NA")</f>
        <v/>
      </c>
      <c r="N300" s="290"/>
      <c r="O300" s="289" t="s">
        <v>53</v>
      </c>
      <c r="P300" s="291">
        <f>_xlfn.XLOOKUP($O300,NFL!$F$7:$F$39,NFL!$G$7:$G$39,"",0)</f>
        <v>9</v>
      </c>
      <c r="Q300" s="292">
        <v>0</v>
      </c>
      <c r="R300" s="293" t="str">
        <f>_xlfn.XLOOKUP($K300,CBS_RAW!$C$4:$C$1015,CBS_RAW!$AA$4:$AA$1015,"",0)</f>
        <v/>
      </c>
      <c r="S300" s="315">
        <v>86</v>
      </c>
      <c r="T300" s="294" t="str">
        <f t="shared" si="18"/>
        <v/>
      </c>
      <c r="U300" s="295" t="str">
        <f t="shared" si="19"/>
        <v/>
      </c>
      <c r="V300" s="295" t="str">
        <f t="shared" si="20"/>
        <v/>
      </c>
      <c r="W300" s="294">
        <v>268</v>
      </c>
      <c r="X300" s="295">
        <v>348</v>
      </c>
      <c r="Y300" s="295">
        <v>307.8</v>
      </c>
      <c r="Z300" s="230">
        <v>10.9</v>
      </c>
      <c r="AA300" s="229">
        <v>84</v>
      </c>
      <c r="AB300" s="230">
        <v>134</v>
      </c>
      <c r="AC300" s="230">
        <v>102.8</v>
      </c>
      <c r="AD300" s="230">
        <v>14.7</v>
      </c>
      <c r="AE300" s="25"/>
      <c r="AF300" s="241"/>
      <c r="AG300" s="11"/>
      <c r="AH300" s="230">
        <v>10.9</v>
      </c>
      <c r="AI300" s="229">
        <v>84</v>
      </c>
      <c r="AJ300" s="230">
        <v>134</v>
      </c>
      <c r="AK300" s="230">
        <v>102.8</v>
      </c>
      <c r="AL300" s="230">
        <v>14.7</v>
      </c>
      <c r="AM300" s="25"/>
      <c r="AN300" s="241"/>
      <c r="AZ300">
        <v>25</v>
      </c>
      <c r="BA300" t="s">
        <v>283</v>
      </c>
      <c r="BE300" s="8">
        <v>64</v>
      </c>
      <c r="BF300" s="8">
        <v>7</v>
      </c>
      <c r="BG300" s="8" t="s">
        <v>149</v>
      </c>
      <c r="BH300" s="8" t="s">
        <v>42</v>
      </c>
      <c r="BI300" s="8">
        <v>53</v>
      </c>
      <c r="BJ300" s="8">
        <v>79</v>
      </c>
      <c r="BK300" s="8">
        <v>67.7</v>
      </c>
      <c r="BL300" s="8">
        <v>7.4</v>
      </c>
      <c r="BM300" s="8">
        <v>20</v>
      </c>
    </row>
    <row r="301" spans="3:65" ht="16" customHeight="1">
      <c r="C301" s="288">
        <v>295</v>
      </c>
      <c r="D301" s="289"/>
      <c r="E301" s="289" t="str">
        <f>IF(L301="HOMIES", MAX(E$6:E300)+1, "")</f>
        <v/>
      </c>
      <c r="F301" s="289" t="str">
        <f t="shared" si="17"/>
        <v>TE37</v>
      </c>
      <c r="G301" s="289" t="s">
        <v>269</v>
      </c>
      <c r="H301" s="289" t="s">
        <v>269</v>
      </c>
      <c r="I301" s="289">
        <v>37</v>
      </c>
      <c r="J301" s="289">
        <v>13</v>
      </c>
      <c r="K301" s="289" t="s">
        <v>639</v>
      </c>
      <c r="L301" s="289" t="str">
        <f>UPPER(_xlfn.XLOOKUP($K301,PPL_EMAIL!$I$2:$I$400,PPL_EMAIL!$J$2:$J$400,"",0))</f>
        <v>INVINCIBLES</v>
      </c>
      <c r="M301" s="290">
        <f>IFERROR(IF(OR(L301="ROOKIE",L301="FREE AGENT"),"NA",_xlfn.XLOOKUP($K301,PPL_EMAIL!$I$2:$I$400,PPL_EMAIL!$K$2:$K$400,"",0)),"NA")</f>
        <v>2</v>
      </c>
      <c r="N301" s="290" t="s">
        <v>396</v>
      </c>
      <c r="O301" s="289" t="s">
        <v>42</v>
      </c>
      <c r="P301" s="291">
        <f>_xlfn.XLOOKUP($O301,NFL!$F$7:$F$39,NFL!$G$7:$G$39,"",0)</f>
        <v>10</v>
      </c>
      <c r="Q301" s="292" t="s">
        <v>1302</v>
      </c>
      <c r="R301" s="293">
        <f>_xlfn.XLOOKUP($K301,CBS_RAW!$C$4:$C$1015,CBS_RAW!$AA$4:$AA$1015,"",0)</f>
        <v>56.27</v>
      </c>
      <c r="S301" s="315">
        <v>77.3</v>
      </c>
      <c r="T301" s="294">
        <f t="shared" si="18"/>
        <v>28</v>
      </c>
      <c r="U301" s="295">
        <f t="shared" si="19"/>
        <v>40</v>
      </c>
      <c r="V301" s="295">
        <f t="shared" si="20"/>
        <v>34.9</v>
      </c>
      <c r="W301" s="294">
        <v>236</v>
      </c>
      <c r="X301" s="295">
        <v>326</v>
      </c>
      <c r="Y301" s="295">
        <v>281.10000000000002</v>
      </c>
      <c r="Z301" s="230">
        <v>6.3</v>
      </c>
      <c r="AA301" s="229">
        <v>78</v>
      </c>
      <c r="AB301" s="230">
        <v>114</v>
      </c>
      <c r="AC301" s="230">
        <v>97.3</v>
      </c>
      <c r="AD301" s="230">
        <v>9.4</v>
      </c>
      <c r="AE301" s="25"/>
      <c r="AF301" s="241"/>
      <c r="AG301" s="11"/>
      <c r="AH301" s="230">
        <v>6.3</v>
      </c>
      <c r="AI301" s="229">
        <v>78</v>
      </c>
      <c r="AJ301" s="230">
        <v>114</v>
      </c>
      <c r="AK301" s="230">
        <v>97.3</v>
      </c>
      <c r="AL301" s="230">
        <v>9.4</v>
      </c>
      <c r="AM301" s="25"/>
      <c r="AN301" s="241"/>
      <c r="AZ301">
        <v>37</v>
      </c>
      <c r="BA301" t="s">
        <v>269</v>
      </c>
      <c r="BE301" s="8">
        <v>65</v>
      </c>
      <c r="BF301" s="8">
        <v>7</v>
      </c>
      <c r="BG301" s="8" t="s">
        <v>945</v>
      </c>
      <c r="BH301" s="8" t="s">
        <v>27</v>
      </c>
      <c r="BI301" s="8">
        <v>52</v>
      </c>
      <c r="BJ301" s="8">
        <v>82</v>
      </c>
      <c r="BK301" s="8">
        <v>68.400000000000006</v>
      </c>
      <c r="BL301" s="8">
        <v>7.2</v>
      </c>
      <c r="BM301" s="8">
        <v>2</v>
      </c>
    </row>
    <row r="302" spans="3:65" ht="16" customHeight="1">
      <c r="C302" s="288">
        <v>296</v>
      </c>
      <c r="D302" s="289"/>
      <c r="E302" s="289" t="str">
        <f>IF(L302="HOMIES", MAX(E$6:E301)+1, "")</f>
        <v/>
      </c>
      <c r="F302" s="289" t="str">
        <f t="shared" si="17"/>
        <v>WR99</v>
      </c>
      <c r="G302" s="289" t="s">
        <v>268</v>
      </c>
      <c r="H302" s="289" t="s">
        <v>268</v>
      </c>
      <c r="I302" s="289">
        <v>99</v>
      </c>
      <c r="J302" s="289">
        <v>13</v>
      </c>
      <c r="K302" s="289" t="s">
        <v>618</v>
      </c>
      <c r="L302" s="289" t="str">
        <f>UPPER(_xlfn.XLOOKUP($K302,PPL_EMAIL!$I$2:$I$400,PPL_EMAIL!$J$2:$J$400,"",0))</f>
        <v>ROID RAGERS</v>
      </c>
      <c r="M302" s="290">
        <f>IFERROR(IF(OR(L302="ROOKIE",L302="FREE AGENT"),"NA",_xlfn.XLOOKUP($K302,PPL_EMAIL!$I$2:$I$400,PPL_EMAIL!$K$2:$K$400,"",0)),"NA")</f>
        <v>1</v>
      </c>
      <c r="N302" s="290" t="s">
        <v>396</v>
      </c>
      <c r="O302" s="289" t="s">
        <v>13</v>
      </c>
      <c r="P302" s="291">
        <f>_xlfn.XLOOKUP($O302,NFL!$F$7:$F$39,NFL!$G$7:$G$39,"",0)</f>
        <v>14</v>
      </c>
      <c r="Q302" s="292" t="s">
        <v>1303</v>
      </c>
      <c r="R302" s="293">
        <f>_xlfn.XLOOKUP($K302,CBS_RAW!$C$4:$C$1015,CBS_RAW!$AA$4:$AA$1015,"",0)</f>
        <v>93.46</v>
      </c>
      <c r="S302" s="315">
        <v>105.8</v>
      </c>
      <c r="T302" s="294">
        <f t="shared" si="18"/>
        <v>86</v>
      </c>
      <c r="U302" s="295">
        <f t="shared" si="19"/>
        <v>128</v>
      </c>
      <c r="V302" s="295">
        <f t="shared" si="20"/>
        <v>101.3</v>
      </c>
      <c r="W302" s="294">
        <v>214</v>
      </c>
      <c r="X302" s="295">
        <v>378</v>
      </c>
      <c r="Y302" s="295">
        <v>281.8</v>
      </c>
      <c r="Z302" s="230">
        <v>7.6</v>
      </c>
      <c r="AA302" s="229">
        <v>90</v>
      </c>
      <c r="AB302" s="230">
        <v>120</v>
      </c>
      <c r="AC302" s="230">
        <v>103.6</v>
      </c>
      <c r="AD302" s="230">
        <v>8.4</v>
      </c>
      <c r="AE302" s="25"/>
      <c r="AF302" s="241"/>
      <c r="AG302" s="11"/>
      <c r="AH302" s="230">
        <v>7.6</v>
      </c>
      <c r="AI302" s="229">
        <v>90</v>
      </c>
      <c r="AJ302" s="230">
        <v>120</v>
      </c>
      <c r="AK302" s="230">
        <v>103.6</v>
      </c>
      <c r="AL302" s="230">
        <v>8.4</v>
      </c>
      <c r="AM302" s="25"/>
      <c r="AN302" s="241"/>
      <c r="AZ302">
        <v>99</v>
      </c>
      <c r="BA302" t="s">
        <v>268</v>
      </c>
      <c r="BE302" s="8">
        <v>66</v>
      </c>
      <c r="BF302" s="8">
        <v>7</v>
      </c>
      <c r="BG302" s="8" t="s">
        <v>950</v>
      </c>
      <c r="BH302" s="8" t="s">
        <v>24</v>
      </c>
      <c r="BI302" s="8">
        <v>53</v>
      </c>
      <c r="BJ302" s="8">
        <v>100</v>
      </c>
      <c r="BK302" s="8">
        <v>68.7</v>
      </c>
      <c r="BL302" s="8">
        <v>9.6999999999999993</v>
      </c>
      <c r="BM302" s="8">
        <v>2</v>
      </c>
    </row>
    <row r="303" spans="3:65" ht="16" customHeight="1">
      <c r="C303" s="288">
        <v>297</v>
      </c>
      <c r="D303" s="289"/>
      <c r="E303" s="289" t="str">
        <f>IF(L303="HOMIES", MAX(E$6:E302)+1, "")</f>
        <v/>
      </c>
      <c r="F303" s="289" t="str">
        <f t="shared" si="17"/>
        <v>WR100</v>
      </c>
      <c r="G303" s="289" t="s">
        <v>268</v>
      </c>
      <c r="H303" s="289" t="s">
        <v>268</v>
      </c>
      <c r="I303" s="289">
        <v>100</v>
      </c>
      <c r="J303" s="289">
        <v>13</v>
      </c>
      <c r="K303" s="289" t="s">
        <v>646</v>
      </c>
      <c r="L303" s="289" t="s">
        <v>532</v>
      </c>
      <c r="M303" s="290" t="str">
        <f>IFERROR(IF(OR(L303="ROOKIE",L303="FREE AGENT"),"NA",_xlfn.XLOOKUP($K303,PPL_EMAIL!$I$2:$I$400,PPL_EMAIL!$K$2:$K$400,"",0)),"NA")</f>
        <v>NA</v>
      </c>
      <c r="N303" s="290"/>
      <c r="O303" s="289" t="s">
        <v>29</v>
      </c>
      <c r="P303" s="291">
        <f>_xlfn.XLOOKUP($O303,NFL!$F$7:$F$39,NFL!$G$7:$G$39,"",0)</f>
        <v>10</v>
      </c>
      <c r="Q303" s="292">
        <v>0</v>
      </c>
      <c r="R303" s="293">
        <f>_xlfn.XLOOKUP($K303,CBS_RAW!$C$4:$C$1015,CBS_RAW!$AA$4:$AA$1015,"",0)</f>
        <v>55.68</v>
      </c>
      <c r="S303" s="315">
        <v>44.2</v>
      </c>
      <c r="T303" s="294">
        <f t="shared" si="18"/>
        <v>77</v>
      </c>
      <c r="U303" s="295">
        <f t="shared" si="19"/>
        <v>126</v>
      </c>
      <c r="V303" s="295">
        <f t="shared" si="20"/>
        <v>98</v>
      </c>
      <c r="W303" s="294">
        <v>214</v>
      </c>
      <c r="X303" s="295">
        <v>359</v>
      </c>
      <c r="Y303" s="295">
        <v>283.39999999999998</v>
      </c>
      <c r="Z303" s="230" t="s">
        <v>272</v>
      </c>
      <c r="AA303" s="229" t="s">
        <v>272</v>
      </c>
      <c r="AB303" s="230" t="s">
        <v>272</v>
      </c>
      <c r="AC303" s="230" t="s">
        <v>272</v>
      </c>
      <c r="AD303" s="230" t="s">
        <v>272</v>
      </c>
      <c r="AE303" s="25"/>
      <c r="AF303" s="241"/>
      <c r="AG303" s="11"/>
      <c r="AH303" s="230" t="s">
        <v>272</v>
      </c>
      <c r="AI303" s="229" t="s">
        <v>272</v>
      </c>
      <c r="AJ303" s="230" t="s">
        <v>272</v>
      </c>
      <c r="AK303" s="230" t="s">
        <v>272</v>
      </c>
      <c r="AL303" s="230" t="s">
        <v>272</v>
      </c>
      <c r="AM303" s="25"/>
      <c r="AN303" s="241"/>
      <c r="AZ303">
        <v>100</v>
      </c>
      <c r="BA303" t="s">
        <v>268</v>
      </c>
      <c r="BE303" s="8">
        <v>67</v>
      </c>
      <c r="BF303" s="8">
        <v>7</v>
      </c>
      <c r="BG303" s="8" t="s">
        <v>947</v>
      </c>
      <c r="BH303" s="8" t="s">
        <v>14</v>
      </c>
      <c r="BI303" s="8">
        <v>55</v>
      </c>
      <c r="BJ303" s="8">
        <v>82</v>
      </c>
      <c r="BK303" s="8">
        <v>69.599999999999994</v>
      </c>
      <c r="BL303" s="8">
        <v>7.2</v>
      </c>
      <c r="BM303" s="8">
        <v>10</v>
      </c>
    </row>
    <row r="304" spans="3:65" ht="16" customHeight="1">
      <c r="C304" s="288">
        <v>298</v>
      </c>
      <c r="D304" s="289"/>
      <c r="E304" s="289" t="str">
        <f>IF(L304="HOMIES", MAX(E$6:E303)+1, "")</f>
        <v/>
      </c>
      <c r="F304" s="289" t="str">
        <f t="shared" si="17"/>
        <v>K23</v>
      </c>
      <c r="G304" s="289" t="s">
        <v>273</v>
      </c>
      <c r="H304" s="289" t="s">
        <v>273</v>
      </c>
      <c r="I304" s="289">
        <v>23</v>
      </c>
      <c r="J304" s="289">
        <v>13</v>
      </c>
      <c r="K304" s="289" t="s">
        <v>211</v>
      </c>
      <c r="L304" s="289" t="str">
        <f>UPPER(_xlfn.XLOOKUP($K304,PPL_EMAIL!$I$2:$I$400,PPL_EMAIL!$J$2:$J$400,"",0))</f>
        <v>INVINCIBLES</v>
      </c>
      <c r="M304" s="290">
        <f>IFERROR(IF(OR(L304="ROOKIE",L304="FREE AGENT"),"NA",_xlfn.XLOOKUP($K304,PPL_EMAIL!$I$2:$I$400,PPL_EMAIL!$K$2:$K$400,"",0)),"NA")</f>
        <v>1</v>
      </c>
      <c r="N304" s="290" t="s">
        <v>396</v>
      </c>
      <c r="O304" s="289" t="s">
        <v>12</v>
      </c>
      <c r="P304" s="291">
        <f>_xlfn.XLOOKUP($O304,NFL!$F$7:$F$39,NFL!$G$7:$G$39,"",0)</f>
        <v>11</v>
      </c>
      <c r="Q304" s="292">
        <v>0</v>
      </c>
      <c r="R304" s="293" t="str">
        <f>_xlfn.XLOOKUP($K304,CBS_RAW!$C$4:$C$1015,CBS_RAW!$AA$4:$AA$1015,"",0)</f>
        <v/>
      </c>
      <c r="S304" s="315">
        <v>104</v>
      </c>
      <c r="T304" s="294">
        <f t="shared" si="18"/>
        <v>18</v>
      </c>
      <c r="U304" s="295">
        <f t="shared" si="19"/>
        <v>32</v>
      </c>
      <c r="V304" s="295">
        <f t="shared" si="20"/>
        <v>25.6</v>
      </c>
      <c r="W304" s="294">
        <v>253</v>
      </c>
      <c r="X304" s="295">
        <v>353</v>
      </c>
      <c r="Y304" s="295">
        <v>302.7</v>
      </c>
      <c r="Z304" s="230">
        <v>9.3000000000000007</v>
      </c>
      <c r="AA304" s="229">
        <v>84</v>
      </c>
      <c r="AB304" s="230">
        <v>120</v>
      </c>
      <c r="AC304" s="230">
        <v>101.4</v>
      </c>
      <c r="AD304" s="230">
        <v>7.9</v>
      </c>
      <c r="AE304" s="25"/>
      <c r="AF304" s="241"/>
      <c r="AG304" s="11"/>
      <c r="AH304" s="230">
        <v>9.3000000000000007</v>
      </c>
      <c r="AI304" s="229">
        <v>84</v>
      </c>
      <c r="AJ304" s="230">
        <v>120</v>
      </c>
      <c r="AK304" s="230">
        <v>101.4</v>
      </c>
      <c r="AL304" s="230">
        <v>7.9</v>
      </c>
      <c r="AM304" s="25"/>
      <c r="AN304" s="241"/>
      <c r="AZ304">
        <v>23</v>
      </c>
      <c r="BA304" t="s">
        <v>273</v>
      </c>
      <c r="BE304" s="8">
        <v>68</v>
      </c>
      <c r="BF304" s="8">
        <v>7</v>
      </c>
      <c r="BG304" s="8" t="s">
        <v>165</v>
      </c>
      <c r="BH304" s="8" t="s">
        <v>1</v>
      </c>
      <c r="BI304" s="8">
        <v>54</v>
      </c>
      <c r="BJ304" s="8">
        <v>86</v>
      </c>
      <c r="BK304" s="8">
        <v>69.7</v>
      </c>
      <c r="BL304" s="8">
        <v>7.9</v>
      </c>
      <c r="BM304" s="8">
        <v>-3</v>
      </c>
    </row>
    <row r="305" spans="3:65" ht="16" customHeight="1">
      <c r="C305" s="288">
        <v>299</v>
      </c>
      <c r="D305" s="289"/>
      <c r="E305" s="289" t="str">
        <f>IF(L305="HOMIES", MAX(E$6:E304)+1, "")</f>
        <v/>
      </c>
      <c r="F305" s="289" t="str">
        <f t="shared" si="17"/>
        <v>RB81</v>
      </c>
      <c r="G305" s="289" t="s">
        <v>267</v>
      </c>
      <c r="H305" s="289" t="s">
        <v>267</v>
      </c>
      <c r="I305" s="289">
        <v>81</v>
      </c>
      <c r="J305" s="289">
        <v>13</v>
      </c>
      <c r="K305" s="289" t="s">
        <v>446</v>
      </c>
      <c r="L305" s="289" t="str">
        <f>UPPER(_xlfn.XLOOKUP($K305,PPL_EMAIL!$I$2:$I$400,PPL_EMAIL!$J$2:$J$400,"",0))</f>
        <v/>
      </c>
      <c r="M305" s="290" t="str">
        <f>IFERROR(IF(OR(L305="ROOKIE",L305="FREE AGENT"),"NA",_xlfn.XLOOKUP($K305,PPL_EMAIL!$I$2:$I$400,PPL_EMAIL!$K$2:$K$400,"",0)),"NA")</f>
        <v/>
      </c>
      <c r="N305" s="290"/>
      <c r="O305" s="289" t="s">
        <v>18</v>
      </c>
      <c r="P305" s="291">
        <f>_xlfn.XLOOKUP($O305,NFL!$F$7:$F$39,NFL!$G$7:$G$39,"",0)</f>
        <v>11</v>
      </c>
      <c r="Q305" s="292">
        <v>0</v>
      </c>
      <c r="R305" s="293">
        <f>_xlfn.XLOOKUP($K305,CBS_RAW!$C$4:$C$1015,CBS_RAW!$AA$4:$AA$1015,"",0)</f>
        <v>41.41</v>
      </c>
      <c r="S305" s="315">
        <v>32.6</v>
      </c>
      <c r="T305" s="294">
        <f t="shared" si="18"/>
        <v>68</v>
      </c>
      <c r="U305" s="295">
        <f t="shared" si="19"/>
        <v>85</v>
      </c>
      <c r="V305" s="295">
        <f t="shared" si="20"/>
        <v>77.900000000000006</v>
      </c>
      <c r="W305" s="294">
        <v>199</v>
      </c>
      <c r="X305" s="295">
        <v>319</v>
      </c>
      <c r="Y305" s="295">
        <v>285.3</v>
      </c>
      <c r="Z305" s="230">
        <v>1.7</v>
      </c>
      <c r="AA305" s="229">
        <v>29</v>
      </c>
      <c r="AB305" s="230">
        <v>38</v>
      </c>
      <c r="AC305" s="230">
        <v>33.5</v>
      </c>
      <c r="AD305" s="230">
        <v>2.4</v>
      </c>
      <c r="AE305" s="25"/>
      <c r="AF305" s="241"/>
      <c r="AG305" s="11"/>
      <c r="AH305" s="230">
        <v>1.7</v>
      </c>
      <c r="AI305" s="229">
        <v>29</v>
      </c>
      <c r="AJ305" s="230">
        <v>38</v>
      </c>
      <c r="AK305" s="230">
        <v>33.5</v>
      </c>
      <c r="AL305" s="230">
        <v>2.4</v>
      </c>
      <c r="AM305" s="25"/>
      <c r="AN305" s="241"/>
      <c r="AZ305">
        <v>81</v>
      </c>
      <c r="BA305" t="s">
        <v>267</v>
      </c>
      <c r="BE305" s="8">
        <v>69</v>
      </c>
      <c r="BF305" s="8">
        <v>7</v>
      </c>
      <c r="BG305" s="8" t="s">
        <v>946</v>
      </c>
      <c r="BH305" s="8" t="s">
        <v>31</v>
      </c>
      <c r="BI305" s="8">
        <v>58</v>
      </c>
      <c r="BJ305" s="8">
        <v>86</v>
      </c>
      <c r="BK305" s="8">
        <v>69.8</v>
      </c>
      <c r="BL305" s="8">
        <v>7</v>
      </c>
      <c r="BM305" s="8">
        <v>3</v>
      </c>
    </row>
    <row r="306" spans="3:65" ht="16" customHeight="1">
      <c r="C306" s="288">
        <v>300</v>
      </c>
      <c r="D306" s="289"/>
      <c r="E306" s="289" t="str">
        <f>IF(L306="HOMIES", MAX(E$6:E305)+1, "")</f>
        <v/>
      </c>
      <c r="F306" s="289" t="str">
        <f t="shared" si="17"/>
        <v>RB82</v>
      </c>
      <c r="G306" s="289" t="s">
        <v>267</v>
      </c>
      <c r="H306" s="289" t="s">
        <v>267</v>
      </c>
      <c r="I306" s="289">
        <v>82</v>
      </c>
      <c r="J306" s="289">
        <v>13</v>
      </c>
      <c r="K306" s="289" t="s">
        <v>974</v>
      </c>
      <c r="L306" s="289" t="str">
        <f>UPPER(_xlfn.XLOOKUP($K306,PPL_EMAIL!$I$2:$I$400,PPL_EMAIL!$J$2:$J$400,"",0))</f>
        <v>DYNASTY</v>
      </c>
      <c r="M306" s="290">
        <f>IFERROR(IF(OR(L306="ROOKIE",L306="FREE AGENT"),"NA",_xlfn.XLOOKUP($K306,PPL_EMAIL!$I$2:$I$400,PPL_EMAIL!$K$2:$K$400,"",0)),"NA")</f>
        <v>9</v>
      </c>
      <c r="N306" s="290" t="s">
        <v>396</v>
      </c>
      <c r="O306" s="289" t="s">
        <v>48</v>
      </c>
      <c r="P306" s="291">
        <f>_xlfn.XLOOKUP($O306,NFL!$F$7:$F$39,NFL!$G$7:$G$39,"",0)</f>
        <v>6</v>
      </c>
      <c r="Q306" s="292">
        <v>0</v>
      </c>
      <c r="R306" s="293">
        <f>_xlfn.XLOOKUP($K306,CBS_RAW!$C$4:$C$1015,CBS_RAW!$AA$4:$AA$1015,"",0)</f>
        <v>69.81</v>
      </c>
      <c r="S306" s="315">
        <v>53.7</v>
      </c>
      <c r="T306" s="294">
        <f t="shared" si="18"/>
        <v>57</v>
      </c>
      <c r="U306" s="295">
        <f t="shared" si="19"/>
        <v>96</v>
      </c>
      <c r="V306" s="295">
        <f t="shared" si="20"/>
        <v>73.900000000000006</v>
      </c>
      <c r="W306" s="294">
        <v>175</v>
      </c>
      <c r="X306" s="295">
        <v>359</v>
      </c>
      <c r="Y306" s="295">
        <v>260.5</v>
      </c>
      <c r="Z306" s="230" t="s">
        <v>272</v>
      </c>
      <c r="AA306" s="229" t="s">
        <v>272</v>
      </c>
      <c r="AB306" s="230" t="s">
        <v>272</v>
      </c>
      <c r="AC306" s="230" t="s">
        <v>272</v>
      </c>
      <c r="AD306" s="230" t="s">
        <v>272</v>
      </c>
      <c r="AE306" s="25"/>
      <c r="AF306" s="241"/>
      <c r="AG306" s="11"/>
      <c r="AH306" s="230" t="s">
        <v>272</v>
      </c>
      <c r="AI306" s="229" t="s">
        <v>272</v>
      </c>
      <c r="AJ306" s="230" t="s">
        <v>272</v>
      </c>
      <c r="AK306" s="230" t="s">
        <v>272</v>
      </c>
      <c r="AL306" s="230" t="s">
        <v>272</v>
      </c>
      <c r="AM306" s="25"/>
      <c r="AN306" s="241"/>
      <c r="AZ306">
        <v>82</v>
      </c>
      <c r="BA306" t="s">
        <v>267</v>
      </c>
      <c r="BE306" s="8">
        <v>70</v>
      </c>
      <c r="BF306" s="8">
        <v>7</v>
      </c>
      <c r="BG306" s="8" t="s">
        <v>952</v>
      </c>
      <c r="BH306" s="8" t="s">
        <v>53</v>
      </c>
      <c r="BI306" s="8">
        <v>58</v>
      </c>
      <c r="BJ306" s="8">
        <v>95</v>
      </c>
      <c r="BK306" s="8">
        <v>70.099999999999994</v>
      </c>
      <c r="BL306" s="8">
        <v>8.9</v>
      </c>
      <c r="BM306" s="8">
        <v>6</v>
      </c>
    </row>
    <row r="307" spans="3:65" ht="16" customHeight="1">
      <c r="C307" s="288">
        <v>301</v>
      </c>
      <c r="D307" s="289"/>
      <c r="E307" s="289" t="str">
        <f>IF(L307="HOMIES", MAX(E$6:E306)+1, "")</f>
        <v/>
      </c>
      <c r="F307" s="289" t="str">
        <f t="shared" si="17"/>
        <v>QB34</v>
      </c>
      <c r="G307" s="289" t="s">
        <v>266</v>
      </c>
      <c r="H307" s="289" t="s">
        <v>266</v>
      </c>
      <c r="I307" s="289">
        <v>34</v>
      </c>
      <c r="J307" s="289">
        <v>13</v>
      </c>
      <c r="K307" s="289" t="s">
        <v>964</v>
      </c>
      <c r="L307" s="289" t="s">
        <v>519</v>
      </c>
      <c r="M307" s="290" t="str">
        <f>IFERROR(IF(OR(L307="ROOKIE",L307="FREE AGENT"),"NA",_xlfn.XLOOKUP($K307,PPL_EMAIL!$I$2:$I$400,PPL_EMAIL!$K$2:$K$400,"",0)),"NA")</f>
        <v>NA</v>
      </c>
      <c r="N307" s="290"/>
      <c r="O307" s="289" t="s">
        <v>25</v>
      </c>
      <c r="P307" s="291">
        <f>_xlfn.XLOOKUP($O307,NFL!$F$7:$F$39,NFL!$G$7:$G$39,"",0)</f>
        <v>9</v>
      </c>
      <c r="Q307" s="292" t="s">
        <v>1304</v>
      </c>
      <c r="R307" s="293">
        <f>_xlfn.XLOOKUP($K307,CBS_RAW!$C$4:$C$1015,CBS_RAW!$AA$4:$AA$1015,"",0)</f>
        <v>55.1</v>
      </c>
      <c r="S307" s="315">
        <v>0</v>
      </c>
      <c r="T307" s="294">
        <f t="shared" si="18"/>
        <v>30</v>
      </c>
      <c r="U307" s="295">
        <f t="shared" si="19"/>
        <v>37</v>
      </c>
      <c r="V307" s="295">
        <f t="shared" si="20"/>
        <v>33.299999999999997</v>
      </c>
      <c r="W307" s="294">
        <v>254</v>
      </c>
      <c r="X307" s="295">
        <v>358</v>
      </c>
      <c r="Y307" s="295">
        <v>315.10000000000002</v>
      </c>
      <c r="Z307" s="230">
        <v>17</v>
      </c>
      <c r="AA307" s="229">
        <v>37</v>
      </c>
      <c r="AB307" s="230">
        <v>101</v>
      </c>
      <c r="AC307" s="230">
        <v>78.400000000000006</v>
      </c>
      <c r="AD307" s="230">
        <v>14.7</v>
      </c>
      <c r="AE307" s="25"/>
      <c r="AF307" s="241"/>
      <c r="AG307" s="11"/>
      <c r="AH307" s="230">
        <v>17</v>
      </c>
      <c r="AI307" s="229">
        <v>37</v>
      </c>
      <c r="AJ307" s="230">
        <v>101</v>
      </c>
      <c r="AK307" s="230">
        <v>78.400000000000006</v>
      </c>
      <c r="AL307" s="230">
        <v>14.7</v>
      </c>
      <c r="AM307" s="25"/>
      <c r="AN307" s="241"/>
      <c r="AZ307">
        <v>34</v>
      </c>
      <c r="BA307" t="s">
        <v>266</v>
      </c>
      <c r="BE307" s="8">
        <v>71</v>
      </c>
      <c r="BF307" s="8">
        <v>7</v>
      </c>
      <c r="BG307" s="8" t="s">
        <v>578</v>
      </c>
      <c r="BH307" s="8" t="s">
        <v>49</v>
      </c>
      <c r="BI307" s="8">
        <v>55</v>
      </c>
      <c r="BJ307" s="8">
        <v>87</v>
      </c>
      <c r="BK307" s="8">
        <v>70.2</v>
      </c>
      <c r="BL307" s="8">
        <v>9.3000000000000007</v>
      </c>
      <c r="BM307" s="8">
        <v>8</v>
      </c>
    </row>
    <row r="308" spans="3:65" ht="16" customHeight="1">
      <c r="C308" s="288">
        <v>302</v>
      </c>
      <c r="D308" s="289"/>
      <c r="E308" s="289" t="str">
        <f>IF(L308="HOMIES", MAX(E$6:E307)+1, "")</f>
        <v/>
      </c>
      <c r="F308" s="289" t="str">
        <f t="shared" si="17"/>
        <v>K24</v>
      </c>
      <c r="G308" s="289" t="s">
        <v>273</v>
      </c>
      <c r="H308" s="289" t="s">
        <v>273</v>
      </c>
      <c r="I308" s="289">
        <v>24</v>
      </c>
      <c r="J308" s="289">
        <v>13</v>
      </c>
      <c r="K308" s="289" t="s">
        <v>220</v>
      </c>
      <c r="L308" s="289" t="str">
        <f>UPPER(_xlfn.XLOOKUP($K308,PPL_EMAIL!$I$2:$I$400,PPL_EMAIL!$J$2:$J$400,"",0))</f>
        <v>ROID RAGERS</v>
      </c>
      <c r="M308" s="290">
        <f>IFERROR(IF(OR(L308="ROOKIE",L308="FREE AGENT"),"NA",_xlfn.XLOOKUP($K308,PPL_EMAIL!$I$2:$I$400,PPL_EMAIL!$K$2:$K$400,"",0)),"NA")</f>
        <v>1</v>
      </c>
      <c r="N308" s="290" t="s">
        <v>69</v>
      </c>
      <c r="O308" s="289" t="s">
        <v>48</v>
      </c>
      <c r="P308" s="291">
        <f>_xlfn.XLOOKUP($O308,NFL!$F$7:$F$39,NFL!$G$7:$G$39,"",0)</f>
        <v>6</v>
      </c>
      <c r="Q308" s="292">
        <v>0</v>
      </c>
      <c r="R308" s="293" t="str">
        <f>_xlfn.XLOOKUP($K308,CBS_RAW!$C$4:$C$1015,CBS_RAW!$AA$4:$AA$1015,"",0)</f>
        <v/>
      </c>
      <c r="S308" s="315">
        <v>130</v>
      </c>
      <c r="T308" s="294">
        <f t="shared" si="18"/>
        <v>14</v>
      </c>
      <c r="U308" s="295">
        <f t="shared" si="19"/>
        <v>27</v>
      </c>
      <c r="V308" s="295">
        <f t="shared" si="20"/>
        <v>22.3</v>
      </c>
      <c r="W308" s="294">
        <v>252</v>
      </c>
      <c r="X308" s="295">
        <v>330</v>
      </c>
      <c r="Y308" s="295">
        <v>294.89999999999998</v>
      </c>
      <c r="Z308" s="230">
        <v>16.100000000000001</v>
      </c>
      <c r="AA308" s="229">
        <v>85</v>
      </c>
      <c r="AB308" s="230">
        <v>121</v>
      </c>
      <c r="AC308" s="230">
        <v>104.8</v>
      </c>
      <c r="AD308" s="230">
        <v>7.3</v>
      </c>
      <c r="AE308" s="25"/>
      <c r="AF308" s="241"/>
      <c r="AG308" s="11"/>
      <c r="AH308" s="230">
        <v>16.100000000000001</v>
      </c>
      <c r="AI308" s="229">
        <v>85</v>
      </c>
      <c r="AJ308" s="230">
        <v>121</v>
      </c>
      <c r="AK308" s="230">
        <v>104.8</v>
      </c>
      <c r="AL308" s="230">
        <v>7.3</v>
      </c>
      <c r="AM308" s="25"/>
      <c r="AN308" s="241"/>
      <c r="AZ308">
        <v>24</v>
      </c>
      <c r="BA308" t="s">
        <v>273</v>
      </c>
      <c r="BE308" s="8">
        <v>72</v>
      </c>
      <c r="BF308" s="8">
        <v>7</v>
      </c>
      <c r="BG308" s="8" t="s">
        <v>475</v>
      </c>
      <c r="BH308" s="8" t="s">
        <v>52</v>
      </c>
      <c r="BI308" s="8">
        <v>52</v>
      </c>
      <c r="BJ308" s="8">
        <v>88</v>
      </c>
      <c r="BK308" s="8">
        <v>71.3</v>
      </c>
      <c r="BL308" s="8">
        <v>9.6</v>
      </c>
      <c r="BM308" s="8">
        <v>6</v>
      </c>
    </row>
    <row r="309" spans="3:65" ht="16" customHeight="1">
      <c r="C309" s="288">
        <v>303</v>
      </c>
      <c r="D309" s="289"/>
      <c r="E309" s="289" t="str">
        <f>IF(L309="HOMIES", MAX(E$6:E308)+1, "")</f>
        <v/>
      </c>
      <c r="F309" s="289" t="str">
        <f t="shared" si="17"/>
        <v>RB83</v>
      </c>
      <c r="G309" s="289" t="s">
        <v>267</v>
      </c>
      <c r="H309" s="289" t="s">
        <v>267</v>
      </c>
      <c r="I309" s="289">
        <v>83</v>
      </c>
      <c r="J309" s="289">
        <v>13</v>
      </c>
      <c r="K309" s="289" t="s">
        <v>661</v>
      </c>
      <c r="L309" s="289" t="str">
        <f>UPPER(_xlfn.XLOOKUP($K309,PPL_EMAIL!$I$2:$I$400,PPL_EMAIL!$J$2:$J$400,"",0))</f>
        <v/>
      </c>
      <c r="M309" s="290" t="str">
        <f>IFERROR(IF(OR(L309="ROOKIE",L309="FREE AGENT"),"NA",_xlfn.XLOOKUP($K309,PPL_EMAIL!$I$2:$I$400,PPL_EMAIL!$K$2:$K$400,"",0)),"NA")</f>
        <v/>
      </c>
      <c r="N309" s="290"/>
      <c r="O309" s="289" t="s">
        <v>433</v>
      </c>
      <c r="P309" s="291">
        <f>_xlfn.XLOOKUP($O309,NFL!$F$7:$F$39,NFL!$G$7:$G$39,"",0)</f>
        <v>6</v>
      </c>
      <c r="Q309" s="292">
        <v>0</v>
      </c>
      <c r="R309" s="293">
        <f>_xlfn.XLOOKUP($K309,CBS_RAW!$C$4:$C$1015,CBS_RAW!$AA$4:$AA$1015,"",0)</f>
        <v>45.54</v>
      </c>
      <c r="S309" s="315">
        <v>51.5</v>
      </c>
      <c r="T309" s="294">
        <f t="shared" si="18"/>
        <v>63</v>
      </c>
      <c r="U309" s="295">
        <f t="shared" si="19"/>
        <v>98</v>
      </c>
      <c r="V309" s="295">
        <f t="shared" si="20"/>
        <v>80.400000000000006</v>
      </c>
      <c r="W309" s="294">
        <v>191</v>
      </c>
      <c r="X309" s="295">
        <v>362</v>
      </c>
      <c r="Y309" s="295">
        <v>271.7</v>
      </c>
      <c r="Z309" s="230">
        <v>4.5999999999999996</v>
      </c>
      <c r="AA309" s="229">
        <v>34</v>
      </c>
      <c r="AB309" s="230">
        <v>48</v>
      </c>
      <c r="AC309" s="230">
        <v>38.299999999999997</v>
      </c>
      <c r="AD309" s="230">
        <v>4.3</v>
      </c>
      <c r="AE309" s="25"/>
      <c r="AF309" s="241"/>
      <c r="AG309" s="11"/>
      <c r="AH309" s="230">
        <v>4.5999999999999996</v>
      </c>
      <c r="AI309" s="229">
        <v>34</v>
      </c>
      <c r="AJ309" s="230">
        <v>48</v>
      </c>
      <c r="AK309" s="230">
        <v>38.299999999999997</v>
      </c>
      <c r="AL309" s="230">
        <v>4.3</v>
      </c>
      <c r="AM309" s="25"/>
      <c r="AN309" s="241"/>
      <c r="AZ309">
        <v>83</v>
      </c>
      <c r="BA309" t="s">
        <v>267</v>
      </c>
      <c r="BE309" s="8">
        <v>73</v>
      </c>
      <c r="BF309" s="8">
        <v>7</v>
      </c>
      <c r="BG309" s="8" t="s">
        <v>605</v>
      </c>
      <c r="BH309" s="8" t="s">
        <v>20</v>
      </c>
      <c r="BI309" s="8">
        <v>62</v>
      </c>
      <c r="BJ309" s="8">
        <v>102</v>
      </c>
      <c r="BK309" s="8">
        <v>73.7</v>
      </c>
      <c r="BL309" s="8">
        <v>8.6</v>
      </c>
      <c r="BM309" s="8">
        <v>7</v>
      </c>
    </row>
    <row r="310" spans="3:65" ht="16" customHeight="1">
      <c r="C310" s="288">
        <v>304</v>
      </c>
      <c r="D310" s="289"/>
      <c r="E310" s="289" t="str">
        <f>IF(L310="HOMIES", MAX(E$6:E309)+1, "")</f>
        <v/>
      </c>
      <c r="F310" s="289" t="str">
        <f t="shared" si="17"/>
        <v>WR101</v>
      </c>
      <c r="G310" s="289" t="s">
        <v>268</v>
      </c>
      <c r="H310" s="289" t="s">
        <v>268</v>
      </c>
      <c r="I310" s="289">
        <v>101</v>
      </c>
      <c r="J310" s="289">
        <v>13</v>
      </c>
      <c r="K310" s="289" t="s">
        <v>960</v>
      </c>
      <c r="L310" s="289" t="str">
        <f>UPPER(_xlfn.XLOOKUP($K310,PPL_EMAIL!$I$2:$I$400,PPL_EMAIL!$J$2:$J$400,"",0))</f>
        <v/>
      </c>
      <c r="M310" s="290" t="str">
        <f>IFERROR(IF(OR(L310="ROOKIE",L310="FREE AGENT"),"NA",_xlfn.XLOOKUP($K310,PPL_EMAIL!$I$2:$I$400,PPL_EMAIL!$K$2:$K$400,"",0)),"NA")</f>
        <v/>
      </c>
      <c r="N310" s="290"/>
      <c r="O310" s="289" t="s">
        <v>120</v>
      </c>
      <c r="P310" s="291" t="str">
        <f>_xlfn.XLOOKUP($O310,NFL!$F$7:$F$39,NFL!$G$7:$G$39,"",0)</f>
        <v/>
      </c>
      <c r="Q310" s="292" t="s">
        <v>1305</v>
      </c>
      <c r="R310" s="293" t="str">
        <f>_xlfn.XLOOKUP($K310,CBS_RAW!$C$4:$C$1015,CBS_RAW!$AA$4:$AA$1015,"",0)</f>
        <v/>
      </c>
      <c r="S310" s="315">
        <v>4.5999999999999996</v>
      </c>
      <c r="T310" s="294">
        <f t="shared" si="18"/>
        <v>78</v>
      </c>
      <c r="U310" s="295">
        <f t="shared" si="19"/>
        <v>116</v>
      </c>
      <c r="V310" s="295">
        <f t="shared" si="20"/>
        <v>95.4</v>
      </c>
      <c r="W310" s="294">
        <v>205</v>
      </c>
      <c r="X310" s="295">
        <v>317</v>
      </c>
      <c r="Y310" s="295">
        <v>263.3</v>
      </c>
      <c r="Z310" s="230">
        <v>13.5</v>
      </c>
      <c r="AA310" s="229">
        <v>76</v>
      </c>
      <c r="AB310" s="230">
        <v>119</v>
      </c>
      <c r="AC310" s="230">
        <v>98.1</v>
      </c>
      <c r="AD310" s="230">
        <v>12.2</v>
      </c>
      <c r="AE310" s="25"/>
      <c r="AF310" s="241"/>
      <c r="AG310" s="11"/>
      <c r="AH310" s="230">
        <v>13.5</v>
      </c>
      <c r="AI310" s="229">
        <v>76</v>
      </c>
      <c r="AJ310" s="230">
        <v>119</v>
      </c>
      <c r="AK310" s="230">
        <v>98.1</v>
      </c>
      <c r="AL310" s="230">
        <v>12.2</v>
      </c>
      <c r="AM310" s="25"/>
      <c r="AN310" s="241"/>
      <c r="AZ310">
        <v>101</v>
      </c>
      <c r="BA310" t="s">
        <v>268</v>
      </c>
      <c r="BE310" s="8">
        <v>74</v>
      </c>
      <c r="BF310" s="8">
        <v>7</v>
      </c>
      <c r="BG310" s="8" t="s">
        <v>665</v>
      </c>
      <c r="BH310" s="8" t="s">
        <v>34</v>
      </c>
      <c r="BI310" s="8">
        <v>51</v>
      </c>
      <c r="BJ310" s="8">
        <v>111</v>
      </c>
      <c r="BK310" s="8">
        <v>71.7</v>
      </c>
      <c r="BL310" s="8">
        <v>17.5</v>
      </c>
      <c r="BM310" s="8">
        <v>-11</v>
      </c>
    </row>
    <row r="311" spans="3:65" ht="16" customHeight="1">
      <c r="C311" s="288">
        <v>305</v>
      </c>
      <c r="D311" s="289"/>
      <c r="E311" s="289" t="str">
        <f>IF(L311="HOMIES", MAX(E$6:E310)+1, "")</f>
        <v/>
      </c>
      <c r="F311" s="289" t="str">
        <f t="shared" si="17"/>
        <v>DST26</v>
      </c>
      <c r="G311" s="289" t="s">
        <v>283</v>
      </c>
      <c r="H311" s="289" t="s">
        <v>1437</v>
      </c>
      <c r="I311" s="289">
        <v>26</v>
      </c>
      <c r="J311" s="289">
        <v>13</v>
      </c>
      <c r="K311" s="289" t="s">
        <v>382</v>
      </c>
      <c r="L311" s="289" t="str">
        <f>UPPER(_xlfn.XLOOKUP($K311,PPL_EMAIL!$I$2:$I$400,PPL_EMAIL!$J$2:$J$400,"",0))</f>
        <v/>
      </c>
      <c r="M311" s="290" t="str">
        <f>IFERROR(IF(OR(L311="ROOKIE",L311="FREE AGENT"),"NA",_xlfn.XLOOKUP($K311,PPL_EMAIL!$I$2:$I$400,PPL_EMAIL!$K$2:$K$400,"",0)),"NA")</f>
        <v/>
      </c>
      <c r="N311" s="290"/>
      <c r="O311" s="289" t="s">
        <v>42</v>
      </c>
      <c r="P311" s="291">
        <f>_xlfn.XLOOKUP($O311,NFL!$F$7:$F$39,NFL!$G$7:$G$39,"",0)</f>
        <v>10</v>
      </c>
      <c r="Q311" s="292">
        <v>0</v>
      </c>
      <c r="R311" s="293" t="str">
        <f>_xlfn.XLOOKUP($K311,CBS_RAW!$C$4:$C$1015,CBS_RAW!$AA$4:$AA$1015,"",0)</f>
        <v/>
      </c>
      <c r="S311" s="315">
        <v>58</v>
      </c>
      <c r="T311" s="294" t="str">
        <f t="shared" si="18"/>
        <v/>
      </c>
      <c r="U311" s="295" t="str">
        <f t="shared" si="19"/>
        <v/>
      </c>
      <c r="V311" s="295" t="str">
        <f t="shared" si="20"/>
        <v/>
      </c>
      <c r="W311" s="294">
        <v>272</v>
      </c>
      <c r="X311" s="295">
        <v>347</v>
      </c>
      <c r="Y311" s="295">
        <v>315.10000000000002</v>
      </c>
      <c r="Z311" s="230">
        <v>9.1999999999999993</v>
      </c>
      <c r="AA311" s="229">
        <v>89</v>
      </c>
      <c r="AB311" s="230">
        <v>121</v>
      </c>
      <c r="AC311" s="230">
        <v>104.1</v>
      </c>
      <c r="AD311" s="230">
        <v>8.8000000000000007</v>
      </c>
      <c r="AE311" s="25"/>
      <c r="AF311" s="241"/>
      <c r="AG311" s="11"/>
      <c r="AH311" s="230">
        <v>9.1999999999999993</v>
      </c>
      <c r="AI311" s="229">
        <v>89</v>
      </c>
      <c r="AJ311" s="230">
        <v>121</v>
      </c>
      <c r="AK311" s="230">
        <v>104.1</v>
      </c>
      <c r="AL311" s="230">
        <v>8.8000000000000007</v>
      </c>
      <c r="AM311" s="25"/>
      <c r="AN311" s="241"/>
      <c r="AZ311">
        <v>26</v>
      </c>
      <c r="BA311" t="s">
        <v>283</v>
      </c>
      <c r="BE311" s="8">
        <v>75</v>
      </c>
      <c r="BF311" s="8">
        <v>7</v>
      </c>
      <c r="BG311" s="8" t="s">
        <v>955</v>
      </c>
      <c r="BH311" s="8" t="s">
        <v>4</v>
      </c>
      <c r="BI311" s="8">
        <v>53</v>
      </c>
      <c r="BJ311" s="8">
        <v>96</v>
      </c>
      <c r="BK311" s="8">
        <v>67.5</v>
      </c>
      <c r="BL311" s="8">
        <v>11.6</v>
      </c>
      <c r="BM311" s="8">
        <v>-19</v>
      </c>
    </row>
    <row r="312" spans="3:65" ht="16" customHeight="1">
      <c r="C312" s="288">
        <v>306</v>
      </c>
      <c r="D312" s="289"/>
      <c r="E312" s="289" t="str">
        <f>IF(L312="HOMIES", MAX(E$6:E311)+1, "")</f>
        <v/>
      </c>
      <c r="F312" s="289" t="str">
        <f t="shared" si="17"/>
        <v>RB84</v>
      </c>
      <c r="G312" s="289" t="s">
        <v>267</v>
      </c>
      <c r="H312" s="289" t="s">
        <v>267</v>
      </c>
      <c r="I312" s="289">
        <v>84</v>
      </c>
      <c r="J312" s="289">
        <v>13</v>
      </c>
      <c r="K312" s="289" t="s">
        <v>981</v>
      </c>
      <c r="L312" s="289" t="str">
        <f>UPPER(_xlfn.XLOOKUP($K312,PPL_EMAIL!$I$2:$I$400,PPL_EMAIL!$J$2:$J$400,"",0))</f>
        <v/>
      </c>
      <c r="M312" s="290" t="str">
        <f>IFERROR(IF(OR(L312="ROOKIE",L312="FREE AGENT"),"NA",_xlfn.XLOOKUP($K312,PPL_EMAIL!$I$2:$I$400,PPL_EMAIL!$K$2:$K$400,"",0)),"NA")</f>
        <v/>
      </c>
      <c r="N312" s="290"/>
      <c r="O312" s="289" t="s">
        <v>25</v>
      </c>
      <c r="P312" s="291">
        <f>_xlfn.XLOOKUP($O312,NFL!$F$7:$F$39,NFL!$G$7:$G$39,"",0)</f>
        <v>9</v>
      </c>
      <c r="Q312" s="292" t="s">
        <v>1306</v>
      </c>
      <c r="R312" s="293" t="str">
        <f>_xlfn.XLOOKUP($K312,CBS_RAW!$C$4:$C$1015,CBS_RAW!$AA$4:$AA$1015,"",0)</f>
        <v/>
      </c>
      <c r="S312" s="315">
        <v>0</v>
      </c>
      <c r="T312" s="294">
        <f t="shared" si="18"/>
        <v>58</v>
      </c>
      <c r="U312" s="295">
        <f t="shared" si="19"/>
        <v>95</v>
      </c>
      <c r="V312" s="295">
        <f t="shared" si="20"/>
        <v>77</v>
      </c>
      <c r="W312" s="294">
        <v>194</v>
      </c>
      <c r="X312" s="295">
        <v>382</v>
      </c>
      <c r="Y312" s="295">
        <v>294.2</v>
      </c>
      <c r="Z312" s="230" t="s">
        <v>272</v>
      </c>
      <c r="AA312" s="229" t="s">
        <v>272</v>
      </c>
      <c r="AB312" s="230" t="s">
        <v>272</v>
      </c>
      <c r="AC312" s="230" t="s">
        <v>272</v>
      </c>
      <c r="AD312" s="230" t="s">
        <v>272</v>
      </c>
      <c r="AE312" s="25"/>
      <c r="AF312" s="241"/>
      <c r="AG312" s="11"/>
      <c r="AH312" s="230" t="s">
        <v>272</v>
      </c>
      <c r="AI312" s="229" t="s">
        <v>272</v>
      </c>
      <c r="AJ312" s="230" t="s">
        <v>272</v>
      </c>
      <c r="AK312" s="230" t="s">
        <v>272</v>
      </c>
      <c r="AL312" s="230" t="s">
        <v>272</v>
      </c>
      <c r="AM312" s="25"/>
      <c r="AN312" s="241"/>
      <c r="AZ312">
        <v>84</v>
      </c>
      <c r="BA312" t="s">
        <v>267</v>
      </c>
      <c r="BE312" s="8">
        <v>76</v>
      </c>
      <c r="BF312" s="8">
        <v>7</v>
      </c>
      <c r="BG312" s="8" t="s">
        <v>949</v>
      </c>
      <c r="BH312" s="8" t="s">
        <v>4</v>
      </c>
      <c r="BI312" s="8">
        <v>60</v>
      </c>
      <c r="BJ312" s="8">
        <v>103</v>
      </c>
      <c r="BK312" s="8">
        <v>80.8</v>
      </c>
      <c r="BL312" s="8">
        <v>11.9</v>
      </c>
      <c r="BM312" s="8">
        <v>-10</v>
      </c>
    </row>
    <row r="313" spans="3:65" ht="16" customHeight="1">
      <c r="C313" s="288">
        <v>307</v>
      </c>
      <c r="D313" s="289"/>
      <c r="E313" s="289" t="str">
        <f>IF(L313="HOMIES", MAX(E$6:E312)+1, "")</f>
        <v/>
      </c>
      <c r="F313" s="289" t="str">
        <f t="shared" si="17"/>
        <v>DST27</v>
      </c>
      <c r="G313" s="289" t="s">
        <v>283</v>
      </c>
      <c r="H313" s="289" t="s">
        <v>1437</v>
      </c>
      <c r="I313" s="289">
        <v>27</v>
      </c>
      <c r="J313" s="289">
        <v>13</v>
      </c>
      <c r="K313" s="289" t="s">
        <v>388</v>
      </c>
      <c r="L313" s="289" t="str">
        <f>UPPER(_xlfn.XLOOKUP($K313,PPL_EMAIL!$I$2:$I$400,PPL_EMAIL!$J$2:$J$400,"",0))</f>
        <v/>
      </c>
      <c r="M313" s="290" t="str">
        <f>IFERROR(IF(OR(L313="ROOKIE",L313="FREE AGENT"),"NA",_xlfn.XLOOKUP($K313,PPL_EMAIL!$I$2:$I$400,PPL_EMAIL!$K$2:$K$400,"",0)),"NA")</f>
        <v/>
      </c>
      <c r="N313" s="290"/>
      <c r="O313" s="289" t="s">
        <v>12</v>
      </c>
      <c r="P313" s="291">
        <f>_xlfn.XLOOKUP($O313,NFL!$F$7:$F$39,NFL!$G$7:$G$39,"",0)</f>
        <v>11</v>
      </c>
      <c r="Q313" s="292">
        <v>0</v>
      </c>
      <c r="R313" s="293" t="str">
        <f>_xlfn.XLOOKUP($K313,CBS_RAW!$C$4:$C$1015,CBS_RAW!$AA$4:$AA$1015,"",0)</f>
        <v/>
      </c>
      <c r="S313" s="315">
        <v>95</v>
      </c>
      <c r="T313" s="294" t="str">
        <f t="shared" si="18"/>
        <v/>
      </c>
      <c r="U313" s="295" t="str">
        <f t="shared" si="19"/>
        <v/>
      </c>
      <c r="V313" s="295" t="str">
        <f t="shared" si="20"/>
        <v/>
      </c>
      <c r="W313" s="294">
        <v>274</v>
      </c>
      <c r="X313" s="295">
        <v>345</v>
      </c>
      <c r="Y313" s="295">
        <v>313.3</v>
      </c>
      <c r="Z313" s="230">
        <v>10.3</v>
      </c>
      <c r="AA313" s="229">
        <v>34</v>
      </c>
      <c r="AB313" s="230">
        <v>86</v>
      </c>
      <c r="AC313" s="230">
        <v>42.9</v>
      </c>
      <c r="AD313" s="230">
        <v>12.7</v>
      </c>
      <c r="AE313" s="25"/>
      <c r="AF313" s="241"/>
      <c r="AG313" s="11"/>
      <c r="AH313" s="230">
        <v>10.3</v>
      </c>
      <c r="AI313" s="229">
        <v>34</v>
      </c>
      <c r="AJ313" s="230">
        <v>86</v>
      </c>
      <c r="AK313" s="230">
        <v>42.9</v>
      </c>
      <c r="AL313" s="230">
        <v>12.7</v>
      </c>
      <c r="AM313" s="25"/>
      <c r="AN313" s="241"/>
      <c r="AZ313">
        <v>27</v>
      </c>
      <c r="BA313" t="s">
        <v>283</v>
      </c>
      <c r="BE313" s="8">
        <v>77</v>
      </c>
      <c r="BF313" s="8">
        <v>7</v>
      </c>
      <c r="BG313" s="8" t="s">
        <v>953</v>
      </c>
      <c r="BH313" s="8" t="s">
        <v>2</v>
      </c>
      <c r="BI313" s="8">
        <v>66</v>
      </c>
      <c r="BJ313" s="8">
        <v>95</v>
      </c>
      <c r="BK313" s="8">
        <v>78.099999999999994</v>
      </c>
      <c r="BL313" s="8">
        <v>7.3</v>
      </c>
      <c r="BM313" s="8">
        <v>-6</v>
      </c>
    </row>
    <row r="314" spans="3:65" ht="16" customHeight="1">
      <c r="C314" s="288">
        <v>308</v>
      </c>
      <c r="D314" s="289"/>
      <c r="E314" s="289" t="str">
        <f>IF(L314="HOMIES", MAX(E$6:E313)+1, "")</f>
        <v/>
      </c>
      <c r="F314" s="289" t="str">
        <f t="shared" si="17"/>
        <v>WR102</v>
      </c>
      <c r="G314" s="289" t="s">
        <v>268</v>
      </c>
      <c r="H314" s="289" t="s">
        <v>268</v>
      </c>
      <c r="I314" s="289">
        <v>102</v>
      </c>
      <c r="J314" s="289">
        <v>13</v>
      </c>
      <c r="K314" s="289" t="s">
        <v>128</v>
      </c>
      <c r="L314" s="289" t="str">
        <f>UPPER(_xlfn.XLOOKUP($K314,PPL_EMAIL!$I$2:$I$400,PPL_EMAIL!$J$2:$J$400,"",0))</f>
        <v>ROID RAGERS</v>
      </c>
      <c r="M314" s="290">
        <f>IFERROR(IF(OR(L314="ROOKIE",L314="FREE AGENT"),"NA",_xlfn.XLOOKUP($K314,PPL_EMAIL!$I$2:$I$400,PPL_EMAIL!$K$2:$K$400,"",0)),"NA")</f>
        <v>7</v>
      </c>
      <c r="N314" s="290" t="s">
        <v>396</v>
      </c>
      <c r="O314" s="289" t="s">
        <v>120</v>
      </c>
      <c r="P314" s="291" t="str">
        <f>_xlfn.XLOOKUP($O314,NFL!$F$7:$F$39,NFL!$G$7:$G$39,"",0)</f>
        <v/>
      </c>
      <c r="Q314" s="292" t="s">
        <v>1068</v>
      </c>
      <c r="R314" s="293" t="str">
        <f>_xlfn.XLOOKUP($K314,CBS_RAW!$C$4:$C$1015,CBS_RAW!$AA$4:$AA$1015,"",0)</f>
        <v/>
      </c>
      <c r="S314" s="315">
        <v>85.1</v>
      </c>
      <c r="T314" s="294">
        <f t="shared" si="18"/>
        <v>83</v>
      </c>
      <c r="U314" s="295">
        <f t="shared" si="19"/>
        <v>140</v>
      </c>
      <c r="V314" s="295">
        <f t="shared" si="20"/>
        <v>99.7</v>
      </c>
      <c r="W314" s="294">
        <v>210</v>
      </c>
      <c r="X314" s="295">
        <v>345</v>
      </c>
      <c r="Y314" s="295">
        <v>271.3</v>
      </c>
      <c r="Z314" s="230" t="s">
        <v>272</v>
      </c>
      <c r="AA314" s="229" t="s">
        <v>272</v>
      </c>
      <c r="AB314" s="230" t="s">
        <v>272</v>
      </c>
      <c r="AC314" s="230" t="s">
        <v>272</v>
      </c>
      <c r="AD314" s="230" t="s">
        <v>272</v>
      </c>
      <c r="AE314" s="25"/>
      <c r="AF314" s="241"/>
      <c r="AG314" s="11"/>
      <c r="AH314" s="230" t="s">
        <v>272</v>
      </c>
      <c r="AI314" s="229" t="s">
        <v>272</v>
      </c>
      <c r="AJ314" s="230" t="s">
        <v>272</v>
      </c>
      <c r="AK314" s="230" t="s">
        <v>272</v>
      </c>
      <c r="AL314" s="230" t="s">
        <v>272</v>
      </c>
      <c r="AM314" s="25"/>
      <c r="AN314" s="241"/>
      <c r="AZ314">
        <v>102</v>
      </c>
      <c r="BA314" t="s">
        <v>268</v>
      </c>
      <c r="BE314" s="8">
        <v>78</v>
      </c>
      <c r="BF314" s="8">
        <v>7</v>
      </c>
      <c r="BG314" s="8" t="s">
        <v>619</v>
      </c>
      <c r="BH314" s="8" t="s">
        <v>8</v>
      </c>
      <c r="BI314" s="8">
        <v>72</v>
      </c>
      <c r="BJ314" s="8">
        <v>94</v>
      </c>
      <c r="BK314" s="8">
        <v>79.3</v>
      </c>
      <c r="BL314" s="8">
        <v>5.9</v>
      </c>
      <c r="BM314" s="8">
        <v>4</v>
      </c>
    </row>
    <row r="315" spans="3:65" ht="16" customHeight="1">
      <c r="C315" s="288">
        <v>309</v>
      </c>
      <c r="D315" s="289"/>
      <c r="E315" s="289" t="str">
        <f>IF(L315="HOMIES", MAX(E$6:E314)+1, "")</f>
        <v/>
      </c>
      <c r="F315" s="289" t="str">
        <f t="shared" si="17"/>
        <v>RB85</v>
      </c>
      <c r="G315" s="289" t="s">
        <v>267</v>
      </c>
      <c r="H315" s="289" t="s">
        <v>267</v>
      </c>
      <c r="I315" s="289">
        <v>85</v>
      </c>
      <c r="J315" s="289">
        <v>13</v>
      </c>
      <c r="K315" s="289" t="s">
        <v>87</v>
      </c>
      <c r="L315" s="289" t="str">
        <f>UPPER(_xlfn.XLOOKUP($K315,PPL_EMAIL!$I$2:$I$400,PPL_EMAIL!$J$2:$J$400,"",0))</f>
        <v>WAILERS</v>
      </c>
      <c r="M315" s="290">
        <f>IFERROR(IF(OR(L315="ROOKIE",L315="FREE AGENT"),"NA",_xlfn.XLOOKUP($K315,PPL_EMAIL!$I$2:$I$400,PPL_EMAIL!$K$2:$K$400,"",0)),"NA")</f>
        <v>1</v>
      </c>
      <c r="N315" s="290"/>
      <c r="O315" s="289" t="s">
        <v>2</v>
      </c>
      <c r="P315" s="291">
        <f>_xlfn.XLOOKUP($O315,NFL!$F$7:$F$39,NFL!$G$7:$G$39,"",0)</f>
        <v>14</v>
      </c>
      <c r="Q315" s="292">
        <v>0</v>
      </c>
      <c r="R315" s="293" t="str">
        <f>_xlfn.XLOOKUP($K315,CBS_RAW!$C$4:$C$1015,CBS_RAW!$AA$4:$AA$1015,"",0)</f>
        <v/>
      </c>
      <c r="S315" s="315">
        <v>41.4</v>
      </c>
      <c r="T315" s="294">
        <f t="shared" si="18"/>
        <v>74</v>
      </c>
      <c r="U315" s="295">
        <f t="shared" si="19"/>
        <v>104</v>
      </c>
      <c r="V315" s="295">
        <f t="shared" si="20"/>
        <v>84.1</v>
      </c>
      <c r="W315" s="294">
        <v>259</v>
      </c>
      <c r="X315" s="295">
        <v>337</v>
      </c>
      <c r="Y315" s="295">
        <v>290</v>
      </c>
      <c r="Z315" s="230">
        <v>15.6</v>
      </c>
      <c r="AA315" s="229">
        <v>36</v>
      </c>
      <c r="AB315" s="230">
        <v>103</v>
      </c>
      <c r="AC315" s="230">
        <v>80.599999999999994</v>
      </c>
      <c r="AD315" s="230">
        <v>15.6</v>
      </c>
      <c r="AE315" s="25"/>
      <c r="AF315" s="241"/>
      <c r="AG315" s="11"/>
      <c r="AH315" s="230">
        <v>15.6</v>
      </c>
      <c r="AI315" s="229">
        <v>36</v>
      </c>
      <c r="AJ315" s="230">
        <v>103</v>
      </c>
      <c r="AK315" s="230">
        <v>80.599999999999994</v>
      </c>
      <c r="AL315" s="230">
        <v>15.6</v>
      </c>
      <c r="AM315" s="25"/>
      <c r="AN315" s="241"/>
      <c r="AZ315">
        <v>85</v>
      </c>
      <c r="BA315" t="s">
        <v>267</v>
      </c>
      <c r="BE315" s="8">
        <v>79</v>
      </c>
      <c r="BF315" s="8">
        <v>7</v>
      </c>
      <c r="BG315" s="8" t="s">
        <v>948</v>
      </c>
      <c r="BH315" s="8" t="s">
        <v>40</v>
      </c>
      <c r="BI315" s="8">
        <v>64</v>
      </c>
      <c r="BJ315" s="8">
        <v>117</v>
      </c>
      <c r="BK315" s="8">
        <v>80</v>
      </c>
      <c r="BL315" s="8">
        <v>13.7</v>
      </c>
      <c r="BM315" s="8">
        <v>-10</v>
      </c>
    </row>
    <row r="316" spans="3:65" ht="16" customHeight="1">
      <c r="C316" s="288">
        <v>310</v>
      </c>
      <c r="D316" s="289"/>
      <c r="E316" s="289" t="str">
        <f>IF(L316="HOMIES", MAX(E$6:E315)+1, "")</f>
        <v/>
      </c>
      <c r="F316" s="289" t="str">
        <f t="shared" si="17"/>
        <v>WR103</v>
      </c>
      <c r="G316" s="289" t="s">
        <v>268</v>
      </c>
      <c r="H316" s="289" t="s">
        <v>268</v>
      </c>
      <c r="I316" s="289">
        <v>103</v>
      </c>
      <c r="J316" s="289">
        <v>13</v>
      </c>
      <c r="K316" s="289" t="s">
        <v>965</v>
      </c>
      <c r="L316" s="289" t="str">
        <f>UPPER(_xlfn.XLOOKUP($K316,PPL_EMAIL!$I$2:$I$400,PPL_EMAIL!$J$2:$J$400,"",0))</f>
        <v/>
      </c>
      <c r="M316" s="290" t="str">
        <f>IFERROR(IF(OR(L316="ROOKIE",L316="FREE AGENT"),"NA",_xlfn.XLOOKUP($K316,PPL_EMAIL!$I$2:$I$400,PPL_EMAIL!$K$2:$K$400,"",0)),"NA")</f>
        <v/>
      </c>
      <c r="N316" s="290"/>
      <c r="O316" s="289" t="s">
        <v>16</v>
      </c>
      <c r="P316" s="291">
        <f>_xlfn.XLOOKUP($O316,NFL!$F$7:$F$39,NFL!$G$7:$G$39,"",0)</f>
        <v>7</v>
      </c>
      <c r="Q316" s="292">
        <v>0</v>
      </c>
      <c r="R316" s="293">
        <f>_xlfn.XLOOKUP($K316,CBS_RAW!$C$4:$C$1015,CBS_RAW!$AA$4:$AA$1015,"",0)</f>
        <v>41.64</v>
      </c>
      <c r="S316" s="315">
        <v>73</v>
      </c>
      <c r="T316" s="294">
        <f t="shared" si="18"/>
        <v>89</v>
      </c>
      <c r="U316" s="295">
        <f t="shared" si="19"/>
        <v>117</v>
      </c>
      <c r="V316" s="295">
        <f t="shared" si="20"/>
        <v>103.6</v>
      </c>
      <c r="W316" s="294">
        <v>243</v>
      </c>
      <c r="X316" s="295">
        <v>350</v>
      </c>
      <c r="Y316" s="295">
        <v>297.5</v>
      </c>
      <c r="Z316" s="230" t="s">
        <v>272</v>
      </c>
      <c r="AA316" s="229" t="s">
        <v>272</v>
      </c>
      <c r="AB316" s="230" t="s">
        <v>272</v>
      </c>
      <c r="AC316" s="230" t="s">
        <v>272</v>
      </c>
      <c r="AD316" s="230" t="s">
        <v>272</v>
      </c>
      <c r="AE316" s="25"/>
      <c r="AF316" s="241"/>
      <c r="AG316" s="11"/>
      <c r="AH316" s="230" t="s">
        <v>272</v>
      </c>
      <c r="AI316" s="229" t="s">
        <v>272</v>
      </c>
      <c r="AJ316" s="230" t="s">
        <v>272</v>
      </c>
      <c r="AK316" s="230" t="s">
        <v>272</v>
      </c>
      <c r="AL316" s="230" t="s">
        <v>272</v>
      </c>
      <c r="AM316" s="25"/>
      <c r="AN316" s="241"/>
      <c r="AZ316">
        <v>103</v>
      </c>
      <c r="BA316" t="s">
        <v>268</v>
      </c>
      <c r="BE316" s="8">
        <v>80</v>
      </c>
      <c r="BF316" s="8">
        <v>7</v>
      </c>
      <c r="BG316" s="8" t="s">
        <v>166</v>
      </c>
      <c r="BH316" s="8" t="s">
        <v>2</v>
      </c>
      <c r="BI316" s="8">
        <v>66</v>
      </c>
      <c r="BJ316" s="8">
        <v>99</v>
      </c>
      <c r="BK316" s="8">
        <v>82.1</v>
      </c>
      <c r="BL316" s="8">
        <v>8.9</v>
      </c>
      <c r="BM316" s="8">
        <v>-5</v>
      </c>
    </row>
    <row r="317" spans="3:65" ht="16" customHeight="1">
      <c r="C317" s="288">
        <v>311</v>
      </c>
      <c r="D317" s="289"/>
      <c r="E317" s="289" t="str">
        <f>IF(L317="HOMIES", MAX(E$6:E316)+1, "")</f>
        <v/>
      </c>
      <c r="F317" s="289" t="str">
        <f t="shared" si="17"/>
        <v>TE38</v>
      </c>
      <c r="G317" s="289" t="s">
        <v>269</v>
      </c>
      <c r="H317" s="289" t="s">
        <v>269</v>
      </c>
      <c r="I317" s="289">
        <v>38</v>
      </c>
      <c r="J317" s="289">
        <v>13</v>
      </c>
      <c r="K317" s="289" t="s">
        <v>625</v>
      </c>
      <c r="L317" s="289" t="s">
        <v>532</v>
      </c>
      <c r="M317" s="290" t="str">
        <f>IFERROR(IF(OR(L317="ROOKIE",L317="FREE AGENT"),"NA",_xlfn.XLOOKUP($K317,PPL_EMAIL!$I$2:$I$400,PPL_EMAIL!$K$2:$K$400,"",0)),"NA")</f>
        <v>NA</v>
      </c>
      <c r="N317" s="290"/>
      <c r="O317" s="289" t="s">
        <v>27</v>
      </c>
      <c r="P317" s="291">
        <f>_xlfn.XLOOKUP($O317,NFL!$F$7:$F$39,NFL!$G$7:$G$39,"",0)</f>
        <v>8</v>
      </c>
      <c r="Q317" s="292">
        <v>0</v>
      </c>
      <c r="R317" s="293" t="str">
        <f>_xlfn.XLOOKUP($K317,CBS_RAW!$C$4:$C$1015,CBS_RAW!$AA$4:$AA$1015,"",0)</f>
        <v/>
      </c>
      <c r="S317" s="315">
        <v>39</v>
      </c>
      <c r="T317" s="294">
        <f t="shared" si="18"/>
        <v>33</v>
      </c>
      <c r="U317" s="295">
        <f t="shared" si="19"/>
        <v>56</v>
      </c>
      <c r="V317" s="295">
        <f t="shared" si="20"/>
        <v>40.6</v>
      </c>
      <c r="W317" s="294">
        <v>267</v>
      </c>
      <c r="X317" s="295">
        <v>370</v>
      </c>
      <c r="Y317" s="295">
        <v>306.3</v>
      </c>
      <c r="Z317" s="230" t="s">
        <v>272</v>
      </c>
      <c r="AA317" s="229" t="s">
        <v>272</v>
      </c>
      <c r="AB317" s="230" t="s">
        <v>272</v>
      </c>
      <c r="AC317" s="230" t="s">
        <v>272</v>
      </c>
      <c r="AD317" s="230" t="s">
        <v>272</v>
      </c>
      <c r="AE317" s="25"/>
      <c r="AF317" s="241"/>
      <c r="AG317" s="11"/>
      <c r="AH317" s="230" t="s">
        <v>272</v>
      </c>
      <c r="AI317" s="229" t="s">
        <v>272</v>
      </c>
      <c r="AJ317" s="230" t="s">
        <v>272</v>
      </c>
      <c r="AK317" s="230" t="s">
        <v>272</v>
      </c>
      <c r="AL317" s="230" t="s">
        <v>272</v>
      </c>
      <c r="AM317" s="25"/>
      <c r="AN317" s="241"/>
      <c r="AZ317">
        <v>38</v>
      </c>
      <c r="BA317" t="s">
        <v>269</v>
      </c>
      <c r="BE317" s="8">
        <v>81</v>
      </c>
      <c r="BF317" s="8">
        <v>8</v>
      </c>
      <c r="BG317" s="8" t="s">
        <v>153</v>
      </c>
      <c r="BH317" s="8" t="s">
        <v>50</v>
      </c>
      <c r="BI317" s="8">
        <v>70</v>
      </c>
      <c r="BJ317" s="8">
        <v>94</v>
      </c>
      <c r="BK317" s="8">
        <v>79.900000000000006</v>
      </c>
      <c r="BL317" s="8">
        <v>5.5</v>
      </c>
      <c r="BM317" s="8">
        <v>7</v>
      </c>
    </row>
    <row r="318" spans="3:65" ht="16" customHeight="1">
      <c r="C318" s="288">
        <v>312</v>
      </c>
      <c r="D318" s="289"/>
      <c r="E318" s="289" t="str">
        <f>IF(L318="HOMIES", MAX(E$6:E317)+1, "")</f>
        <v/>
      </c>
      <c r="F318" s="289" t="str">
        <f t="shared" si="17"/>
        <v>RB86</v>
      </c>
      <c r="G318" s="289" t="s">
        <v>267</v>
      </c>
      <c r="H318" s="289" t="s">
        <v>267</v>
      </c>
      <c r="I318" s="289">
        <v>86</v>
      </c>
      <c r="J318" s="289">
        <v>13</v>
      </c>
      <c r="K318" s="289" t="s">
        <v>119</v>
      </c>
      <c r="L318" s="289" t="str">
        <f>UPPER(_xlfn.XLOOKUP($K318,PPL_EMAIL!$I$2:$I$400,PPL_EMAIL!$J$2:$J$400,"",0))</f>
        <v>DYNASTY</v>
      </c>
      <c r="M318" s="290">
        <f>IFERROR(IF(OR(L318="ROOKIE",L318="FREE AGENT"),"NA",_xlfn.XLOOKUP($K318,PPL_EMAIL!$I$2:$I$400,PPL_EMAIL!$K$2:$K$400,"",0)),"NA")</f>
        <v>1</v>
      </c>
      <c r="N318" s="290" t="s">
        <v>69</v>
      </c>
      <c r="O318" s="289" t="s">
        <v>51</v>
      </c>
      <c r="P318" s="291">
        <f>_xlfn.XLOOKUP($O318,NFL!$F$7:$F$39,NFL!$G$7:$G$39,"",0)</f>
        <v>11</v>
      </c>
      <c r="Q318" s="292" t="s">
        <v>1307</v>
      </c>
      <c r="R318" s="293">
        <f>_xlfn.XLOOKUP($K318,CBS_RAW!$C$4:$C$1015,CBS_RAW!$AA$4:$AA$1015,"",0)</f>
        <v>24.01</v>
      </c>
      <c r="S318" s="315">
        <v>124.6</v>
      </c>
      <c r="T318" s="294">
        <f t="shared" si="18"/>
        <v>68</v>
      </c>
      <c r="U318" s="295">
        <f t="shared" si="19"/>
        <v>104</v>
      </c>
      <c r="V318" s="295">
        <f t="shared" si="20"/>
        <v>84.2</v>
      </c>
      <c r="W318" s="294">
        <v>190</v>
      </c>
      <c r="X318" s="295">
        <v>382</v>
      </c>
      <c r="Y318" s="295">
        <v>287.2</v>
      </c>
      <c r="Z318" s="230">
        <v>15.9</v>
      </c>
      <c r="AA318" s="229">
        <v>43</v>
      </c>
      <c r="AB318" s="230">
        <v>117</v>
      </c>
      <c r="AC318" s="230">
        <v>69.599999999999994</v>
      </c>
      <c r="AD318" s="230">
        <v>21.2</v>
      </c>
      <c r="AE318" s="25"/>
      <c r="AF318" s="241"/>
      <c r="AG318" s="11"/>
      <c r="AH318" s="230">
        <v>15.9</v>
      </c>
      <c r="AI318" s="229">
        <v>43</v>
      </c>
      <c r="AJ318" s="230">
        <v>117</v>
      </c>
      <c r="AK318" s="230">
        <v>69.599999999999994</v>
      </c>
      <c r="AL318" s="230">
        <v>21.2</v>
      </c>
      <c r="AM318" s="25"/>
      <c r="AN318" s="241"/>
      <c r="AZ318">
        <v>86</v>
      </c>
      <c r="BA318" t="s">
        <v>267</v>
      </c>
      <c r="BE318" s="8">
        <v>82</v>
      </c>
      <c r="BF318" s="8">
        <v>8</v>
      </c>
      <c r="BG318" s="8" t="s">
        <v>151</v>
      </c>
      <c r="BH318" s="8" t="s">
        <v>53</v>
      </c>
      <c r="BI318" s="8">
        <v>75</v>
      </c>
      <c r="BJ318" s="8">
        <v>104</v>
      </c>
      <c r="BK318" s="8">
        <v>86.2</v>
      </c>
      <c r="BL318" s="8">
        <v>8.1</v>
      </c>
      <c r="BM318" s="8">
        <v>15</v>
      </c>
    </row>
    <row r="319" spans="3:65" ht="16" customHeight="1">
      <c r="C319" s="288">
        <v>313</v>
      </c>
      <c r="D319" s="289"/>
      <c r="E319" s="289" t="str">
        <f>IF(L319="HOMIES", MAX(E$6:E318)+1, "")</f>
        <v/>
      </c>
      <c r="F319" s="289" t="str">
        <f t="shared" si="17"/>
        <v>TE39</v>
      </c>
      <c r="G319" s="289" t="s">
        <v>269</v>
      </c>
      <c r="H319" s="289" t="s">
        <v>269</v>
      </c>
      <c r="I319" s="289">
        <v>39</v>
      </c>
      <c r="J319" s="289">
        <v>13</v>
      </c>
      <c r="K319" s="289" t="s">
        <v>631</v>
      </c>
      <c r="L319" s="289" t="s">
        <v>532</v>
      </c>
      <c r="M319" s="290" t="str">
        <f>IFERROR(IF(OR(L319="ROOKIE",L319="FREE AGENT"),"NA",_xlfn.XLOOKUP($K319,PPL_EMAIL!$I$2:$I$400,PPL_EMAIL!$K$2:$K$400,"",0)),"NA")</f>
        <v>NA</v>
      </c>
      <c r="N319" s="290"/>
      <c r="O319" s="289" t="s">
        <v>8</v>
      </c>
      <c r="P319" s="291">
        <f>_xlfn.XLOOKUP($O319,NFL!$F$7:$F$39,NFL!$G$7:$G$39,"",0)</f>
        <v>9</v>
      </c>
      <c r="Q319" s="292">
        <v>0</v>
      </c>
      <c r="R319" s="293">
        <f>_xlfn.XLOOKUP($K319,CBS_RAW!$C$4:$C$1015,CBS_RAW!$AA$4:$AA$1015,"",0)</f>
        <v>62.85</v>
      </c>
      <c r="S319" s="315">
        <v>41.3</v>
      </c>
      <c r="T319" s="294">
        <f t="shared" si="18"/>
        <v>32</v>
      </c>
      <c r="U319" s="295">
        <f t="shared" si="19"/>
        <v>48</v>
      </c>
      <c r="V319" s="295">
        <f t="shared" si="20"/>
        <v>39</v>
      </c>
      <c r="W319" s="294">
        <v>258</v>
      </c>
      <c r="X319" s="295">
        <v>341</v>
      </c>
      <c r="Y319" s="295">
        <v>296.39999999999998</v>
      </c>
      <c r="Z319" s="230" t="s">
        <v>272</v>
      </c>
      <c r="AA319" s="229" t="s">
        <v>272</v>
      </c>
      <c r="AB319" s="230" t="s">
        <v>272</v>
      </c>
      <c r="AC319" s="230" t="s">
        <v>272</v>
      </c>
      <c r="AD319" s="230" t="s">
        <v>272</v>
      </c>
      <c r="AE319" s="25"/>
      <c r="AF319" s="241"/>
      <c r="AG319" s="11"/>
      <c r="AH319" s="230" t="s">
        <v>272</v>
      </c>
      <c r="AI319" s="229" t="s">
        <v>272</v>
      </c>
      <c r="AJ319" s="230" t="s">
        <v>272</v>
      </c>
      <c r="AK319" s="230" t="s">
        <v>272</v>
      </c>
      <c r="AL319" s="230" t="s">
        <v>272</v>
      </c>
      <c r="AM319" s="25"/>
      <c r="AN319" s="241"/>
      <c r="AZ319">
        <v>39</v>
      </c>
      <c r="BA319" t="s">
        <v>269</v>
      </c>
      <c r="BE319" s="8">
        <v>83</v>
      </c>
      <c r="BF319" s="8">
        <v>8</v>
      </c>
      <c r="BG319" s="8" t="s">
        <v>612</v>
      </c>
      <c r="BH319" s="8" t="s">
        <v>36</v>
      </c>
      <c r="BI319" s="8">
        <v>67</v>
      </c>
      <c r="BJ319" s="8">
        <v>121</v>
      </c>
      <c r="BK319" s="8">
        <v>86.3</v>
      </c>
      <c r="BL319" s="8">
        <v>14.8</v>
      </c>
      <c r="BM319" s="8">
        <v>9</v>
      </c>
    </row>
    <row r="320" spans="3:65" ht="16" customHeight="1">
      <c r="C320" s="288">
        <v>314</v>
      </c>
      <c r="D320" s="289"/>
      <c r="E320" s="289" t="str">
        <f>IF(L320="HOMIES", MAX(E$6:E319)+1, "")</f>
        <v/>
      </c>
      <c r="F320" s="289" t="str">
        <f t="shared" si="17"/>
        <v>TE40</v>
      </c>
      <c r="G320" s="289" t="s">
        <v>269</v>
      </c>
      <c r="H320" s="289" t="s">
        <v>269</v>
      </c>
      <c r="I320" s="289">
        <v>40</v>
      </c>
      <c r="J320" s="289">
        <v>13</v>
      </c>
      <c r="K320" s="289" t="s">
        <v>666</v>
      </c>
      <c r="L320" s="289" t="s">
        <v>532</v>
      </c>
      <c r="M320" s="290" t="str">
        <f>IFERROR(IF(OR(L320="ROOKIE",L320="FREE AGENT"),"NA",_xlfn.XLOOKUP($K320,PPL_EMAIL!$I$2:$I$400,PPL_EMAIL!$K$2:$K$400,"",0)),"NA")</f>
        <v>NA</v>
      </c>
      <c r="N320" s="290"/>
      <c r="O320" s="289" t="s">
        <v>14</v>
      </c>
      <c r="P320" s="291">
        <f>_xlfn.XLOOKUP($O320,NFL!$F$7:$F$39,NFL!$G$7:$G$39,"",0)</f>
        <v>13</v>
      </c>
      <c r="Q320" s="292" t="s">
        <v>1308</v>
      </c>
      <c r="R320" s="293">
        <f>_xlfn.XLOOKUP($K320,CBS_RAW!$C$4:$C$1015,CBS_RAW!$AA$4:$AA$1015,"",0)</f>
        <v>43.45</v>
      </c>
      <c r="S320" s="315">
        <v>33.1</v>
      </c>
      <c r="T320" s="294">
        <f t="shared" si="18"/>
        <v>31</v>
      </c>
      <c r="U320" s="295">
        <f t="shared" si="19"/>
        <v>44</v>
      </c>
      <c r="V320" s="295">
        <f t="shared" si="20"/>
        <v>38.1</v>
      </c>
      <c r="W320" s="294">
        <v>260</v>
      </c>
      <c r="X320" s="295">
        <v>346</v>
      </c>
      <c r="Y320" s="295">
        <v>297.39999999999998</v>
      </c>
      <c r="Z320" s="230">
        <v>9.5</v>
      </c>
      <c r="AA320" s="229">
        <v>80</v>
      </c>
      <c r="AB320" s="230">
        <v>124</v>
      </c>
      <c r="AC320" s="230">
        <v>101</v>
      </c>
      <c r="AD320" s="230">
        <v>11.4</v>
      </c>
      <c r="AE320" s="25"/>
      <c r="AF320" s="241"/>
      <c r="AG320" s="11"/>
      <c r="AH320" s="230">
        <v>9.5</v>
      </c>
      <c r="AI320" s="229">
        <v>80</v>
      </c>
      <c r="AJ320" s="230">
        <v>124</v>
      </c>
      <c r="AK320" s="230">
        <v>101</v>
      </c>
      <c r="AL320" s="230">
        <v>11.4</v>
      </c>
      <c r="AM320" s="25"/>
      <c r="AN320" s="241"/>
      <c r="AZ320">
        <v>40</v>
      </c>
      <c r="BA320" t="s">
        <v>269</v>
      </c>
      <c r="BE320" s="8">
        <v>84</v>
      </c>
      <c r="BF320" s="8">
        <v>8</v>
      </c>
      <c r="BG320" s="8" t="s">
        <v>664</v>
      </c>
      <c r="BH320" s="8" t="s">
        <v>49</v>
      </c>
      <c r="BI320" s="8">
        <v>72</v>
      </c>
      <c r="BJ320" s="8">
        <v>103</v>
      </c>
      <c r="BK320" s="8">
        <v>87</v>
      </c>
      <c r="BL320" s="8">
        <v>8</v>
      </c>
      <c r="BM320" s="8">
        <v>16</v>
      </c>
    </row>
    <row r="321" spans="3:65" ht="16" customHeight="1">
      <c r="C321" s="288">
        <v>315</v>
      </c>
      <c r="D321" s="289"/>
      <c r="E321" s="289" t="str">
        <f>IF(L321="HOMIES", MAX(E$6:E320)+1, "")</f>
        <v/>
      </c>
      <c r="F321" s="289" t="str">
        <f t="shared" si="17"/>
        <v>K25</v>
      </c>
      <c r="G321" s="289" t="s">
        <v>273</v>
      </c>
      <c r="H321" s="289" t="s">
        <v>273</v>
      </c>
      <c r="I321" s="289">
        <v>25</v>
      </c>
      <c r="J321" s="289">
        <v>13</v>
      </c>
      <c r="K321" s="289" t="s">
        <v>626</v>
      </c>
      <c r="L321" s="289" t="str">
        <f>UPPER(_xlfn.XLOOKUP($K321,PPL_EMAIL!$I$2:$I$400,PPL_EMAIL!$J$2:$J$400,"",0))</f>
        <v/>
      </c>
      <c r="M321" s="290" t="str">
        <f>IFERROR(IF(OR(L321="ROOKIE",L321="FREE AGENT"),"NA",_xlfn.XLOOKUP($K321,PPL_EMAIL!$I$2:$I$400,PPL_EMAIL!$K$2:$K$400,"",0)),"NA")</f>
        <v/>
      </c>
      <c r="N321" s="290"/>
      <c r="O321" s="289" t="s">
        <v>32</v>
      </c>
      <c r="P321" s="291">
        <f>_xlfn.XLOOKUP($O321,NFL!$F$7:$F$39,NFL!$G$7:$G$39,"",0)</f>
        <v>14</v>
      </c>
      <c r="Q321" s="292">
        <v>0</v>
      </c>
      <c r="R321" s="293" t="str">
        <f>_xlfn.XLOOKUP($K321,CBS_RAW!$C$4:$C$1015,CBS_RAW!$AA$4:$AA$1015,"",0)</f>
        <v/>
      </c>
      <c r="S321" s="315">
        <v>116</v>
      </c>
      <c r="T321" s="294">
        <f t="shared" si="18"/>
        <v>23</v>
      </c>
      <c r="U321" s="295">
        <f t="shared" si="19"/>
        <v>31</v>
      </c>
      <c r="V321" s="295">
        <f t="shared" si="20"/>
        <v>26.4</v>
      </c>
      <c r="W321" s="294">
        <v>267</v>
      </c>
      <c r="X321" s="295">
        <v>350</v>
      </c>
      <c r="Y321" s="295">
        <v>311.39999999999998</v>
      </c>
      <c r="Z321" s="230" t="s">
        <v>272</v>
      </c>
      <c r="AA321" s="229" t="s">
        <v>272</v>
      </c>
      <c r="AB321" s="230" t="s">
        <v>272</v>
      </c>
      <c r="AC321" s="230" t="s">
        <v>272</v>
      </c>
      <c r="AD321" s="230" t="s">
        <v>272</v>
      </c>
      <c r="AE321" s="25"/>
      <c r="AF321" s="241"/>
      <c r="AG321" s="11"/>
      <c r="AH321" s="230" t="s">
        <v>272</v>
      </c>
      <c r="AI321" s="229" t="s">
        <v>272</v>
      </c>
      <c r="AJ321" s="230" t="s">
        <v>272</v>
      </c>
      <c r="AK321" s="230" t="s">
        <v>272</v>
      </c>
      <c r="AL321" s="230" t="s">
        <v>272</v>
      </c>
      <c r="AM321" s="25"/>
      <c r="AN321" s="241"/>
      <c r="AZ321">
        <v>25</v>
      </c>
      <c r="BA321" t="s">
        <v>273</v>
      </c>
      <c r="BE321" s="8">
        <v>85</v>
      </c>
      <c r="BF321" s="8">
        <v>8</v>
      </c>
      <c r="BG321" s="8" t="s">
        <v>163</v>
      </c>
      <c r="BH321" s="8" t="s">
        <v>34</v>
      </c>
      <c r="BI321" s="8">
        <v>78</v>
      </c>
      <c r="BJ321" s="8">
        <v>113</v>
      </c>
      <c r="BK321" s="8">
        <v>87.2</v>
      </c>
      <c r="BL321" s="8">
        <v>8.8000000000000007</v>
      </c>
      <c r="BM321" s="8">
        <v>5</v>
      </c>
    </row>
    <row r="322" spans="3:65" ht="16" customHeight="1">
      <c r="C322" s="288">
        <v>316</v>
      </c>
      <c r="D322" s="289"/>
      <c r="E322" s="289" t="str">
        <f>IF(L322="HOMIES", MAX(E$6:E321)+1, "")</f>
        <v/>
      </c>
      <c r="F322" s="289" t="str">
        <f t="shared" si="17"/>
        <v>WR104</v>
      </c>
      <c r="G322" s="289" t="s">
        <v>268</v>
      </c>
      <c r="H322" s="289" t="s">
        <v>268</v>
      </c>
      <c r="I322" s="289">
        <v>104</v>
      </c>
      <c r="J322" s="289">
        <v>13</v>
      </c>
      <c r="K322" s="289" t="s">
        <v>977</v>
      </c>
      <c r="L322" s="289" t="str">
        <f>UPPER(_xlfn.XLOOKUP($K322,PPL_EMAIL!$I$2:$I$400,PPL_EMAIL!$J$2:$J$400,"",0))</f>
        <v/>
      </c>
      <c r="M322" s="290" t="str">
        <f>IFERROR(IF(OR(L322="ROOKIE",L322="FREE AGENT"),"NA",_xlfn.XLOOKUP($K322,PPL_EMAIL!$I$2:$I$400,PPL_EMAIL!$K$2:$K$400,"",0)),"NA")</f>
        <v/>
      </c>
      <c r="N322" s="290"/>
      <c r="O322" s="289" t="s">
        <v>48</v>
      </c>
      <c r="P322" s="291">
        <f>_xlfn.XLOOKUP($O322,NFL!$F$7:$F$39,NFL!$G$7:$G$39,"",0)</f>
        <v>6</v>
      </c>
      <c r="Q322" s="292" t="s">
        <v>1309</v>
      </c>
      <c r="R322" s="293">
        <f>_xlfn.XLOOKUP($K322,CBS_RAW!$C$4:$C$1015,CBS_RAW!$AA$4:$AA$1015,"",0)</f>
        <v>39.549999999999997</v>
      </c>
      <c r="S322" s="315">
        <v>0</v>
      </c>
      <c r="T322" s="294">
        <f t="shared" si="18"/>
        <v>83</v>
      </c>
      <c r="U322" s="295">
        <f t="shared" si="19"/>
        <v>113</v>
      </c>
      <c r="V322" s="295">
        <f t="shared" si="20"/>
        <v>97.4</v>
      </c>
      <c r="W322" s="294">
        <v>229</v>
      </c>
      <c r="X322" s="295">
        <v>358</v>
      </c>
      <c r="Y322" s="295">
        <v>283.39999999999998</v>
      </c>
      <c r="Z322" s="230">
        <v>8</v>
      </c>
      <c r="AA322" s="229">
        <v>53</v>
      </c>
      <c r="AB322" s="230">
        <v>114</v>
      </c>
      <c r="AC322" s="230">
        <v>80</v>
      </c>
      <c r="AD322" s="230">
        <v>17</v>
      </c>
      <c r="AE322" s="25"/>
      <c r="AF322" s="241"/>
      <c r="AG322" s="11"/>
      <c r="AH322" s="230">
        <v>8</v>
      </c>
      <c r="AI322" s="229">
        <v>53</v>
      </c>
      <c r="AJ322" s="230">
        <v>114</v>
      </c>
      <c r="AK322" s="230">
        <v>80</v>
      </c>
      <c r="AL322" s="230">
        <v>17</v>
      </c>
      <c r="AM322" s="25"/>
      <c r="AN322" s="241"/>
      <c r="AZ322">
        <v>104</v>
      </c>
      <c r="BA322" t="s">
        <v>268</v>
      </c>
      <c r="BE322" s="8">
        <v>86</v>
      </c>
      <c r="BF322" s="8">
        <v>8</v>
      </c>
      <c r="BG322" s="8" t="s">
        <v>170</v>
      </c>
      <c r="BH322" s="8" t="s">
        <v>4</v>
      </c>
      <c r="BI322" s="8">
        <v>74</v>
      </c>
      <c r="BJ322" s="8">
        <v>109</v>
      </c>
      <c r="BK322" s="8">
        <v>91.4</v>
      </c>
      <c r="BL322" s="8">
        <v>8.6999999999999993</v>
      </c>
      <c r="BM322" s="8">
        <v>-1</v>
      </c>
    </row>
    <row r="323" spans="3:65" ht="16" customHeight="1">
      <c r="C323" s="288">
        <v>317</v>
      </c>
      <c r="D323" s="289"/>
      <c r="E323" s="289" t="str">
        <f>IF(L323="HOMIES", MAX(E$6:E322)+1, "")</f>
        <v/>
      </c>
      <c r="F323" s="289" t="str">
        <f t="shared" si="17"/>
        <v>WR105</v>
      </c>
      <c r="G323" s="289" t="s">
        <v>268</v>
      </c>
      <c r="H323" s="289" t="s">
        <v>268</v>
      </c>
      <c r="I323" s="289">
        <v>105</v>
      </c>
      <c r="J323" s="289">
        <v>14</v>
      </c>
      <c r="K323" s="289" t="s">
        <v>171</v>
      </c>
      <c r="L323" s="289" t="str">
        <f>UPPER(_xlfn.XLOOKUP($K323,PPL_EMAIL!$I$2:$I$400,PPL_EMAIL!$J$2:$J$400,"",0))</f>
        <v/>
      </c>
      <c r="M323" s="290" t="str">
        <f>IFERROR(IF(OR(L323="ROOKIE",L323="FREE AGENT"),"NA",_xlfn.XLOOKUP($K323,PPL_EMAIL!$I$2:$I$400,PPL_EMAIL!$K$2:$K$400,"",0)),"NA")</f>
        <v/>
      </c>
      <c r="N323" s="290"/>
      <c r="O323" s="289" t="s">
        <v>40</v>
      </c>
      <c r="P323" s="291">
        <f>_xlfn.XLOOKUP($O323,NFL!$F$7:$F$39,NFL!$G$7:$G$39,"",0)</f>
        <v>6</v>
      </c>
      <c r="Q323" s="292">
        <v>0</v>
      </c>
      <c r="R323" s="293">
        <f>_xlfn.XLOOKUP($K323,CBS_RAW!$C$4:$C$1015,CBS_RAW!$AA$4:$AA$1015,"",0)</f>
        <v>64.67</v>
      </c>
      <c r="S323" s="315">
        <v>51.6</v>
      </c>
      <c r="T323" s="294">
        <f t="shared" si="18"/>
        <v>95</v>
      </c>
      <c r="U323" s="295">
        <f t="shared" si="19"/>
        <v>138</v>
      </c>
      <c r="V323" s="295">
        <f t="shared" si="20"/>
        <v>107.5</v>
      </c>
      <c r="W323" s="294">
        <v>263</v>
      </c>
      <c r="X323" s="295">
        <v>377</v>
      </c>
      <c r="Y323" s="295">
        <v>301.10000000000002</v>
      </c>
      <c r="Z323" s="230">
        <v>11.8</v>
      </c>
      <c r="AA323" s="229">
        <v>81</v>
      </c>
      <c r="AB323" s="230">
        <v>135</v>
      </c>
      <c r="AC323" s="230">
        <v>106.2</v>
      </c>
      <c r="AD323" s="230">
        <v>11.7</v>
      </c>
      <c r="AE323" s="25"/>
      <c r="AF323" s="241"/>
      <c r="AG323" s="11"/>
      <c r="AH323" s="230">
        <v>11.8</v>
      </c>
      <c r="AI323" s="229">
        <v>81</v>
      </c>
      <c r="AJ323" s="230">
        <v>135</v>
      </c>
      <c r="AK323" s="230">
        <v>106.2</v>
      </c>
      <c r="AL323" s="230">
        <v>11.7</v>
      </c>
      <c r="AM323" s="25"/>
      <c r="AN323" s="241"/>
      <c r="AZ323">
        <v>105</v>
      </c>
      <c r="BA323" t="s">
        <v>268</v>
      </c>
      <c r="BE323" s="8">
        <v>87</v>
      </c>
      <c r="BF323" s="8">
        <v>8</v>
      </c>
      <c r="BG323" s="8" t="s">
        <v>658</v>
      </c>
      <c r="BH323" s="8" t="s">
        <v>42</v>
      </c>
      <c r="BI323" s="8">
        <v>81</v>
      </c>
      <c r="BJ323" s="8">
        <v>107</v>
      </c>
      <c r="BK323" s="8">
        <v>92.1</v>
      </c>
      <c r="BL323" s="8">
        <v>7.9</v>
      </c>
      <c r="BM323" s="8">
        <v>4</v>
      </c>
    </row>
    <row r="324" spans="3:65" ht="16" customHeight="1">
      <c r="C324" s="288">
        <v>318</v>
      </c>
      <c r="D324" s="289"/>
      <c r="E324" s="289" t="str">
        <f>IF(L324="HOMIES", MAX(E$6:E323)+1, "")</f>
        <v/>
      </c>
      <c r="F324" s="289" t="str">
        <f t="shared" si="17"/>
        <v>RB87</v>
      </c>
      <c r="G324" s="289" t="s">
        <v>267</v>
      </c>
      <c r="H324" s="289" t="s">
        <v>267</v>
      </c>
      <c r="I324" s="289">
        <v>87</v>
      </c>
      <c r="J324" s="289">
        <v>14</v>
      </c>
      <c r="K324" s="289" t="s">
        <v>975</v>
      </c>
      <c r="L324" s="289" t="str">
        <f>UPPER(_xlfn.XLOOKUP($K324,PPL_EMAIL!$I$2:$I$400,PPL_EMAIL!$J$2:$J$400,"",0))</f>
        <v/>
      </c>
      <c r="M324" s="290" t="str">
        <f>IFERROR(IF(OR(L324="ROOKIE",L324="FREE AGENT"),"NA",_xlfn.XLOOKUP($K324,PPL_EMAIL!$I$2:$I$400,PPL_EMAIL!$K$2:$K$400,"",0)),"NA")</f>
        <v/>
      </c>
      <c r="N324" s="290"/>
      <c r="O324" s="289" t="s">
        <v>29</v>
      </c>
      <c r="P324" s="291">
        <f>_xlfn.XLOOKUP($O324,NFL!$F$7:$F$39,NFL!$G$7:$G$39,"",0)</f>
        <v>10</v>
      </c>
      <c r="Q324" s="292" t="s">
        <v>1310</v>
      </c>
      <c r="R324" s="293">
        <f>_xlfn.XLOOKUP($K324,CBS_RAW!$C$4:$C$1015,CBS_RAW!$AA$4:$AA$1015,"",0)</f>
        <v>29</v>
      </c>
      <c r="S324" s="315">
        <v>0</v>
      </c>
      <c r="T324" s="294">
        <f t="shared" si="18"/>
        <v>78</v>
      </c>
      <c r="U324" s="295">
        <f t="shared" si="19"/>
        <v>104</v>
      </c>
      <c r="V324" s="295">
        <f t="shared" si="20"/>
        <v>92.7</v>
      </c>
      <c r="W324" s="294">
        <v>256</v>
      </c>
      <c r="X324" s="295">
        <v>365</v>
      </c>
      <c r="Y324" s="295">
        <v>296.3</v>
      </c>
      <c r="Z324" s="230">
        <v>2.1</v>
      </c>
      <c r="AA324" s="229">
        <v>27</v>
      </c>
      <c r="AB324" s="230">
        <v>40</v>
      </c>
      <c r="AC324" s="230">
        <v>34.200000000000003</v>
      </c>
      <c r="AD324" s="230">
        <v>3.1</v>
      </c>
      <c r="AE324" s="25"/>
      <c r="AF324" s="241"/>
      <c r="AG324" s="11"/>
      <c r="AH324" s="230">
        <v>2.1</v>
      </c>
      <c r="AI324" s="229">
        <v>27</v>
      </c>
      <c r="AJ324" s="230">
        <v>40</v>
      </c>
      <c r="AK324" s="230">
        <v>34.200000000000003</v>
      </c>
      <c r="AL324" s="230">
        <v>3.1</v>
      </c>
      <c r="AM324" s="25"/>
      <c r="AN324" s="241"/>
      <c r="AZ324">
        <v>87</v>
      </c>
      <c r="BA324" t="s">
        <v>267</v>
      </c>
      <c r="BE324" s="8">
        <v>88</v>
      </c>
      <c r="BF324" s="8">
        <v>8</v>
      </c>
      <c r="BG324" s="8" t="s">
        <v>133</v>
      </c>
      <c r="BH324" s="8" t="s">
        <v>22</v>
      </c>
      <c r="BI324" s="8">
        <v>65</v>
      </c>
      <c r="BJ324" s="8">
        <v>107</v>
      </c>
      <c r="BK324" s="8">
        <v>86.8</v>
      </c>
      <c r="BL324" s="8">
        <v>9</v>
      </c>
      <c r="BM324" s="8">
        <v>-7</v>
      </c>
    </row>
    <row r="325" spans="3:65" ht="16" customHeight="1">
      <c r="C325" s="288">
        <v>319</v>
      </c>
      <c r="D325" s="289"/>
      <c r="E325" s="289" t="str">
        <f>IF(L325="HOMIES", MAX(E$6:E324)+1, "")</f>
        <v/>
      </c>
      <c r="F325" s="289" t="str">
        <f t="shared" si="17"/>
        <v>QB35</v>
      </c>
      <c r="G325" s="289" t="s">
        <v>266</v>
      </c>
      <c r="H325" s="289" t="s">
        <v>266</v>
      </c>
      <c r="I325" s="289">
        <v>35</v>
      </c>
      <c r="J325" s="289">
        <v>14</v>
      </c>
      <c r="K325" s="289" t="s">
        <v>56</v>
      </c>
      <c r="L325" s="289" t="str">
        <f>UPPER(_xlfn.XLOOKUP($K325,PPL_EMAIL!$I$2:$I$400,PPL_EMAIL!$J$2:$J$400,"",0))</f>
        <v/>
      </c>
      <c r="M325" s="290" t="str">
        <f>IFERROR(IF(OR(L325="ROOKIE",L325="FREE AGENT"),"NA",_xlfn.XLOOKUP($K325,PPL_EMAIL!$I$2:$I$400,PPL_EMAIL!$K$2:$K$400,"",0)),"NA")</f>
        <v/>
      </c>
      <c r="N325" s="290"/>
      <c r="O325" s="289" t="s">
        <v>12</v>
      </c>
      <c r="P325" s="291">
        <f>_xlfn.XLOOKUP($O325,NFL!$F$7:$F$39,NFL!$G$7:$G$39,"",0)</f>
        <v>11</v>
      </c>
      <c r="Q325" s="292" t="s">
        <v>1311</v>
      </c>
      <c r="R325" s="293">
        <f>_xlfn.XLOOKUP($K325,CBS_RAW!$C$4:$C$1015,CBS_RAW!$AA$4:$AA$1015,"",0)</f>
        <v>25.84</v>
      </c>
      <c r="S325" s="315">
        <v>52.88</v>
      </c>
      <c r="T325" s="294">
        <f t="shared" si="18"/>
        <v>32</v>
      </c>
      <c r="U325" s="295">
        <f t="shared" si="19"/>
        <v>39</v>
      </c>
      <c r="V325" s="295">
        <f t="shared" si="20"/>
        <v>35.200000000000003</v>
      </c>
      <c r="W325" s="294">
        <v>284</v>
      </c>
      <c r="X325" s="295">
        <v>382</v>
      </c>
      <c r="Y325" s="295">
        <v>328.8</v>
      </c>
      <c r="Z325" s="230">
        <v>19.8</v>
      </c>
      <c r="AA325" s="229">
        <v>54</v>
      </c>
      <c r="AB325" s="230">
        <v>112</v>
      </c>
      <c r="AC325" s="230">
        <v>87.6</v>
      </c>
      <c r="AD325" s="230">
        <v>10.8</v>
      </c>
      <c r="AE325" s="25"/>
      <c r="AF325" s="241"/>
      <c r="AG325" s="11"/>
      <c r="AH325" s="230">
        <v>19.8</v>
      </c>
      <c r="AI325" s="229">
        <v>54</v>
      </c>
      <c r="AJ325" s="230">
        <v>112</v>
      </c>
      <c r="AK325" s="230">
        <v>87.6</v>
      </c>
      <c r="AL325" s="230">
        <v>10.8</v>
      </c>
      <c r="AM325" s="25"/>
      <c r="AN325" s="241"/>
      <c r="AZ325">
        <v>35</v>
      </c>
      <c r="BA325" t="s">
        <v>266</v>
      </c>
      <c r="BE325" s="8">
        <v>89</v>
      </c>
      <c r="BF325" s="8">
        <v>8</v>
      </c>
      <c r="BG325" s="8" t="s">
        <v>628</v>
      </c>
      <c r="BH325" s="8" t="s">
        <v>32</v>
      </c>
      <c r="BI325" s="8">
        <v>85</v>
      </c>
      <c r="BJ325" s="8">
        <v>104</v>
      </c>
      <c r="BK325" s="8">
        <v>92.6</v>
      </c>
      <c r="BL325" s="8">
        <v>5.0999999999999996</v>
      </c>
      <c r="BM325" s="8">
        <v>79</v>
      </c>
    </row>
    <row r="326" spans="3:65" ht="16" customHeight="1">
      <c r="C326" s="288">
        <v>320</v>
      </c>
      <c r="D326" s="289"/>
      <c r="E326" s="289" t="str">
        <f>IF(L326="HOMIES", MAX(E$6:E325)+1, "")</f>
        <v/>
      </c>
      <c r="F326" s="289" t="str">
        <f t="shared" si="17"/>
        <v>TE41</v>
      </c>
      <c r="G326" s="289" t="s">
        <v>269</v>
      </c>
      <c r="H326" s="289" t="s">
        <v>269</v>
      </c>
      <c r="I326" s="289">
        <v>41</v>
      </c>
      <c r="J326" s="289">
        <v>14</v>
      </c>
      <c r="K326" s="289" t="s">
        <v>976</v>
      </c>
      <c r="L326" s="289" t="str">
        <f>UPPER(_xlfn.XLOOKUP($K326,PPL_EMAIL!$I$2:$I$400,PPL_EMAIL!$J$2:$J$400,"",0))</f>
        <v/>
      </c>
      <c r="M326" s="290" t="str">
        <f>IFERROR(IF(OR(L326="ROOKIE",L326="FREE AGENT"),"NA",_xlfn.XLOOKUP($K326,PPL_EMAIL!$I$2:$I$400,PPL_EMAIL!$K$2:$K$400,"",0)),"NA")</f>
        <v/>
      </c>
      <c r="N326" s="290"/>
      <c r="O326" s="289" t="s">
        <v>29</v>
      </c>
      <c r="P326" s="291">
        <f>_xlfn.XLOOKUP($O326,NFL!$F$7:$F$39,NFL!$G$7:$G$39,"",0)</f>
        <v>10</v>
      </c>
      <c r="Q326" s="292">
        <v>0</v>
      </c>
      <c r="R326" s="293">
        <f>_xlfn.XLOOKUP($K326,CBS_RAW!$C$4:$C$1015,CBS_RAW!$AA$4:$AA$1015,"",0)</f>
        <v>79.849999999999994</v>
      </c>
      <c r="S326" s="315">
        <v>0</v>
      </c>
      <c r="T326" s="294">
        <f t="shared" si="18"/>
        <v>27</v>
      </c>
      <c r="U326" s="295">
        <f t="shared" si="19"/>
        <v>59</v>
      </c>
      <c r="V326" s="295">
        <f t="shared" si="20"/>
        <v>37.4</v>
      </c>
      <c r="W326" s="294">
        <v>232</v>
      </c>
      <c r="X326" s="295">
        <v>371</v>
      </c>
      <c r="Y326" s="295">
        <v>289.5</v>
      </c>
      <c r="Z326" s="230">
        <v>7.7</v>
      </c>
      <c r="AA326" s="229">
        <v>79</v>
      </c>
      <c r="AB326" s="230">
        <v>108</v>
      </c>
      <c r="AC326" s="230">
        <v>87</v>
      </c>
      <c r="AD326" s="230">
        <v>6.1</v>
      </c>
      <c r="AE326" s="25"/>
      <c r="AF326" s="241"/>
      <c r="AG326" s="11"/>
      <c r="AH326" s="230">
        <v>7.7</v>
      </c>
      <c r="AI326" s="229">
        <v>79</v>
      </c>
      <c r="AJ326" s="230">
        <v>108</v>
      </c>
      <c r="AK326" s="230">
        <v>87</v>
      </c>
      <c r="AL326" s="230">
        <v>6.1</v>
      </c>
      <c r="AM326" s="25"/>
      <c r="AN326" s="241"/>
      <c r="AZ326">
        <v>41</v>
      </c>
      <c r="BA326" t="s">
        <v>269</v>
      </c>
      <c r="BE326" s="8">
        <v>90</v>
      </c>
      <c r="BF326" s="8">
        <v>8</v>
      </c>
      <c r="BG326" s="8" t="s">
        <v>582</v>
      </c>
      <c r="BH326" s="8" t="s">
        <v>36</v>
      </c>
      <c r="BI326" s="8">
        <v>75</v>
      </c>
      <c r="BJ326" s="8">
        <v>115</v>
      </c>
      <c r="BK326" s="8">
        <v>93.9</v>
      </c>
      <c r="BL326" s="8">
        <v>10.1</v>
      </c>
      <c r="BM326" s="8">
        <v>95</v>
      </c>
    </row>
    <row r="327" spans="3:65" ht="16" customHeight="1">
      <c r="C327" s="288">
        <v>321</v>
      </c>
      <c r="D327" s="289"/>
      <c r="E327" s="289" t="str">
        <f>IF(L327="HOMIES", MAX(E$6:E326)+1, "")</f>
        <v/>
      </c>
      <c r="F327" s="289" t="str">
        <f t="shared" si="17"/>
        <v>DST28</v>
      </c>
      <c r="G327" s="289" t="s">
        <v>283</v>
      </c>
      <c r="H327" s="289" t="s">
        <v>1437</v>
      </c>
      <c r="I327" s="289">
        <v>28</v>
      </c>
      <c r="J327" s="289">
        <v>14</v>
      </c>
      <c r="K327" s="289" t="s">
        <v>640</v>
      </c>
      <c r="L327" s="289" t="str">
        <f>UPPER(_xlfn.XLOOKUP($K327,PPL_EMAIL!$I$2:$I$400,PPL_EMAIL!$J$2:$J$400,"",0))</f>
        <v/>
      </c>
      <c r="M327" s="290" t="str">
        <f>IFERROR(IF(OR(L327="ROOKIE",L327="FREE AGENT"),"NA",_xlfn.XLOOKUP($K327,PPL_EMAIL!$I$2:$I$400,PPL_EMAIL!$K$2:$K$400,"",0)),"NA")</f>
        <v/>
      </c>
      <c r="N327" s="290"/>
      <c r="O327" s="289" t="s">
        <v>433</v>
      </c>
      <c r="P327" s="291">
        <f>_xlfn.XLOOKUP($O327,NFL!$F$7:$F$39,NFL!$G$7:$G$39,"",0)</f>
        <v>6</v>
      </c>
      <c r="Q327" s="292">
        <v>0</v>
      </c>
      <c r="R327" s="293" t="str">
        <f>_xlfn.XLOOKUP($K327,CBS_RAW!$C$4:$C$1015,CBS_RAW!$AA$4:$AA$1015,"",0)</f>
        <v/>
      </c>
      <c r="S327" s="315">
        <v>65</v>
      </c>
      <c r="T327" s="294" t="str">
        <f t="shared" si="18"/>
        <v/>
      </c>
      <c r="U327" s="295" t="str">
        <f t="shared" si="19"/>
        <v/>
      </c>
      <c r="V327" s="295" t="str">
        <f t="shared" si="20"/>
        <v/>
      </c>
      <c r="W327" s="294">
        <v>250</v>
      </c>
      <c r="X327" s="295">
        <v>350</v>
      </c>
      <c r="Y327" s="295">
        <v>312.8</v>
      </c>
      <c r="Z327" s="230" t="s">
        <v>272</v>
      </c>
      <c r="AA327" s="229">
        <v>70</v>
      </c>
      <c r="AB327" s="230">
        <v>102</v>
      </c>
      <c r="AC327" s="230">
        <v>86</v>
      </c>
      <c r="AD327" s="230">
        <v>7.1</v>
      </c>
      <c r="AE327" s="25"/>
      <c r="AF327" s="241"/>
      <c r="AG327" s="11"/>
      <c r="AH327" s="230" t="s">
        <v>272</v>
      </c>
      <c r="AI327" s="229">
        <v>70</v>
      </c>
      <c r="AJ327" s="230">
        <v>102</v>
      </c>
      <c r="AK327" s="230">
        <v>86</v>
      </c>
      <c r="AL327" s="230">
        <v>7.1</v>
      </c>
      <c r="AM327" s="25"/>
      <c r="AN327" s="241"/>
      <c r="AZ327">
        <v>28</v>
      </c>
      <c r="BA327" t="s">
        <v>283</v>
      </c>
      <c r="BE327" s="8">
        <v>91</v>
      </c>
      <c r="BF327" s="8">
        <v>8</v>
      </c>
      <c r="BG327" s="8" t="s">
        <v>957</v>
      </c>
      <c r="BH327" s="8" t="s">
        <v>8</v>
      </c>
      <c r="BI327" s="8">
        <v>63</v>
      </c>
      <c r="BJ327" s="8">
        <v>106</v>
      </c>
      <c r="BK327" s="8">
        <v>83.8</v>
      </c>
      <c r="BL327" s="8">
        <v>12.1</v>
      </c>
      <c r="BM327" s="8">
        <v>-8</v>
      </c>
    </row>
    <row r="328" spans="3:65" ht="16" customHeight="1">
      <c r="C328" s="288">
        <v>322</v>
      </c>
      <c r="D328" s="289"/>
      <c r="E328" s="289" t="str">
        <f>IF(L328="HOMIES", MAX(E$6:E327)+1, "")</f>
        <v/>
      </c>
      <c r="F328" s="289" t="str">
        <f t="shared" ref="F328:F391" si="21">CONCATENATE($G328&amp;$I328)</f>
        <v>TE42</v>
      </c>
      <c r="G328" s="289" t="s">
        <v>269</v>
      </c>
      <c r="H328" s="289" t="s">
        <v>269</v>
      </c>
      <c r="I328" s="289">
        <v>42</v>
      </c>
      <c r="J328" s="289">
        <v>14</v>
      </c>
      <c r="K328" s="289" t="s">
        <v>178</v>
      </c>
      <c r="L328" s="289" t="str">
        <f>UPPER(_xlfn.XLOOKUP($K328,PPL_EMAIL!$I$2:$I$400,PPL_EMAIL!$J$2:$J$400,"",0))</f>
        <v/>
      </c>
      <c r="M328" s="290" t="str">
        <f>IFERROR(IF(OR(L328="ROOKIE",L328="FREE AGENT"),"NA",_xlfn.XLOOKUP($K328,PPL_EMAIL!$I$2:$I$400,PPL_EMAIL!$K$2:$K$400,"",0)),"NA")</f>
        <v/>
      </c>
      <c r="N328" s="290"/>
      <c r="O328" s="289" t="s">
        <v>34</v>
      </c>
      <c r="P328" s="291">
        <f>_xlfn.XLOOKUP($O328,NFL!$F$7:$F$39,NFL!$G$7:$G$39,"",0)</f>
        <v>7</v>
      </c>
      <c r="Q328" s="292" t="s">
        <v>1312</v>
      </c>
      <c r="R328" s="293" t="str">
        <f>_xlfn.XLOOKUP($K328,CBS_RAW!$C$4:$C$1015,CBS_RAW!$AA$4:$AA$1015,"",0)</f>
        <v/>
      </c>
      <c r="S328" s="315">
        <v>19.5</v>
      </c>
      <c r="T328" s="294">
        <f t="shared" ref="T328:T391" si="22">_xlfn.XLOOKUP($K328,$BG$6:$BG$1000,BI$6:BI$1000,"",0)</f>
        <v>30</v>
      </c>
      <c r="U328" s="295">
        <f t="shared" ref="U328:U391" si="23">_xlfn.XLOOKUP($K328,$BG$6:$BG$1000,BJ$6:BJ$1000,"",0)</f>
        <v>56</v>
      </c>
      <c r="V328" s="295">
        <f t="shared" ref="V328:V391" si="24">_xlfn.XLOOKUP($K328,$BG$6:$BG$1000,BK$6:BK$1000,"",0)</f>
        <v>42</v>
      </c>
      <c r="W328" s="294">
        <v>258</v>
      </c>
      <c r="X328" s="295">
        <v>380</v>
      </c>
      <c r="Y328" s="295">
        <v>309.60000000000002</v>
      </c>
      <c r="Z328" s="230">
        <v>10.7</v>
      </c>
      <c r="AA328" s="229">
        <v>95</v>
      </c>
      <c r="AB328" s="230">
        <v>137</v>
      </c>
      <c r="AC328" s="230">
        <v>113.5</v>
      </c>
      <c r="AD328" s="230">
        <v>10.4</v>
      </c>
      <c r="AE328" s="25"/>
      <c r="AF328" s="241"/>
      <c r="AG328" s="11"/>
      <c r="AH328" s="230">
        <v>10.7</v>
      </c>
      <c r="AI328" s="229">
        <v>95</v>
      </c>
      <c r="AJ328" s="230">
        <v>137</v>
      </c>
      <c r="AK328" s="230">
        <v>113.5</v>
      </c>
      <c r="AL328" s="230">
        <v>10.4</v>
      </c>
      <c r="AM328" s="25"/>
      <c r="AN328" s="241"/>
      <c r="AZ328">
        <v>42</v>
      </c>
      <c r="BA328" t="s">
        <v>269</v>
      </c>
      <c r="BE328" s="8">
        <v>92</v>
      </c>
      <c r="BF328" s="8">
        <v>8</v>
      </c>
      <c r="BG328" s="8" t="s">
        <v>595</v>
      </c>
      <c r="BH328" s="8" t="s">
        <v>10</v>
      </c>
      <c r="BI328" s="8">
        <v>86</v>
      </c>
      <c r="BJ328" s="8">
        <v>111</v>
      </c>
      <c r="BK328" s="8">
        <v>96</v>
      </c>
      <c r="BL328" s="8">
        <v>6.8</v>
      </c>
      <c r="BM328" s="8">
        <v>78</v>
      </c>
    </row>
    <row r="329" spans="3:65" ht="16" customHeight="1">
      <c r="C329" s="288">
        <v>323</v>
      </c>
      <c r="D329" s="289"/>
      <c r="E329" s="289" t="str">
        <f>IF(L329="HOMIES", MAX(E$6:E328)+1, "")</f>
        <v/>
      </c>
      <c r="F329" s="289" t="str">
        <f t="shared" si="21"/>
        <v>QB36</v>
      </c>
      <c r="G329" s="289" t="s">
        <v>266</v>
      </c>
      <c r="H329" s="289" t="s">
        <v>266</v>
      </c>
      <c r="I329" s="289">
        <v>36</v>
      </c>
      <c r="J329" s="289">
        <v>14</v>
      </c>
      <c r="K329" s="289" t="s">
        <v>37</v>
      </c>
      <c r="L329" s="289" t="str">
        <f>UPPER(_xlfn.XLOOKUP($K329,PPL_EMAIL!$I$2:$I$400,PPL_EMAIL!$J$2:$J$400,"",0))</f>
        <v>MACHINE</v>
      </c>
      <c r="M329" s="290">
        <f>IFERROR(IF(OR(L329="ROOKIE",L329="FREE AGENT"),"NA",_xlfn.XLOOKUP($K329,PPL_EMAIL!$I$2:$I$400,PPL_EMAIL!$K$2:$K$400,"",0)),"NA")</f>
        <v>1</v>
      </c>
      <c r="N329" s="290" t="s">
        <v>69</v>
      </c>
      <c r="O329" s="289" t="s">
        <v>38</v>
      </c>
      <c r="P329" s="291">
        <f>_xlfn.XLOOKUP($O329,NFL!$F$7:$F$39,NFL!$G$7:$G$39,"",0)</f>
        <v>9</v>
      </c>
      <c r="Q329" s="292" t="s">
        <v>1313</v>
      </c>
      <c r="R329" s="293">
        <f>_xlfn.XLOOKUP($K329,CBS_RAW!$C$4:$C$1015,CBS_RAW!$AA$4:$AA$1015,"",0)</f>
        <v>14.14</v>
      </c>
      <c r="S329" s="315">
        <v>239.5</v>
      </c>
      <c r="T329" s="294">
        <f t="shared" si="22"/>
        <v>32</v>
      </c>
      <c r="U329" s="295">
        <f t="shared" si="23"/>
        <v>53</v>
      </c>
      <c r="V329" s="295">
        <f t="shared" si="24"/>
        <v>36.799999999999997</v>
      </c>
      <c r="W329" s="294">
        <v>284</v>
      </c>
      <c r="X329" s="295">
        <v>367</v>
      </c>
      <c r="Y329" s="295">
        <v>325.89999999999998</v>
      </c>
      <c r="Z329" s="230">
        <v>6.7</v>
      </c>
      <c r="AA329" s="229">
        <v>71</v>
      </c>
      <c r="AB329" s="230">
        <v>101</v>
      </c>
      <c r="AC329" s="230">
        <v>88</v>
      </c>
      <c r="AD329" s="230">
        <v>7.8</v>
      </c>
      <c r="AE329" s="25"/>
      <c r="AF329" s="241"/>
      <c r="AG329" s="11"/>
      <c r="AH329" s="230">
        <v>6.7</v>
      </c>
      <c r="AI329" s="229">
        <v>71</v>
      </c>
      <c r="AJ329" s="230">
        <v>101</v>
      </c>
      <c r="AK329" s="230">
        <v>88</v>
      </c>
      <c r="AL329" s="230">
        <v>7.8</v>
      </c>
      <c r="AM329" s="25"/>
      <c r="AN329" s="241"/>
      <c r="AZ329">
        <v>36</v>
      </c>
      <c r="BA329" t="s">
        <v>266</v>
      </c>
      <c r="BE329" s="8">
        <v>93</v>
      </c>
      <c r="BF329" s="8">
        <v>8</v>
      </c>
      <c r="BG329" s="8" t="s">
        <v>145</v>
      </c>
      <c r="BH329" s="8" t="s">
        <v>4</v>
      </c>
      <c r="BI329" s="8">
        <v>68</v>
      </c>
      <c r="BJ329" s="8">
        <v>119</v>
      </c>
      <c r="BK329" s="8">
        <v>91.3</v>
      </c>
      <c r="BL329" s="8">
        <v>12.9</v>
      </c>
      <c r="BM329" s="8">
        <v>-20</v>
      </c>
    </row>
    <row r="330" spans="3:65" ht="16" customHeight="1">
      <c r="C330" s="288">
        <v>324</v>
      </c>
      <c r="D330" s="289"/>
      <c r="E330" s="289" t="str">
        <f>IF(L330="HOMIES", MAX(E$6:E329)+1, "")</f>
        <v/>
      </c>
      <c r="F330" s="289" t="str">
        <f t="shared" si="21"/>
        <v>WR106</v>
      </c>
      <c r="G330" s="289" t="s">
        <v>268</v>
      </c>
      <c r="H330" s="289" t="s">
        <v>268</v>
      </c>
      <c r="I330" s="289">
        <v>106</v>
      </c>
      <c r="J330" s="289">
        <v>14</v>
      </c>
      <c r="K330" s="289" t="s">
        <v>982</v>
      </c>
      <c r="L330" s="289" t="str">
        <f>UPPER(_xlfn.XLOOKUP($K330,PPL_EMAIL!$I$2:$I$400,PPL_EMAIL!$J$2:$J$400,"",0))</f>
        <v/>
      </c>
      <c r="M330" s="290" t="str">
        <f>IFERROR(IF(OR(L330="ROOKIE",L330="FREE AGENT"),"NA",_xlfn.XLOOKUP($K330,PPL_EMAIL!$I$2:$I$400,PPL_EMAIL!$K$2:$K$400,"",0)),"NA")</f>
        <v/>
      </c>
      <c r="N330" s="290"/>
      <c r="O330" s="289" t="s">
        <v>29</v>
      </c>
      <c r="P330" s="291">
        <f>_xlfn.XLOOKUP($O330,NFL!$F$7:$F$39,NFL!$G$7:$G$39,"",0)</f>
        <v>10</v>
      </c>
      <c r="Q330" s="292">
        <v>0</v>
      </c>
      <c r="R330" s="293" t="str">
        <f>_xlfn.XLOOKUP($K330,CBS_RAW!$C$4:$C$1015,CBS_RAW!$AA$4:$AA$1015,"",0)</f>
        <v/>
      </c>
      <c r="S330" s="315">
        <v>20.2</v>
      </c>
      <c r="T330" s="294">
        <f t="shared" si="22"/>
        <v>93</v>
      </c>
      <c r="U330" s="295">
        <f t="shared" si="23"/>
        <v>120</v>
      </c>
      <c r="V330" s="295">
        <f t="shared" si="24"/>
        <v>107.5</v>
      </c>
      <c r="W330" s="294">
        <v>271</v>
      </c>
      <c r="X330" s="295">
        <v>363</v>
      </c>
      <c r="Y330" s="295">
        <v>301.89999999999998</v>
      </c>
      <c r="Z330" s="230">
        <v>4</v>
      </c>
      <c r="AA330" s="229">
        <v>27</v>
      </c>
      <c r="AB330" s="230">
        <v>43</v>
      </c>
      <c r="AC330" s="230">
        <v>34.299999999999997</v>
      </c>
      <c r="AD330" s="230">
        <v>4.0999999999999996</v>
      </c>
      <c r="AE330" s="25"/>
      <c r="AF330" s="241"/>
      <c r="AG330" s="11"/>
      <c r="AH330" s="230">
        <v>4</v>
      </c>
      <c r="AI330" s="229">
        <v>27</v>
      </c>
      <c r="AJ330" s="230">
        <v>43</v>
      </c>
      <c r="AK330" s="230">
        <v>34.299999999999997</v>
      </c>
      <c r="AL330" s="230">
        <v>4.0999999999999996</v>
      </c>
      <c r="AM330" s="25"/>
      <c r="AN330" s="241"/>
      <c r="AZ330">
        <v>106</v>
      </c>
      <c r="BA330" t="s">
        <v>268</v>
      </c>
      <c r="BE330" s="8">
        <v>94</v>
      </c>
      <c r="BF330" s="8">
        <v>8</v>
      </c>
      <c r="BG330" s="8" t="s">
        <v>603</v>
      </c>
      <c r="BH330" s="8" t="s">
        <v>14</v>
      </c>
      <c r="BI330" s="8">
        <v>83</v>
      </c>
      <c r="BJ330" s="8">
        <v>177</v>
      </c>
      <c r="BK330" s="8">
        <v>97.9</v>
      </c>
      <c r="BL330" s="8">
        <v>19.600000000000001</v>
      </c>
      <c r="BM330" s="8">
        <v>69</v>
      </c>
    </row>
    <row r="331" spans="3:65" ht="16" customHeight="1">
      <c r="C331" s="288">
        <v>325</v>
      </c>
      <c r="D331" s="289"/>
      <c r="E331" s="289" t="str">
        <f>IF(L331="HOMIES", MAX(E$6:E330)+1, "")</f>
        <v/>
      </c>
      <c r="F331" s="289" t="str">
        <f t="shared" si="21"/>
        <v>RB88</v>
      </c>
      <c r="G331" s="289" t="s">
        <v>267</v>
      </c>
      <c r="H331" s="289" t="s">
        <v>267</v>
      </c>
      <c r="I331" s="289">
        <v>88</v>
      </c>
      <c r="J331" s="289">
        <v>14</v>
      </c>
      <c r="K331" s="289" t="s">
        <v>979</v>
      </c>
      <c r="L331" s="289" t="s">
        <v>519</v>
      </c>
      <c r="M331" s="290" t="str">
        <f>IFERROR(IF(OR(L331="ROOKIE",L331="FREE AGENT"),"NA",_xlfn.XLOOKUP($K331,PPL_EMAIL!$I$2:$I$400,PPL_EMAIL!$K$2:$K$400,"",0)),"NA")</f>
        <v>NA</v>
      </c>
      <c r="N331" s="290"/>
      <c r="O331" s="289" t="s">
        <v>49</v>
      </c>
      <c r="P331" s="291">
        <f>_xlfn.XLOOKUP($O331,NFL!$F$7:$F$39,NFL!$G$7:$G$39,"",0)</f>
        <v>11</v>
      </c>
      <c r="Q331" s="292">
        <v>0</v>
      </c>
      <c r="R331" s="293">
        <f>_xlfn.XLOOKUP($K331,CBS_RAW!$C$4:$C$1015,CBS_RAW!$AA$4:$AA$1015,"",0)</f>
        <v>22.01</v>
      </c>
      <c r="S331" s="315">
        <v>0</v>
      </c>
      <c r="T331" s="294">
        <f t="shared" si="22"/>
        <v>79</v>
      </c>
      <c r="U331" s="295">
        <f t="shared" si="23"/>
        <v>101</v>
      </c>
      <c r="V331" s="295">
        <f t="shared" si="24"/>
        <v>88.8</v>
      </c>
      <c r="W331" s="294">
        <v>249</v>
      </c>
      <c r="X331" s="295">
        <v>380</v>
      </c>
      <c r="Y331" s="295">
        <v>311.2</v>
      </c>
      <c r="Z331" s="230">
        <v>5</v>
      </c>
      <c r="AA331" s="229">
        <v>26</v>
      </c>
      <c r="AB331" s="230">
        <v>51</v>
      </c>
      <c r="AC331" s="230">
        <v>32.6</v>
      </c>
      <c r="AD331" s="230">
        <v>6</v>
      </c>
      <c r="AE331" s="25"/>
      <c r="AF331" s="241"/>
      <c r="AG331" s="11"/>
      <c r="AH331" s="230">
        <v>5</v>
      </c>
      <c r="AI331" s="229">
        <v>26</v>
      </c>
      <c r="AJ331" s="230">
        <v>51</v>
      </c>
      <c r="AK331" s="230">
        <v>32.6</v>
      </c>
      <c r="AL331" s="230">
        <v>6</v>
      </c>
      <c r="AM331" s="25"/>
      <c r="AN331" s="241"/>
      <c r="AZ331">
        <v>88</v>
      </c>
      <c r="BA331" t="s">
        <v>267</v>
      </c>
      <c r="BE331" s="8">
        <v>95</v>
      </c>
      <c r="BF331" s="8">
        <v>8</v>
      </c>
      <c r="BG331" s="8" t="s">
        <v>959</v>
      </c>
      <c r="BH331" s="8" t="s">
        <v>51</v>
      </c>
      <c r="BI331" s="8">
        <v>85</v>
      </c>
      <c r="BJ331" s="8">
        <v>112</v>
      </c>
      <c r="BK331" s="8">
        <v>98.4</v>
      </c>
      <c r="BL331" s="8">
        <v>6.7</v>
      </c>
      <c r="BM331" s="8">
        <v>77</v>
      </c>
    </row>
    <row r="332" spans="3:65" ht="16" customHeight="1">
      <c r="C332" s="288">
        <v>326</v>
      </c>
      <c r="D332" s="289"/>
      <c r="E332" s="289" t="str">
        <f>IF(L332="HOMIES", MAX(E$6:E331)+1, "")</f>
        <v/>
      </c>
      <c r="F332" s="289" t="str">
        <f t="shared" si="21"/>
        <v>WR107</v>
      </c>
      <c r="G332" s="289" t="s">
        <v>268</v>
      </c>
      <c r="H332" s="289" t="s">
        <v>268</v>
      </c>
      <c r="I332" s="289">
        <v>107</v>
      </c>
      <c r="J332" s="289">
        <v>14</v>
      </c>
      <c r="K332" s="289" t="s">
        <v>988</v>
      </c>
      <c r="L332" s="289" t="str">
        <f>UPPER(_xlfn.XLOOKUP($K332,PPL_EMAIL!$I$2:$I$400,PPL_EMAIL!$J$2:$J$400,"",0))</f>
        <v/>
      </c>
      <c r="M332" s="290" t="str">
        <f>IFERROR(IF(OR(L332="ROOKIE",L332="FREE AGENT"),"NA",_xlfn.XLOOKUP($K332,PPL_EMAIL!$I$2:$I$400,PPL_EMAIL!$K$2:$K$400,"",0)),"NA")</f>
        <v/>
      </c>
      <c r="N332" s="290"/>
      <c r="O332" s="289" t="s">
        <v>38</v>
      </c>
      <c r="P332" s="291">
        <f>_xlfn.XLOOKUP($O332,NFL!$F$7:$F$39,NFL!$G$7:$G$39,"",0)</f>
        <v>9</v>
      </c>
      <c r="Q332" s="292">
        <v>0</v>
      </c>
      <c r="R332" s="293">
        <f>_xlfn.XLOOKUP($K332,CBS_RAW!$C$4:$C$1015,CBS_RAW!$AA$4:$AA$1015,"",0)</f>
        <v>23.02</v>
      </c>
      <c r="S332" s="315">
        <v>0</v>
      </c>
      <c r="T332" s="294">
        <f t="shared" si="22"/>
        <v>82</v>
      </c>
      <c r="U332" s="295">
        <f t="shared" si="23"/>
        <v>150</v>
      </c>
      <c r="V332" s="295">
        <f t="shared" si="24"/>
        <v>113.3</v>
      </c>
      <c r="W332" s="294">
        <v>212</v>
      </c>
      <c r="X332" s="295">
        <v>357</v>
      </c>
      <c r="Y332" s="295">
        <v>272.8</v>
      </c>
      <c r="Z332" s="230">
        <v>14.7</v>
      </c>
      <c r="AA332" s="229">
        <v>74</v>
      </c>
      <c r="AB332" s="230">
        <v>167</v>
      </c>
      <c r="AC332" s="230">
        <v>92.9</v>
      </c>
      <c r="AD332" s="230">
        <v>17.8</v>
      </c>
      <c r="AE332" s="25"/>
      <c r="AF332" s="241"/>
      <c r="AG332" s="11"/>
      <c r="AH332" s="230">
        <v>14.7</v>
      </c>
      <c r="AI332" s="229">
        <v>74</v>
      </c>
      <c r="AJ332" s="230">
        <v>167</v>
      </c>
      <c r="AK332" s="230">
        <v>92.9</v>
      </c>
      <c r="AL332" s="230">
        <v>17.8</v>
      </c>
      <c r="AM332" s="25"/>
      <c r="AN332" s="241"/>
      <c r="AZ332">
        <v>107</v>
      </c>
      <c r="BA332" t="s">
        <v>268</v>
      </c>
      <c r="BE332" s="8">
        <v>96</v>
      </c>
      <c r="BF332" s="8">
        <v>8</v>
      </c>
      <c r="BG332" s="8" t="s">
        <v>471</v>
      </c>
      <c r="BH332" s="8" t="s">
        <v>14</v>
      </c>
      <c r="BI332" s="8">
        <v>80</v>
      </c>
      <c r="BJ332" s="8">
        <v>145</v>
      </c>
      <c r="BK332" s="8">
        <v>94.9</v>
      </c>
      <c r="BL332" s="8">
        <v>15.3</v>
      </c>
      <c r="BM332" s="8">
        <v>-10</v>
      </c>
    </row>
    <row r="333" spans="3:65" ht="16" customHeight="1">
      <c r="C333" s="288">
        <v>327</v>
      </c>
      <c r="D333" s="289"/>
      <c r="E333" s="289" t="str">
        <f>IF(L333="HOMIES", MAX(E$6:E332)+1, "")</f>
        <v/>
      </c>
      <c r="F333" s="289" t="str">
        <f t="shared" si="21"/>
        <v>DST29</v>
      </c>
      <c r="G333" s="289" t="s">
        <v>283</v>
      </c>
      <c r="H333" s="289" t="s">
        <v>1437</v>
      </c>
      <c r="I333" s="289">
        <v>29</v>
      </c>
      <c r="J333" s="289">
        <v>14</v>
      </c>
      <c r="K333" s="289" t="s">
        <v>361</v>
      </c>
      <c r="L333" s="289" t="str">
        <f>UPPER(_xlfn.XLOOKUP($K333,PPL_EMAIL!$I$2:$I$400,PPL_EMAIL!$J$2:$J$400,"",0))</f>
        <v/>
      </c>
      <c r="M333" s="290" t="str">
        <f>IFERROR(IF(OR(L333="ROOKIE",L333="FREE AGENT"),"NA",_xlfn.XLOOKUP($K333,PPL_EMAIL!$I$2:$I$400,PPL_EMAIL!$K$2:$K$400,"",0)),"NA")</f>
        <v/>
      </c>
      <c r="N333" s="290"/>
      <c r="O333" s="289" t="s">
        <v>49</v>
      </c>
      <c r="P333" s="291">
        <f>_xlfn.XLOOKUP($O333,NFL!$F$7:$F$39,NFL!$G$7:$G$39,"",0)</f>
        <v>11</v>
      </c>
      <c r="Q333" s="292">
        <v>0</v>
      </c>
      <c r="R333" s="293" t="str">
        <f>_xlfn.XLOOKUP($K333,CBS_RAW!$C$4:$C$1015,CBS_RAW!$AA$4:$AA$1015,"",0)</f>
        <v/>
      </c>
      <c r="S333" s="315">
        <v>64</v>
      </c>
      <c r="T333" s="294" t="str">
        <f t="shared" si="22"/>
        <v/>
      </c>
      <c r="U333" s="295" t="str">
        <f t="shared" si="23"/>
        <v/>
      </c>
      <c r="V333" s="295" t="str">
        <f t="shared" si="24"/>
        <v/>
      </c>
      <c r="W333" s="294">
        <v>281</v>
      </c>
      <c r="X333" s="295">
        <v>355</v>
      </c>
      <c r="Y333" s="295">
        <v>327.60000000000002</v>
      </c>
      <c r="Z333" s="230">
        <v>12.6</v>
      </c>
      <c r="AA333" s="229">
        <v>75</v>
      </c>
      <c r="AB333" s="230">
        <v>122</v>
      </c>
      <c r="AC333" s="230">
        <v>102.4</v>
      </c>
      <c r="AD333" s="230">
        <v>13.4</v>
      </c>
      <c r="AE333" s="25"/>
      <c r="AF333" s="241"/>
      <c r="AG333" s="11"/>
      <c r="AH333" s="230">
        <v>12.6</v>
      </c>
      <c r="AI333" s="229">
        <v>75</v>
      </c>
      <c r="AJ333" s="230">
        <v>122</v>
      </c>
      <c r="AK333" s="230">
        <v>102.4</v>
      </c>
      <c r="AL333" s="230">
        <v>13.4</v>
      </c>
      <c r="AM333" s="25"/>
      <c r="AN333" s="241"/>
      <c r="AZ333">
        <v>29</v>
      </c>
      <c r="BA333" t="s">
        <v>283</v>
      </c>
      <c r="BE333" s="8">
        <v>97</v>
      </c>
      <c r="BF333" s="8">
        <v>8</v>
      </c>
      <c r="BG333" s="8" t="s">
        <v>972</v>
      </c>
      <c r="BH333" s="8" t="s">
        <v>48</v>
      </c>
      <c r="BI333" s="8">
        <v>79</v>
      </c>
      <c r="BJ333" s="8">
        <v>121</v>
      </c>
      <c r="BK333" s="8">
        <v>93.7</v>
      </c>
      <c r="BL333" s="8">
        <v>12.9</v>
      </c>
      <c r="BM333" s="8">
        <v>79</v>
      </c>
    </row>
    <row r="334" spans="3:65" ht="16" customHeight="1">
      <c r="C334" s="288">
        <v>328</v>
      </c>
      <c r="D334" s="289"/>
      <c r="E334" s="289" t="str">
        <f>IF(L334="HOMIES", MAX(E$6:E333)+1, "")</f>
        <v/>
      </c>
      <c r="F334" s="289" t="str">
        <f t="shared" si="21"/>
        <v>TE43</v>
      </c>
      <c r="G334" s="289" t="s">
        <v>269</v>
      </c>
      <c r="H334" s="289" t="s">
        <v>269</v>
      </c>
      <c r="I334" s="289">
        <v>43</v>
      </c>
      <c r="J334" s="289">
        <v>14</v>
      </c>
      <c r="K334" s="289" t="s">
        <v>649</v>
      </c>
      <c r="L334" s="289" t="s">
        <v>532</v>
      </c>
      <c r="M334" s="290" t="str">
        <f>IFERROR(IF(OR(L334="ROOKIE",L334="FREE AGENT"),"NA",_xlfn.XLOOKUP($K334,PPL_EMAIL!$I$2:$I$400,PPL_EMAIL!$K$2:$K$400,"",0)),"NA")</f>
        <v>NA</v>
      </c>
      <c r="N334" s="290"/>
      <c r="O334" s="289" t="s">
        <v>433</v>
      </c>
      <c r="P334" s="291">
        <f>_xlfn.XLOOKUP($O334,NFL!$F$7:$F$39,NFL!$G$7:$G$39,"",0)</f>
        <v>6</v>
      </c>
      <c r="Q334" s="292">
        <v>0</v>
      </c>
      <c r="R334" s="293">
        <f>_xlfn.XLOOKUP($K334,CBS_RAW!$C$4:$C$1015,CBS_RAW!$AA$4:$AA$1015,"",0)</f>
        <v>74.349999999999994</v>
      </c>
      <c r="S334" s="315">
        <v>55.3</v>
      </c>
      <c r="T334" s="294">
        <f t="shared" si="22"/>
        <v>33</v>
      </c>
      <c r="U334" s="295">
        <f t="shared" si="23"/>
        <v>53</v>
      </c>
      <c r="V334" s="295">
        <f t="shared" si="24"/>
        <v>40.9</v>
      </c>
      <c r="W334" s="294">
        <v>255</v>
      </c>
      <c r="X334" s="295">
        <v>373</v>
      </c>
      <c r="Y334" s="295">
        <v>317.89999999999998</v>
      </c>
      <c r="Z334" s="230" t="s">
        <v>272</v>
      </c>
      <c r="AA334" s="229" t="s">
        <v>272</v>
      </c>
      <c r="AB334" s="230" t="s">
        <v>272</v>
      </c>
      <c r="AC334" s="230" t="s">
        <v>272</v>
      </c>
      <c r="AD334" s="230" t="s">
        <v>272</v>
      </c>
      <c r="AE334" s="25"/>
      <c r="AF334" s="241"/>
      <c r="AG334" s="11"/>
      <c r="AH334" s="230" t="s">
        <v>272</v>
      </c>
      <c r="AI334" s="229" t="s">
        <v>272</v>
      </c>
      <c r="AJ334" s="230" t="s">
        <v>272</v>
      </c>
      <c r="AK334" s="230" t="s">
        <v>272</v>
      </c>
      <c r="AL334" s="230" t="s">
        <v>272</v>
      </c>
      <c r="AM334" s="25"/>
      <c r="AN334" s="241"/>
      <c r="AZ334">
        <v>43</v>
      </c>
      <c r="BA334" t="s">
        <v>269</v>
      </c>
      <c r="BE334" s="8">
        <v>98</v>
      </c>
      <c r="BF334" s="8">
        <v>8</v>
      </c>
      <c r="BG334" s="8" t="s">
        <v>965</v>
      </c>
      <c r="BH334" s="8" t="s">
        <v>16</v>
      </c>
      <c r="BI334" s="8">
        <v>89</v>
      </c>
      <c r="BJ334" s="8">
        <v>117</v>
      </c>
      <c r="BK334" s="8">
        <v>103.6</v>
      </c>
      <c r="BL334" s="8">
        <v>6.7</v>
      </c>
      <c r="BM334" s="8">
        <v>58</v>
      </c>
    </row>
    <row r="335" spans="3:65" ht="16" customHeight="1">
      <c r="C335" s="288">
        <v>329</v>
      </c>
      <c r="D335" s="289"/>
      <c r="E335" s="289" t="str">
        <f>IF(L335="HOMIES", MAX(E$6:E334)+1, "")</f>
        <v/>
      </c>
      <c r="F335" s="289" t="str">
        <f t="shared" si="21"/>
        <v>RB89</v>
      </c>
      <c r="G335" s="289" t="s">
        <v>267</v>
      </c>
      <c r="H335" s="289" t="s">
        <v>267</v>
      </c>
      <c r="I335" s="289">
        <v>89</v>
      </c>
      <c r="J335" s="289">
        <v>14</v>
      </c>
      <c r="K335" s="289" t="s">
        <v>973</v>
      </c>
      <c r="L335" s="289" t="str">
        <f>UPPER(_xlfn.XLOOKUP($K335,PPL_EMAIL!$I$2:$I$400,PPL_EMAIL!$J$2:$J$400,"",0))</f>
        <v/>
      </c>
      <c r="M335" s="290" t="str">
        <f>IFERROR(IF(OR(L335="ROOKIE",L335="FREE AGENT"),"NA",_xlfn.XLOOKUP($K335,PPL_EMAIL!$I$2:$I$400,PPL_EMAIL!$K$2:$K$400,"",0)),"NA")</f>
        <v/>
      </c>
      <c r="N335" s="290"/>
      <c r="O335" s="289" t="s">
        <v>36</v>
      </c>
      <c r="P335" s="291">
        <f>_xlfn.XLOOKUP($O335,NFL!$F$7:$F$39,NFL!$G$7:$G$39,"",0)</f>
        <v>10</v>
      </c>
      <c r="Q335" s="292">
        <v>0</v>
      </c>
      <c r="R335" s="293">
        <f>_xlfn.XLOOKUP($K335,CBS_RAW!$C$4:$C$1015,CBS_RAW!$AA$4:$AA$1015,"",0)</f>
        <v>25.11</v>
      </c>
      <c r="S335" s="315">
        <v>0</v>
      </c>
      <c r="T335" s="294">
        <f t="shared" si="22"/>
        <v>76</v>
      </c>
      <c r="U335" s="295">
        <f t="shared" si="23"/>
        <v>100</v>
      </c>
      <c r="V335" s="295">
        <f t="shared" si="24"/>
        <v>86.9</v>
      </c>
      <c r="W335" s="294">
        <v>272</v>
      </c>
      <c r="X335" s="295">
        <v>361</v>
      </c>
      <c r="Y335" s="295">
        <v>305</v>
      </c>
      <c r="Z335" s="230">
        <v>4.5</v>
      </c>
      <c r="AA335" s="229">
        <v>30</v>
      </c>
      <c r="AB335" s="230">
        <v>47</v>
      </c>
      <c r="AC335" s="230">
        <v>37.799999999999997</v>
      </c>
      <c r="AD335" s="230">
        <v>3.7</v>
      </c>
      <c r="AE335" s="25"/>
      <c r="AF335" s="241"/>
      <c r="AG335" s="11"/>
      <c r="AH335" s="230">
        <v>4.5</v>
      </c>
      <c r="AI335" s="229">
        <v>30</v>
      </c>
      <c r="AJ335" s="230">
        <v>47</v>
      </c>
      <c r="AK335" s="230">
        <v>37.799999999999997</v>
      </c>
      <c r="AL335" s="230">
        <v>3.7</v>
      </c>
      <c r="AM335" s="25"/>
      <c r="AN335" s="241"/>
      <c r="AZ335">
        <v>89</v>
      </c>
      <c r="BA335" t="s">
        <v>267</v>
      </c>
      <c r="BE335" s="8">
        <v>99</v>
      </c>
      <c r="BF335" s="8">
        <v>8</v>
      </c>
      <c r="BG335" s="8" t="s">
        <v>646</v>
      </c>
      <c r="BH335" s="8" t="s">
        <v>29</v>
      </c>
      <c r="BI335" s="8">
        <v>77</v>
      </c>
      <c r="BJ335" s="8">
        <v>126</v>
      </c>
      <c r="BK335" s="8">
        <v>98</v>
      </c>
      <c r="BL335" s="8">
        <v>11.8</v>
      </c>
      <c r="BM335" s="8">
        <v>74</v>
      </c>
    </row>
    <row r="336" spans="3:65" ht="16" customHeight="1">
      <c r="C336" s="288">
        <v>330</v>
      </c>
      <c r="D336" s="289"/>
      <c r="E336" s="289" t="str">
        <f>IF(L336="HOMIES", MAX(E$6:E335)+1, "")</f>
        <v/>
      </c>
      <c r="F336" s="289" t="str">
        <f t="shared" si="21"/>
        <v>K26</v>
      </c>
      <c r="G336" s="289" t="s">
        <v>273</v>
      </c>
      <c r="H336" s="289" t="s">
        <v>273</v>
      </c>
      <c r="I336" s="289">
        <v>26</v>
      </c>
      <c r="J336" s="289">
        <v>14</v>
      </c>
      <c r="K336" s="289" t="s">
        <v>206</v>
      </c>
      <c r="L336" s="289" t="str">
        <f>UPPER(_xlfn.XLOOKUP($K336,PPL_EMAIL!$I$2:$I$400,PPL_EMAIL!$J$2:$J$400,"",0))</f>
        <v/>
      </c>
      <c r="M336" s="290" t="str">
        <f>IFERROR(IF(OR(L336="ROOKIE",L336="FREE AGENT"),"NA",_xlfn.XLOOKUP($K336,PPL_EMAIL!$I$2:$I$400,PPL_EMAIL!$K$2:$K$400,"",0)),"NA")</f>
        <v/>
      </c>
      <c r="N336" s="290"/>
      <c r="O336" s="289" t="s">
        <v>6</v>
      </c>
      <c r="P336" s="291">
        <f>_xlfn.XLOOKUP($O336,NFL!$F$7:$F$39,NFL!$G$7:$G$39,"",0)</f>
        <v>6</v>
      </c>
      <c r="Q336" s="292">
        <v>0</v>
      </c>
      <c r="R336" s="293" t="str">
        <f>_xlfn.XLOOKUP($K336,CBS_RAW!$C$4:$C$1015,CBS_RAW!$AA$4:$AA$1015,"",0)</f>
        <v/>
      </c>
      <c r="S336" s="315">
        <v>68</v>
      </c>
      <c r="T336" s="294">
        <f t="shared" si="22"/>
        <v>24</v>
      </c>
      <c r="U336" s="295">
        <f t="shared" si="23"/>
        <v>31</v>
      </c>
      <c r="V336" s="295">
        <f t="shared" si="24"/>
        <v>26.8</v>
      </c>
      <c r="W336" s="294">
        <v>272</v>
      </c>
      <c r="X336" s="295">
        <v>353</v>
      </c>
      <c r="Y336" s="295">
        <v>319.8</v>
      </c>
      <c r="Z336" s="230">
        <v>12.8</v>
      </c>
      <c r="AA336" s="229">
        <v>76</v>
      </c>
      <c r="AB336" s="230">
        <v>105</v>
      </c>
      <c r="AC336" s="230">
        <v>88.7</v>
      </c>
      <c r="AD336" s="230">
        <v>7.2</v>
      </c>
      <c r="AE336" s="25"/>
      <c r="AF336" s="241"/>
      <c r="AG336" s="11"/>
      <c r="AH336" s="230">
        <v>12.8</v>
      </c>
      <c r="AI336" s="229">
        <v>76</v>
      </c>
      <c r="AJ336" s="230">
        <v>105</v>
      </c>
      <c r="AK336" s="230">
        <v>88.7</v>
      </c>
      <c r="AL336" s="230">
        <v>7.2</v>
      </c>
      <c r="AM336" s="25"/>
      <c r="AN336" s="241"/>
      <c r="AZ336">
        <v>26</v>
      </c>
      <c r="BA336" t="s">
        <v>273</v>
      </c>
      <c r="BE336" s="8">
        <v>100</v>
      </c>
      <c r="BF336" s="8">
        <v>8</v>
      </c>
      <c r="BG336" s="8" t="s">
        <v>970</v>
      </c>
      <c r="BH336" s="8" t="s">
        <v>32</v>
      </c>
      <c r="BI336" s="8">
        <v>83</v>
      </c>
      <c r="BJ336" s="8">
        <v>125</v>
      </c>
      <c r="BK336" s="8">
        <v>98.7</v>
      </c>
      <c r="BL336" s="8">
        <v>10.4</v>
      </c>
      <c r="BM336" s="8">
        <v>65</v>
      </c>
    </row>
    <row r="337" spans="3:65" ht="16" customHeight="1">
      <c r="C337" s="288">
        <v>331</v>
      </c>
      <c r="D337" s="289"/>
      <c r="E337" s="289" t="str">
        <f>IF(L337="HOMIES", MAX(E$6:E336)+1, "")</f>
        <v/>
      </c>
      <c r="F337" s="289" t="str">
        <f t="shared" si="21"/>
        <v>RB90</v>
      </c>
      <c r="G337" s="289" t="s">
        <v>267</v>
      </c>
      <c r="H337" s="289" t="s">
        <v>267</v>
      </c>
      <c r="I337" s="289">
        <v>90</v>
      </c>
      <c r="J337" s="289">
        <v>14</v>
      </c>
      <c r="K337" s="289" t="s">
        <v>969</v>
      </c>
      <c r="L337" s="289" t="str">
        <f>UPPER(_xlfn.XLOOKUP($K337,PPL_EMAIL!$I$2:$I$400,PPL_EMAIL!$J$2:$J$400,"",0))</f>
        <v/>
      </c>
      <c r="M337" s="290" t="str">
        <f>IFERROR(IF(OR(L337="ROOKIE",L337="FREE AGENT"),"NA",_xlfn.XLOOKUP($K337,PPL_EMAIL!$I$2:$I$400,PPL_EMAIL!$K$2:$K$400,"",0)),"NA")</f>
        <v/>
      </c>
      <c r="N337" s="290"/>
      <c r="O337" s="289" t="s">
        <v>20</v>
      </c>
      <c r="P337" s="291">
        <f>_xlfn.XLOOKUP($O337,NFL!$F$7:$F$39,NFL!$G$7:$G$39,"",0)</f>
        <v>7</v>
      </c>
      <c r="Q337" s="292">
        <v>0</v>
      </c>
      <c r="R337" s="293">
        <f>_xlfn.XLOOKUP($K337,CBS_RAW!$C$4:$C$1015,CBS_RAW!$AA$4:$AA$1015,"",0)</f>
        <v>22.01</v>
      </c>
      <c r="S337" s="315">
        <v>0</v>
      </c>
      <c r="T337" s="294">
        <f t="shared" si="22"/>
        <v>77</v>
      </c>
      <c r="U337" s="295">
        <f t="shared" si="23"/>
        <v>93</v>
      </c>
      <c r="V337" s="295">
        <f t="shared" si="24"/>
        <v>84.4</v>
      </c>
      <c r="W337" s="294">
        <v>264</v>
      </c>
      <c r="X337" s="295">
        <v>391</v>
      </c>
      <c r="Y337" s="295">
        <v>322.7</v>
      </c>
      <c r="Z337" s="230">
        <v>11.2</v>
      </c>
      <c r="AA337" s="229">
        <v>63</v>
      </c>
      <c r="AB337" s="230">
        <v>123</v>
      </c>
      <c r="AC337" s="230">
        <v>90</v>
      </c>
      <c r="AD337" s="230">
        <v>15.2</v>
      </c>
      <c r="AE337" s="25"/>
      <c r="AF337" s="241"/>
      <c r="AG337" s="11"/>
      <c r="AH337" s="230">
        <v>11.2</v>
      </c>
      <c r="AI337" s="229">
        <v>63</v>
      </c>
      <c r="AJ337" s="230">
        <v>123</v>
      </c>
      <c r="AK337" s="230">
        <v>90</v>
      </c>
      <c r="AL337" s="230">
        <v>15.2</v>
      </c>
      <c r="AM337" s="25"/>
      <c r="AN337" s="241"/>
      <c r="AZ337">
        <v>90</v>
      </c>
      <c r="BA337" t="s">
        <v>267</v>
      </c>
      <c r="BE337" s="8">
        <v>101</v>
      </c>
      <c r="BF337" s="8">
        <v>8</v>
      </c>
      <c r="BG337" s="8" t="s">
        <v>618</v>
      </c>
      <c r="BH337" s="8" t="s">
        <v>13</v>
      </c>
      <c r="BI337" s="8">
        <v>86</v>
      </c>
      <c r="BJ337" s="8">
        <v>128</v>
      </c>
      <c r="BK337" s="8">
        <v>101.3</v>
      </c>
      <c r="BL337" s="8">
        <v>14.2</v>
      </c>
      <c r="BM337" s="8">
        <v>-14</v>
      </c>
    </row>
    <row r="338" spans="3:65" ht="16" customHeight="1">
      <c r="C338" s="288">
        <v>332</v>
      </c>
      <c r="D338" s="289"/>
      <c r="E338" s="289" t="str">
        <f>IF(L338="HOMIES", MAX(E$6:E337)+1, "")</f>
        <v/>
      </c>
      <c r="F338" s="289" t="str">
        <f t="shared" si="21"/>
        <v>WR108</v>
      </c>
      <c r="G338" s="289" t="s">
        <v>268</v>
      </c>
      <c r="H338" s="289" t="s">
        <v>268</v>
      </c>
      <c r="I338" s="289">
        <v>108</v>
      </c>
      <c r="J338" s="289">
        <v>14</v>
      </c>
      <c r="K338" s="289" t="s">
        <v>635</v>
      </c>
      <c r="L338" s="289" t="str">
        <f>UPPER(_xlfn.XLOOKUP($K338,PPL_EMAIL!$I$2:$I$400,PPL_EMAIL!$J$2:$J$400,"",0))</f>
        <v/>
      </c>
      <c r="M338" s="290" t="str">
        <f>IFERROR(IF(OR(L338="ROOKIE",L338="FREE AGENT"),"NA",_xlfn.XLOOKUP($K338,PPL_EMAIL!$I$2:$I$400,PPL_EMAIL!$K$2:$K$400,"",0)),"NA")</f>
        <v/>
      </c>
      <c r="N338" s="290"/>
      <c r="O338" s="289" t="s">
        <v>27</v>
      </c>
      <c r="P338" s="291">
        <f>_xlfn.XLOOKUP($O338,NFL!$F$7:$F$39,NFL!$G$7:$G$39,"",0)</f>
        <v>8</v>
      </c>
      <c r="Q338" s="292">
        <v>0</v>
      </c>
      <c r="R338" s="293">
        <f>_xlfn.XLOOKUP($K338,CBS_RAW!$C$4:$C$1015,CBS_RAW!$AA$4:$AA$1015,"",0)</f>
        <v>69.98</v>
      </c>
      <c r="S338" s="315">
        <v>66.2</v>
      </c>
      <c r="T338" s="294">
        <f t="shared" si="22"/>
        <v>95</v>
      </c>
      <c r="U338" s="295">
        <f t="shared" si="23"/>
        <v>123</v>
      </c>
      <c r="V338" s="295">
        <f t="shared" si="24"/>
        <v>109.5</v>
      </c>
      <c r="W338" s="294">
        <v>269</v>
      </c>
      <c r="X338" s="295">
        <v>352</v>
      </c>
      <c r="Y338" s="295">
        <v>310.8</v>
      </c>
      <c r="Z338" s="230">
        <v>3</v>
      </c>
      <c r="AA338" s="229">
        <v>31</v>
      </c>
      <c r="AB338" s="230">
        <v>37</v>
      </c>
      <c r="AC338" s="230">
        <v>34.4</v>
      </c>
      <c r="AD338" s="230">
        <v>1.9</v>
      </c>
      <c r="AE338" s="25"/>
      <c r="AF338" s="241"/>
      <c r="AG338" s="11"/>
      <c r="AH338" s="230">
        <v>3</v>
      </c>
      <c r="AI338" s="229">
        <v>31</v>
      </c>
      <c r="AJ338" s="230">
        <v>37</v>
      </c>
      <c r="AK338" s="230">
        <v>34.4</v>
      </c>
      <c r="AL338" s="230">
        <v>1.9</v>
      </c>
      <c r="AM338" s="25"/>
      <c r="AN338" s="241"/>
      <c r="AZ338">
        <v>108</v>
      </c>
      <c r="BA338" t="s">
        <v>268</v>
      </c>
      <c r="BE338" s="8">
        <v>102</v>
      </c>
      <c r="BF338" s="8">
        <v>8</v>
      </c>
      <c r="BG338" s="8" t="s">
        <v>977</v>
      </c>
      <c r="BH338" s="8" t="s">
        <v>48</v>
      </c>
      <c r="BI338" s="8">
        <v>83</v>
      </c>
      <c r="BJ338" s="8">
        <v>113</v>
      </c>
      <c r="BK338" s="8">
        <v>97.4</v>
      </c>
      <c r="BL338" s="8">
        <v>9.6</v>
      </c>
      <c r="BM338" s="8">
        <v>-13</v>
      </c>
    </row>
    <row r="339" spans="3:65" ht="16" customHeight="1">
      <c r="C339" s="288">
        <v>333</v>
      </c>
      <c r="D339" s="289"/>
      <c r="E339" s="289" t="str">
        <f>IF(L339="HOMIES", MAX(E$6:E338)+1, "")</f>
        <v/>
      </c>
      <c r="F339" s="289" t="str">
        <f t="shared" si="21"/>
        <v>RB91</v>
      </c>
      <c r="G339" s="289" t="s">
        <v>267</v>
      </c>
      <c r="H339" s="289" t="s">
        <v>267</v>
      </c>
      <c r="I339" s="289">
        <v>91</v>
      </c>
      <c r="J339" s="289">
        <v>14</v>
      </c>
      <c r="K339" s="289" t="s">
        <v>668</v>
      </c>
      <c r="L339" s="289" t="str">
        <f>UPPER(_xlfn.XLOOKUP($K339,PPL_EMAIL!$I$2:$I$400,PPL_EMAIL!$J$2:$J$400,"",0))</f>
        <v/>
      </c>
      <c r="M339" s="290" t="str">
        <f>IFERROR(IF(OR(L339="ROOKIE",L339="FREE AGENT"),"NA",_xlfn.XLOOKUP($K339,PPL_EMAIL!$I$2:$I$400,PPL_EMAIL!$K$2:$K$400,"",0)),"NA")</f>
        <v/>
      </c>
      <c r="N339" s="290"/>
      <c r="O339" s="289" t="s">
        <v>36</v>
      </c>
      <c r="P339" s="291">
        <f>_xlfn.XLOOKUP($O339,NFL!$F$7:$F$39,NFL!$G$7:$G$39,"",0)</f>
        <v>10</v>
      </c>
      <c r="Q339" s="292">
        <v>0</v>
      </c>
      <c r="R339" s="293">
        <f>_xlfn.XLOOKUP($K339,CBS_RAW!$C$4:$C$1015,CBS_RAW!$AA$4:$AA$1015,"",0)</f>
        <v>15.5</v>
      </c>
      <c r="S339" s="315">
        <v>13.9</v>
      </c>
      <c r="T339" s="294">
        <f t="shared" si="22"/>
        <v>82</v>
      </c>
      <c r="U339" s="295">
        <f t="shared" si="23"/>
        <v>113</v>
      </c>
      <c r="V339" s="295">
        <f t="shared" si="24"/>
        <v>95.2</v>
      </c>
      <c r="W339" s="294">
        <v>250</v>
      </c>
      <c r="X339" s="295">
        <v>367</v>
      </c>
      <c r="Y339" s="295">
        <v>313.3</v>
      </c>
      <c r="Z339" s="230">
        <v>7.8</v>
      </c>
      <c r="AA339" s="229">
        <v>80</v>
      </c>
      <c r="AB339" s="230">
        <v>139</v>
      </c>
      <c r="AC339" s="230">
        <v>94.8</v>
      </c>
      <c r="AD339" s="230">
        <v>11.1</v>
      </c>
      <c r="AE339" s="25"/>
      <c r="AF339" s="241"/>
      <c r="AG339" s="11"/>
      <c r="AH339" s="230">
        <v>7.8</v>
      </c>
      <c r="AI339" s="229">
        <v>80</v>
      </c>
      <c r="AJ339" s="230">
        <v>139</v>
      </c>
      <c r="AK339" s="230">
        <v>94.8</v>
      </c>
      <c r="AL339" s="230">
        <v>11.1</v>
      </c>
      <c r="AM339" s="25"/>
      <c r="AN339" s="241"/>
      <c r="AZ339">
        <v>91</v>
      </c>
      <c r="BA339" t="s">
        <v>267</v>
      </c>
      <c r="BE339" s="8">
        <v>103</v>
      </c>
      <c r="BF339" s="8">
        <v>9</v>
      </c>
      <c r="BG339" s="8" t="s">
        <v>171</v>
      </c>
      <c r="BH339" s="8" t="s">
        <v>40</v>
      </c>
      <c r="BI339" s="8">
        <v>95</v>
      </c>
      <c r="BJ339" s="8">
        <v>138</v>
      </c>
      <c r="BK339" s="8">
        <v>107.5</v>
      </c>
      <c r="BL339" s="8">
        <v>13.1</v>
      </c>
      <c r="BM339" s="8">
        <v>87</v>
      </c>
    </row>
    <row r="340" spans="3:65" ht="16" customHeight="1">
      <c r="C340" s="288">
        <v>334</v>
      </c>
      <c r="D340" s="289"/>
      <c r="E340" s="289" t="str">
        <f>IF(L340="HOMIES", MAX(E$6:E339)+1, "")</f>
        <v/>
      </c>
      <c r="F340" s="289" t="str">
        <f t="shared" si="21"/>
        <v>QB37</v>
      </c>
      <c r="G340" s="289" t="s">
        <v>266</v>
      </c>
      <c r="H340" s="289" t="s">
        <v>266</v>
      </c>
      <c r="I340" s="289">
        <v>37</v>
      </c>
      <c r="J340" s="289">
        <v>14</v>
      </c>
      <c r="K340" s="289" t="s">
        <v>978</v>
      </c>
      <c r="L340" s="289" t="str">
        <f>UPPER(_xlfn.XLOOKUP($K340,PPL_EMAIL!$I$2:$I$400,PPL_EMAIL!$J$2:$J$400,"",0))</f>
        <v/>
      </c>
      <c r="M340" s="290" t="str">
        <f>IFERROR(IF(OR(L340="ROOKIE",L340="FREE AGENT"),"NA",_xlfn.XLOOKUP($K340,PPL_EMAIL!$I$2:$I$400,PPL_EMAIL!$K$2:$K$400,"",0)),"NA")</f>
        <v/>
      </c>
      <c r="N340" s="290"/>
      <c r="O340" s="289" t="s">
        <v>10</v>
      </c>
      <c r="P340" s="291">
        <f>_xlfn.XLOOKUP($O340,NFL!$F$7:$F$39,NFL!$G$7:$G$39,"",0)</f>
        <v>14</v>
      </c>
      <c r="Q340" s="292" t="s">
        <v>1314</v>
      </c>
      <c r="R340" s="293">
        <f>_xlfn.XLOOKUP($K340,CBS_RAW!$C$4:$C$1015,CBS_RAW!$AA$4:$AA$1015,"",0)</f>
        <v>12</v>
      </c>
      <c r="S340" s="315">
        <v>0</v>
      </c>
      <c r="T340" s="294">
        <f t="shared" si="22"/>
        <v>30</v>
      </c>
      <c r="U340" s="295">
        <f t="shared" si="23"/>
        <v>40</v>
      </c>
      <c r="V340" s="295">
        <f t="shared" si="24"/>
        <v>35.9</v>
      </c>
      <c r="W340" s="294">
        <v>294</v>
      </c>
      <c r="X340" s="295">
        <v>384</v>
      </c>
      <c r="Y340" s="295">
        <v>341.6</v>
      </c>
      <c r="Z340" s="230">
        <v>14</v>
      </c>
      <c r="AA340" s="229">
        <v>97</v>
      </c>
      <c r="AB340" s="230">
        <v>154</v>
      </c>
      <c r="AC340" s="230">
        <v>118.3</v>
      </c>
      <c r="AD340" s="230">
        <v>17.100000000000001</v>
      </c>
      <c r="AE340" s="25"/>
      <c r="AF340" s="241"/>
      <c r="AG340" s="11"/>
      <c r="AH340" s="230">
        <v>14</v>
      </c>
      <c r="AI340" s="229">
        <v>97</v>
      </c>
      <c r="AJ340" s="230">
        <v>154</v>
      </c>
      <c r="AK340" s="230">
        <v>118.3</v>
      </c>
      <c r="AL340" s="230">
        <v>17.100000000000001</v>
      </c>
      <c r="AM340" s="25"/>
      <c r="AN340" s="241"/>
      <c r="AZ340">
        <v>37</v>
      </c>
      <c r="BA340" t="s">
        <v>266</v>
      </c>
      <c r="BE340" s="8">
        <v>104</v>
      </c>
      <c r="BF340" s="8">
        <v>9</v>
      </c>
      <c r="BG340" s="8" t="s">
        <v>960</v>
      </c>
      <c r="BH340" s="8" t="s">
        <v>120</v>
      </c>
      <c r="BI340" s="8">
        <v>78</v>
      </c>
      <c r="BJ340" s="8">
        <v>116</v>
      </c>
      <c r="BK340" s="8">
        <v>95.4</v>
      </c>
      <c r="BL340" s="8">
        <v>13.3</v>
      </c>
      <c r="BM340" s="8">
        <v>79</v>
      </c>
    </row>
    <row r="341" spans="3:65" ht="16" customHeight="1">
      <c r="C341" s="288">
        <v>335</v>
      </c>
      <c r="D341" s="289"/>
      <c r="E341" s="289" t="str">
        <f>IF(L341="HOMIES", MAX(E$6:E340)+1, "")</f>
        <v/>
      </c>
      <c r="F341" s="289" t="str">
        <f t="shared" si="21"/>
        <v>WR109</v>
      </c>
      <c r="G341" s="289" t="s">
        <v>268</v>
      </c>
      <c r="H341" s="289" t="s">
        <v>268</v>
      </c>
      <c r="I341" s="289">
        <v>109</v>
      </c>
      <c r="J341" s="289">
        <v>14</v>
      </c>
      <c r="K341" s="289" t="s">
        <v>164</v>
      </c>
      <c r="L341" s="289" t="str">
        <f>UPPER(_xlfn.XLOOKUP($K341,PPL_EMAIL!$I$2:$I$400,PPL_EMAIL!$J$2:$J$400,"",0))</f>
        <v>DYNASTY</v>
      </c>
      <c r="M341" s="290">
        <f>IFERROR(IF(OR(L341="ROOKIE",L341="FREE AGENT"),"NA",_xlfn.XLOOKUP($K341,PPL_EMAIL!$I$2:$I$400,PPL_EMAIL!$K$2:$K$400,"",0)),"NA")</f>
        <v>1</v>
      </c>
      <c r="N341" s="290" t="s">
        <v>396</v>
      </c>
      <c r="O341" s="289" t="s">
        <v>13</v>
      </c>
      <c r="P341" s="291">
        <f>_xlfn.XLOOKUP($O341,NFL!$F$7:$F$39,NFL!$G$7:$G$39,"",0)</f>
        <v>14</v>
      </c>
      <c r="Q341" s="292">
        <v>0</v>
      </c>
      <c r="R341" s="293">
        <f>_xlfn.XLOOKUP($K341,CBS_RAW!$C$4:$C$1015,CBS_RAW!$AA$4:$AA$1015,"",0)</f>
        <v>19.940000000000001</v>
      </c>
      <c r="S341" s="315">
        <v>55.7</v>
      </c>
      <c r="T341" s="294">
        <f t="shared" si="22"/>
        <v>98</v>
      </c>
      <c r="U341" s="295">
        <f t="shared" si="23"/>
        <v>171</v>
      </c>
      <c r="V341" s="295">
        <f t="shared" si="24"/>
        <v>122.2</v>
      </c>
      <c r="W341" s="294">
        <v>263</v>
      </c>
      <c r="X341" s="295">
        <v>383</v>
      </c>
      <c r="Y341" s="295">
        <v>306</v>
      </c>
      <c r="Z341" s="230">
        <v>6.2</v>
      </c>
      <c r="AA341" s="229">
        <v>28</v>
      </c>
      <c r="AB341" s="230">
        <v>47</v>
      </c>
      <c r="AC341" s="230">
        <v>36.299999999999997</v>
      </c>
      <c r="AD341" s="230">
        <v>5.3</v>
      </c>
      <c r="AE341" s="25"/>
      <c r="AF341" s="241"/>
      <c r="AG341" s="11"/>
      <c r="AH341" s="230">
        <v>6.2</v>
      </c>
      <c r="AI341" s="229">
        <v>28</v>
      </c>
      <c r="AJ341" s="230">
        <v>47</v>
      </c>
      <c r="AK341" s="230">
        <v>36.299999999999997</v>
      </c>
      <c r="AL341" s="230">
        <v>5.3</v>
      </c>
      <c r="AM341" s="25"/>
      <c r="AN341" s="241"/>
      <c r="AZ341">
        <v>109</v>
      </c>
      <c r="BA341" t="s">
        <v>268</v>
      </c>
      <c r="BE341" s="8">
        <v>105</v>
      </c>
      <c r="BF341" s="8">
        <v>9</v>
      </c>
      <c r="BG341" s="8" t="s">
        <v>164</v>
      </c>
      <c r="BH341" s="8" t="s">
        <v>13</v>
      </c>
      <c r="BI341" s="8">
        <v>98</v>
      </c>
      <c r="BJ341" s="8">
        <v>171</v>
      </c>
      <c r="BK341" s="8">
        <v>122.2</v>
      </c>
      <c r="BL341" s="8">
        <v>25</v>
      </c>
      <c r="BM341" s="8">
        <v>75</v>
      </c>
    </row>
    <row r="342" spans="3:65" ht="16" customHeight="1">
      <c r="C342" s="288">
        <v>336</v>
      </c>
      <c r="D342" s="289"/>
      <c r="E342" s="289" t="str">
        <f>IF(L342="HOMIES", MAX(E$6:E341)+1, "")</f>
        <v/>
      </c>
      <c r="F342" s="289" t="str">
        <f t="shared" si="21"/>
        <v>WR110</v>
      </c>
      <c r="G342" s="289" t="s">
        <v>268</v>
      </c>
      <c r="H342" s="289" t="s">
        <v>268</v>
      </c>
      <c r="I342" s="289">
        <v>110</v>
      </c>
      <c r="J342" s="289">
        <v>14</v>
      </c>
      <c r="K342" s="289" t="s">
        <v>461</v>
      </c>
      <c r="L342" s="289" t="str">
        <f>UPPER(_xlfn.XLOOKUP($K342,PPL_EMAIL!$I$2:$I$400,PPL_EMAIL!$J$2:$J$400,"",0))</f>
        <v/>
      </c>
      <c r="M342" s="290" t="str">
        <f>IFERROR(IF(OR(L342="ROOKIE",L342="FREE AGENT"),"NA",_xlfn.XLOOKUP($K342,PPL_EMAIL!$I$2:$I$400,PPL_EMAIL!$K$2:$K$400,"",0)),"NA")</f>
        <v/>
      </c>
      <c r="N342" s="290"/>
      <c r="O342" s="289" t="s">
        <v>53</v>
      </c>
      <c r="P342" s="291">
        <f>_xlfn.XLOOKUP($O342,NFL!$F$7:$F$39,NFL!$G$7:$G$39,"",0)</f>
        <v>9</v>
      </c>
      <c r="Q342" s="292">
        <v>0</v>
      </c>
      <c r="R342" s="293">
        <f>_xlfn.XLOOKUP($K342,CBS_RAW!$C$4:$C$1015,CBS_RAW!$AA$4:$AA$1015,"",0)</f>
        <v>88.34</v>
      </c>
      <c r="S342" s="315">
        <v>42.6</v>
      </c>
      <c r="T342" s="294">
        <f t="shared" si="22"/>
        <v>102</v>
      </c>
      <c r="U342" s="295">
        <f t="shared" si="23"/>
        <v>149</v>
      </c>
      <c r="V342" s="295">
        <f t="shared" si="24"/>
        <v>117.8</v>
      </c>
      <c r="W342" s="294">
        <v>261</v>
      </c>
      <c r="X342" s="295">
        <v>369</v>
      </c>
      <c r="Y342" s="295">
        <v>315.3</v>
      </c>
      <c r="Z342" s="230">
        <v>6.8</v>
      </c>
      <c r="AA342" s="229">
        <v>80</v>
      </c>
      <c r="AB342" s="230">
        <v>115</v>
      </c>
      <c r="AC342" s="230">
        <v>94.8</v>
      </c>
      <c r="AD342" s="230">
        <v>8.9</v>
      </c>
      <c r="AE342" s="25"/>
      <c r="AF342" s="241"/>
      <c r="AG342" s="11"/>
      <c r="AH342" s="230">
        <v>6.8</v>
      </c>
      <c r="AI342" s="229">
        <v>80</v>
      </c>
      <c r="AJ342" s="230">
        <v>115</v>
      </c>
      <c r="AK342" s="230">
        <v>94.8</v>
      </c>
      <c r="AL342" s="230">
        <v>8.9</v>
      </c>
      <c r="AM342" s="25"/>
      <c r="AN342" s="241"/>
      <c r="AZ342">
        <v>110</v>
      </c>
      <c r="BA342" t="s">
        <v>268</v>
      </c>
      <c r="BE342" s="8">
        <v>106</v>
      </c>
      <c r="BF342" s="8">
        <v>9</v>
      </c>
      <c r="BG342" s="8" t="s">
        <v>988</v>
      </c>
      <c r="BH342" s="8" t="s">
        <v>38</v>
      </c>
      <c r="BI342" s="8">
        <v>82</v>
      </c>
      <c r="BJ342" s="8">
        <v>150</v>
      </c>
      <c r="BK342" s="8">
        <v>113.3</v>
      </c>
      <c r="BL342" s="8">
        <v>23.3</v>
      </c>
      <c r="BM342" s="8">
        <v>25</v>
      </c>
    </row>
    <row r="343" spans="3:65" ht="16" customHeight="1">
      <c r="C343" s="288">
        <v>337</v>
      </c>
      <c r="D343" s="289"/>
      <c r="E343" s="289" t="str">
        <f>IF(L343="HOMIES", MAX(E$6:E342)+1, "")</f>
        <v/>
      </c>
      <c r="F343" s="289" t="str">
        <f t="shared" si="21"/>
        <v>WR111</v>
      </c>
      <c r="G343" s="289" t="s">
        <v>268</v>
      </c>
      <c r="H343" s="289" t="s">
        <v>268</v>
      </c>
      <c r="I343" s="289">
        <v>111</v>
      </c>
      <c r="J343" s="289">
        <v>14</v>
      </c>
      <c r="K343" s="289" t="s">
        <v>986</v>
      </c>
      <c r="L343" s="289" t="str">
        <f>UPPER(_xlfn.XLOOKUP($K343,PPL_EMAIL!$I$2:$I$400,PPL_EMAIL!$J$2:$J$400,"",0))</f>
        <v/>
      </c>
      <c r="M343" s="290" t="str">
        <f>IFERROR(IF(OR(L343="ROOKIE",L343="FREE AGENT"),"NA",_xlfn.XLOOKUP($K343,PPL_EMAIL!$I$2:$I$400,PPL_EMAIL!$K$2:$K$400,"",0)),"NA")</f>
        <v/>
      </c>
      <c r="N343" s="290"/>
      <c r="O343" s="289" t="s">
        <v>36</v>
      </c>
      <c r="P343" s="291">
        <f>_xlfn.XLOOKUP($O343,NFL!$F$7:$F$39,NFL!$G$7:$G$39,"",0)</f>
        <v>10</v>
      </c>
      <c r="Q343" s="292">
        <v>0</v>
      </c>
      <c r="R343" s="293">
        <f>_xlfn.XLOOKUP($K343,CBS_RAW!$C$4:$C$1015,CBS_RAW!$AA$4:$AA$1015,"",0)</f>
        <v>42.75</v>
      </c>
      <c r="S343" s="315">
        <v>0</v>
      </c>
      <c r="T343" s="294">
        <f t="shared" si="22"/>
        <v>88</v>
      </c>
      <c r="U343" s="295">
        <f t="shared" si="23"/>
        <v>170</v>
      </c>
      <c r="V343" s="295">
        <f t="shared" si="24"/>
        <v>113.7</v>
      </c>
      <c r="W343" s="294">
        <v>243</v>
      </c>
      <c r="X343" s="295">
        <v>384</v>
      </c>
      <c r="Y343" s="295">
        <v>315.2</v>
      </c>
      <c r="Z343" s="230">
        <v>5.9</v>
      </c>
      <c r="AA343" s="229">
        <v>27</v>
      </c>
      <c r="AB343" s="230">
        <v>52</v>
      </c>
      <c r="AC343" s="230">
        <v>37.200000000000003</v>
      </c>
      <c r="AD343" s="230">
        <v>5.6</v>
      </c>
      <c r="AE343" s="25"/>
      <c r="AF343" s="241"/>
      <c r="AG343" s="11"/>
      <c r="AH343" s="230">
        <v>5.9</v>
      </c>
      <c r="AI343" s="229">
        <v>27</v>
      </c>
      <c r="AJ343" s="230">
        <v>52</v>
      </c>
      <c r="AK343" s="230">
        <v>37.200000000000003</v>
      </c>
      <c r="AL343" s="230">
        <v>5.6</v>
      </c>
      <c r="AM343" s="25"/>
      <c r="AN343" s="241"/>
      <c r="AZ343">
        <v>111</v>
      </c>
      <c r="BA343" t="s">
        <v>268</v>
      </c>
      <c r="BE343" s="8">
        <v>107</v>
      </c>
      <c r="BF343" s="8">
        <v>9</v>
      </c>
      <c r="BG343" s="8" t="s">
        <v>982</v>
      </c>
      <c r="BH343" s="8" t="s">
        <v>29</v>
      </c>
      <c r="BI343" s="8">
        <v>93</v>
      </c>
      <c r="BJ343" s="8">
        <v>120</v>
      </c>
      <c r="BK343" s="8">
        <v>107.5</v>
      </c>
      <c r="BL343" s="8">
        <v>8.9</v>
      </c>
      <c r="BM343" s="8">
        <v>70</v>
      </c>
    </row>
    <row r="344" spans="3:65" ht="16" customHeight="1">
      <c r="C344" s="288">
        <v>338</v>
      </c>
      <c r="D344" s="289"/>
      <c r="E344" s="289" t="str">
        <f>IF(L344="HOMIES", MAX(E$6:E343)+1, "")</f>
        <v/>
      </c>
      <c r="F344" s="289" t="str">
        <f t="shared" si="21"/>
        <v>K27</v>
      </c>
      <c r="G344" s="289" t="s">
        <v>273</v>
      </c>
      <c r="H344" s="289" t="s">
        <v>273</v>
      </c>
      <c r="I344" s="289">
        <v>27</v>
      </c>
      <c r="J344" s="289">
        <v>14</v>
      </c>
      <c r="K344" s="289" t="s">
        <v>985</v>
      </c>
      <c r="L344" s="289" t="str">
        <f>UPPER(_xlfn.XLOOKUP($K344,PPL_EMAIL!$I$2:$I$400,PPL_EMAIL!$J$2:$J$400,"",0))</f>
        <v/>
      </c>
      <c r="M344" s="290" t="str">
        <f>IFERROR(IF(OR(L344="ROOKIE",L344="FREE AGENT"),"NA",_xlfn.XLOOKUP($K344,PPL_EMAIL!$I$2:$I$400,PPL_EMAIL!$K$2:$K$400,"",0)),"NA")</f>
        <v/>
      </c>
      <c r="N344" s="290"/>
      <c r="O344" s="289" t="s">
        <v>24</v>
      </c>
      <c r="P344" s="291">
        <f>_xlfn.XLOOKUP($O344,NFL!$F$7:$F$39,NFL!$G$7:$G$39,"",0)</f>
        <v>9</v>
      </c>
      <c r="Q344" s="292" t="s">
        <v>1069</v>
      </c>
      <c r="R344" s="293" t="str">
        <f>_xlfn.XLOOKUP($K344,CBS_RAW!$C$4:$C$1015,CBS_RAW!$AA$4:$AA$1015,"",0)</f>
        <v/>
      </c>
      <c r="S344" s="315">
        <v>62</v>
      </c>
      <c r="T344" s="294">
        <f t="shared" si="22"/>
        <v>15</v>
      </c>
      <c r="U344" s="295">
        <f t="shared" si="23"/>
        <v>30</v>
      </c>
      <c r="V344" s="295">
        <f t="shared" si="24"/>
        <v>22.1</v>
      </c>
      <c r="W344" s="294">
        <v>230</v>
      </c>
      <c r="X344" s="295">
        <v>296</v>
      </c>
      <c r="Y344" s="295">
        <v>269.10000000000002</v>
      </c>
      <c r="Z344" s="230" t="s">
        <v>272</v>
      </c>
      <c r="AA344" s="229" t="s">
        <v>272</v>
      </c>
      <c r="AB344" s="230" t="s">
        <v>272</v>
      </c>
      <c r="AC344" s="230" t="s">
        <v>272</v>
      </c>
      <c r="AD344" s="230" t="s">
        <v>272</v>
      </c>
      <c r="AE344" s="25"/>
      <c r="AF344" s="241"/>
      <c r="AG344" s="11"/>
      <c r="AH344" s="230" t="s">
        <v>272</v>
      </c>
      <c r="AI344" s="229" t="s">
        <v>272</v>
      </c>
      <c r="AJ344" s="230" t="s">
        <v>272</v>
      </c>
      <c r="AK344" s="230" t="s">
        <v>272</v>
      </c>
      <c r="AL344" s="230" t="s">
        <v>272</v>
      </c>
      <c r="AM344" s="25"/>
      <c r="AN344" s="241"/>
      <c r="AZ344">
        <v>27</v>
      </c>
      <c r="BA344" t="s">
        <v>273</v>
      </c>
      <c r="BE344" s="8">
        <v>108</v>
      </c>
      <c r="BF344" s="8">
        <v>9</v>
      </c>
      <c r="BG344" s="8" t="s">
        <v>461</v>
      </c>
      <c r="BH344" s="8" t="s">
        <v>53</v>
      </c>
      <c r="BI344" s="8">
        <v>102</v>
      </c>
      <c r="BJ344" s="8">
        <v>149</v>
      </c>
      <c r="BK344" s="8">
        <v>117.8</v>
      </c>
      <c r="BL344" s="8">
        <v>13.5</v>
      </c>
      <c r="BM344" s="8" t="s">
        <v>2369</v>
      </c>
    </row>
    <row r="345" spans="3:65" ht="16" customHeight="1">
      <c r="C345" s="288">
        <v>339</v>
      </c>
      <c r="D345" s="289"/>
      <c r="E345" s="289" t="str">
        <f>IF(L345="HOMIES", MAX(E$6:E344)+1, "")</f>
        <v/>
      </c>
      <c r="F345" s="289" t="str">
        <f t="shared" si="21"/>
        <v>TE44</v>
      </c>
      <c r="G345" s="289" t="s">
        <v>269</v>
      </c>
      <c r="H345" s="289" t="s">
        <v>269</v>
      </c>
      <c r="I345" s="289">
        <v>44</v>
      </c>
      <c r="J345" s="289">
        <v>14</v>
      </c>
      <c r="K345" s="289" t="s">
        <v>984</v>
      </c>
      <c r="L345" s="289" t="str">
        <f>UPPER(_xlfn.XLOOKUP($K345,PPL_EMAIL!$I$2:$I$400,PPL_EMAIL!$J$2:$J$400,"",0))</f>
        <v/>
      </c>
      <c r="M345" s="290" t="str">
        <f>IFERROR(IF(OR(L345="ROOKIE",L345="FREE AGENT"),"NA",_xlfn.XLOOKUP($K345,PPL_EMAIL!$I$2:$I$400,PPL_EMAIL!$K$2:$K$400,"",0)),"NA")</f>
        <v/>
      </c>
      <c r="N345" s="290"/>
      <c r="O345" s="289" t="s">
        <v>2</v>
      </c>
      <c r="P345" s="291">
        <f>_xlfn.XLOOKUP($O345,NFL!$F$7:$F$39,NFL!$G$7:$G$39,"",0)</f>
        <v>14</v>
      </c>
      <c r="Q345" s="292">
        <v>0</v>
      </c>
      <c r="R345" s="293">
        <f>_xlfn.XLOOKUP($K345,CBS_RAW!$C$4:$C$1015,CBS_RAW!$AA$4:$AA$1015,"",0)</f>
        <v>58.51</v>
      </c>
      <c r="S345" s="315">
        <v>0</v>
      </c>
      <c r="T345" s="294">
        <f t="shared" si="22"/>
        <v>35</v>
      </c>
      <c r="U345" s="295">
        <f t="shared" si="23"/>
        <v>53</v>
      </c>
      <c r="V345" s="295">
        <f t="shared" si="24"/>
        <v>43.2</v>
      </c>
      <c r="W345" s="294">
        <v>273</v>
      </c>
      <c r="X345" s="295">
        <v>352</v>
      </c>
      <c r="Y345" s="295">
        <v>317.7</v>
      </c>
      <c r="Z345" s="230">
        <v>18.600000000000001</v>
      </c>
      <c r="AA345" s="229">
        <v>97</v>
      </c>
      <c r="AB345" s="230">
        <v>167</v>
      </c>
      <c r="AC345" s="230">
        <v>117.7</v>
      </c>
      <c r="AD345" s="230">
        <v>18.8</v>
      </c>
      <c r="AE345" s="25"/>
      <c r="AF345" s="241"/>
      <c r="AG345" s="11"/>
      <c r="AH345" s="230">
        <v>18.600000000000001</v>
      </c>
      <c r="AI345" s="229">
        <v>97</v>
      </c>
      <c r="AJ345" s="230">
        <v>167</v>
      </c>
      <c r="AK345" s="230">
        <v>117.7</v>
      </c>
      <c r="AL345" s="230">
        <v>18.8</v>
      </c>
      <c r="AM345" s="25"/>
      <c r="AN345" s="241"/>
      <c r="AZ345">
        <v>44</v>
      </c>
      <c r="BA345" t="s">
        <v>269</v>
      </c>
      <c r="BE345" s="8">
        <v>109</v>
      </c>
      <c r="BF345" s="8">
        <v>9</v>
      </c>
      <c r="BG345" s="8" t="s">
        <v>986</v>
      </c>
      <c r="BH345" s="8" t="s">
        <v>36</v>
      </c>
      <c r="BI345" s="8">
        <v>88</v>
      </c>
      <c r="BJ345" s="8">
        <v>170</v>
      </c>
      <c r="BK345" s="8">
        <v>113.7</v>
      </c>
      <c r="BL345" s="8">
        <v>19.600000000000001</v>
      </c>
      <c r="BM345" s="8">
        <v>66</v>
      </c>
    </row>
    <row r="346" spans="3:65" ht="16" customHeight="1">
      <c r="C346" s="288">
        <v>340</v>
      </c>
      <c r="D346" s="289"/>
      <c r="E346" s="289" t="str">
        <f>IF(L346="HOMIES", MAX(E$6:E345)+1, "")</f>
        <v/>
      </c>
      <c r="F346" s="289" t="str">
        <f t="shared" si="21"/>
        <v>WR112</v>
      </c>
      <c r="G346" s="289" t="s">
        <v>268</v>
      </c>
      <c r="H346" s="289" t="s">
        <v>268</v>
      </c>
      <c r="I346" s="289">
        <v>112</v>
      </c>
      <c r="J346" s="289">
        <v>14</v>
      </c>
      <c r="K346" s="289" t="s">
        <v>465</v>
      </c>
      <c r="L346" s="289" t="str">
        <f>UPPER(_xlfn.XLOOKUP($K346,PPL_EMAIL!$I$2:$I$400,PPL_EMAIL!$J$2:$J$400,"",0))</f>
        <v>HABANEROS</v>
      </c>
      <c r="M346" s="290">
        <f>IFERROR(IF(OR(L346="ROOKIE",L346="FREE AGENT"),"NA",_xlfn.XLOOKUP($K346,PPL_EMAIL!$I$2:$I$400,PPL_EMAIL!$K$2:$K$400,"",0)),"NA")</f>
        <v>1</v>
      </c>
      <c r="N346" s="290" t="s">
        <v>69</v>
      </c>
      <c r="O346" s="289" t="s">
        <v>16</v>
      </c>
      <c r="P346" s="291">
        <f>_xlfn.XLOOKUP($O346,NFL!$F$7:$F$39,NFL!$G$7:$G$39,"",0)</f>
        <v>7</v>
      </c>
      <c r="Q346" s="292">
        <v>0</v>
      </c>
      <c r="R346" s="293">
        <f>_xlfn.XLOOKUP($K346,CBS_RAW!$C$4:$C$1015,CBS_RAW!$AA$4:$AA$1015,"",0)</f>
        <v>51.68</v>
      </c>
      <c r="S346" s="315">
        <v>45.1</v>
      </c>
      <c r="T346" s="294">
        <f t="shared" si="22"/>
        <v>102</v>
      </c>
      <c r="U346" s="295">
        <f t="shared" si="23"/>
        <v>157</v>
      </c>
      <c r="V346" s="295">
        <f t="shared" si="24"/>
        <v>125.1</v>
      </c>
      <c r="W346" s="294">
        <v>281</v>
      </c>
      <c r="X346" s="295">
        <v>391</v>
      </c>
      <c r="Y346" s="295">
        <v>324.60000000000002</v>
      </c>
      <c r="Z346" s="230">
        <v>12.8</v>
      </c>
      <c r="AA346" s="229">
        <v>87</v>
      </c>
      <c r="AB346" s="230">
        <v>126</v>
      </c>
      <c r="AC346" s="230">
        <v>106.2</v>
      </c>
      <c r="AD346" s="230">
        <v>12.5</v>
      </c>
      <c r="AE346" s="25"/>
      <c r="AF346" s="241"/>
      <c r="AG346" s="11"/>
      <c r="AH346" s="230">
        <v>12.8</v>
      </c>
      <c r="AI346" s="229">
        <v>87</v>
      </c>
      <c r="AJ346" s="230">
        <v>126</v>
      </c>
      <c r="AK346" s="230">
        <v>106.2</v>
      </c>
      <c r="AL346" s="230">
        <v>12.5</v>
      </c>
      <c r="AM346" s="25"/>
      <c r="AN346" s="241"/>
      <c r="AZ346">
        <v>112</v>
      </c>
      <c r="BA346" t="s">
        <v>268</v>
      </c>
      <c r="BE346" s="8">
        <v>110</v>
      </c>
      <c r="BF346" s="8">
        <v>9</v>
      </c>
      <c r="BG346" s="8" t="s">
        <v>995</v>
      </c>
      <c r="BH346" s="8" t="s">
        <v>25</v>
      </c>
      <c r="BI346" s="8">
        <v>96</v>
      </c>
      <c r="BJ346" s="8">
        <v>141</v>
      </c>
      <c r="BK346" s="8">
        <v>116.7</v>
      </c>
      <c r="BL346" s="8">
        <v>13.5</v>
      </c>
      <c r="BM346" s="8">
        <v>57</v>
      </c>
    </row>
    <row r="347" spans="3:65" ht="16" customHeight="1">
      <c r="C347" s="288">
        <v>341</v>
      </c>
      <c r="D347" s="289"/>
      <c r="E347" s="289" t="str">
        <f>IF(L347="HOMIES", MAX(E$6:E346)+1, "")</f>
        <v/>
      </c>
      <c r="F347" s="289" t="str">
        <f t="shared" si="21"/>
        <v>DST30</v>
      </c>
      <c r="G347" s="289" t="s">
        <v>283</v>
      </c>
      <c r="H347" s="289" t="s">
        <v>1437</v>
      </c>
      <c r="I347" s="289">
        <v>30</v>
      </c>
      <c r="J347" s="289">
        <v>14</v>
      </c>
      <c r="K347" s="289" t="s">
        <v>374</v>
      </c>
      <c r="L347" s="289" t="str">
        <f>UPPER(_xlfn.XLOOKUP($K347,PPL_EMAIL!$I$2:$I$400,PPL_EMAIL!$J$2:$J$400,"",0))</f>
        <v/>
      </c>
      <c r="M347" s="290" t="str">
        <f>IFERROR(IF(OR(L347="ROOKIE",L347="FREE AGENT"),"NA",_xlfn.XLOOKUP($K347,PPL_EMAIL!$I$2:$I$400,PPL_EMAIL!$K$2:$K$400,"",0)),"NA")</f>
        <v/>
      </c>
      <c r="N347" s="290"/>
      <c r="O347" s="289" t="s">
        <v>10</v>
      </c>
      <c r="P347" s="291">
        <f>_xlfn.XLOOKUP($O347,NFL!$F$7:$F$39,NFL!$G$7:$G$39,"",0)</f>
        <v>14</v>
      </c>
      <c r="Q347" s="292">
        <v>0</v>
      </c>
      <c r="R347" s="293" t="str">
        <f>_xlfn.XLOOKUP($K347,CBS_RAW!$C$4:$C$1015,CBS_RAW!$AA$4:$AA$1015,"",0)</f>
        <v/>
      </c>
      <c r="S347" s="315">
        <v>65</v>
      </c>
      <c r="T347" s="294" t="str">
        <f t="shared" si="22"/>
        <v/>
      </c>
      <c r="U347" s="295" t="str">
        <f t="shared" si="23"/>
        <v/>
      </c>
      <c r="V347" s="295" t="str">
        <f t="shared" si="24"/>
        <v/>
      </c>
      <c r="W347" s="294">
        <v>310</v>
      </c>
      <c r="X347" s="295">
        <v>345</v>
      </c>
      <c r="Y347" s="295">
        <v>325.89999999999998</v>
      </c>
      <c r="Z347" s="230">
        <v>12.9</v>
      </c>
      <c r="AA347" s="229">
        <v>73</v>
      </c>
      <c r="AB347" s="230">
        <v>105</v>
      </c>
      <c r="AC347" s="230">
        <v>88.5</v>
      </c>
      <c r="AD347" s="230">
        <v>10.3</v>
      </c>
      <c r="AE347" s="25"/>
      <c r="AF347" s="241"/>
      <c r="AG347" s="11"/>
      <c r="AH347" s="230">
        <v>12.9</v>
      </c>
      <c r="AI347" s="229">
        <v>73</v>
      </c>
      <c r="AJ347" s="230">
        <v>105</v>
      </c>
      <c r="AK347" s="230">
        <v>88.5</v>
      </c>
      <c r="AL347" s="230">
        <v>10.3</v>
      </c>
      <c r="AM347" s="25"/>
      <c r="AN347" s="241"/>
      <c r="AZ347">
        <v>30</v>
      </c>
      <c r="BA347" t="s">
        <v>283</v>
      </c>
      <c r="BE347" s="8">
        <v>111</v>
      </c>
      <c r="BF347" s="8">
        <v>9</v>
      </c>
      <c r="BG347" s="8" t="s">
        <v>987</v>
      </c>
      <c r="BH347" s="8" t="s">
        <v>34</v>
      </c>
      <c r="BI347" s="8">
        <v>86</v>
      </c>
      <c r="BJ347" s="8">
        <v>151</v>
      </c>
      <c r="BK347" s="8">
        <v>116.9</v>
      </c>
      <c r="BL347" s="8">
        <v>14.8</v>
      </c>
      <c r="BM347" s="8">
        <v>67</v>
      </c>
    </row>
    <row r="348" spans="3:65" ht="16" customHeight="1">
      <c r="C348" s="288">
        <v>342</v>
      </c>
      <c r="D348" s="289"/>
      <c r="E348" s="289" t="str">
        <f>IF(L348="HOMIES", MAX(E$6:E347)+1, "")</f>
        <v/>
      </c>
      <c r="F348" s="289" t="str">
        <f t="shared" si="21"/>
        <v>RB92</v>
      </c>
      <c r="G348" s="289" t="s">
        <v>267</v>
      </c>
      <c r="H348" s="289" t="s">
        <v>267</v>
      </c>
      <c r="I348" s="289">
        <v>92</v>
      </c>
      <c r="J348" s="289">
        <v>14</v>
      </c>
      <c r="K348" s="289" t="s">
        <v>115</v>
      </c>
      <c r="L348" s="289" t="str">
        <f>UPPER(_xlfn.XLOOKUP($K348,PPL_EMAIL!$I$2:$I$400,PPL_EMAIL!$J$2:$J$400,"",0))</f>
        <v/>
      </c>
      <c r="M348" s="290" t="str">
        <f>IFERROR(IF(OR(L348="ROOKIE",L348="FREE AGENT"),"NA",_xlfn.XLOOKUP($K348,PPL_EMAIL!$I$2:$I$400,PPL_EMAIL!$K$2:$K$400,"",0)),"NA")</f>
        <v/>
      </c>
      <c r="N348" s="290"/>
      <c r="O348" s="289" t="s">
        <v>40</v>
      </c>
      <c r="P348" s="291">
        <f>_xlfn.XLOOKUP($O348,NFL!$F$7:$F$39,NFL!$G$7:$G$39,"",0)</f>
        <v>6</v>
      </c>
      <c r="Q348" s="292">
        <v>0</v>
      </c>
      <c r="R348" s="293">
        <f>_xlfn.XLOOKUP($K348,CBS_RAW!$C$4:$C$1015,CBS_RAW!$AA$4:$AA$1015,"",0)</f>
        <v>25.6</v>
      </c>
      <c r="S348" s="315">
        <v>64.2</v>
      </c>
      <c r="T348" s="294">
        <f t="shared" si="22"/>
        <v>76</v>
      </c>
      <c r="U348" s="295">
        <f t="shared" si="23"/>
        <v>102</v>
      </c>
      <c r="V348" s="295">
        <f t="shared" si="24"/>
        <v>90.6</v>
      </c>
      <c r="W348" s="294">
        <v>227</v>
      </c>
      <c r="X348" s="295">
        <v>376</v>
      </c>
      <c r="Y348" s="295">
        <v>305.39999999999998</v>
      </c>
      <c r="Z348" s="230">
        <v>12.8</v>
      </c>
      <c r="AA348" s="229">
        <v>97</v>
      </c>
      <c r="AB348" s="230">
        <v>138</v>
      </c>
      <c r="AC348" s="230">
        <v>115.7</v>
      </c>
      <c r="AD348" s="230">
        <v>8.9</v>
      </c>
      <c r="AE348" s="25"/>
      <c r="AF348" s="241"/>
      <c r="AG348" s="11"/>
      <c r="AH348" s="230">
        <v>12.8</v>
      </c>
      <c r="AI348" s="229">
        <v>97</v>
      </c>
      <c r="AJ348" s="230">
        <v>138</v>
      </c>
      <c r="AK348" s="230">
        <v>115.7</v>
      </c>
      <c r="AL348" s="230">
        <v>8.9</v>
      </c>
      <c r="AM348" s="25"/>
      <c r="AN348" s="241"/>
      <c r="AZ348">
        <v>92</v>
      </c>
      <c r="BA348" t="s">
        <v>267</v>
      </c>
      <c r="BE348" s="8">
        <v>112</v>
      </c>
      <c r="BF348" s="8">
        <v>9</v>
      </c>
      <c r="BG348" s="8" t="s">
        <v>608</v>
      </c>
      <c r="BH348" s="8" t="s">
        <v>4</v>
      </c>
      <c r="BI348" s="8">
        <v>100</v>
      </c>
      <c r="BJ348" s="8">
        <v>159</v>
      </c>
      <c r="BK348" s="8">
        <v>125.1</v>
      </c>
      <c r="BL348" s="8">
        <v>13.9</v>
      </c>
      <c r="BM348" s="8">
        <v>57</v>
      </c>
    </row>
    <row r="349" spans="3:65" ht="16" customHeight="1">
      <c r="C349" s="288">
        <v>343</v>
      </c>
      <c r="D349" s="289"/>
      <c r="E349" s="289" t="str">
        <f>IF(L349="HOMIES", MAX(E$6:E348)+1, "")</f>
        <v/>
      </c>
      <c r="F349" s="289" t="str">
        <f t="shared" si="21"/>
        <v>RB93</v>
      </c>
      <c r="G349" s="289" t="s">
        <v>267</v>
      </c>
      <c r="H349" s="289" t="s">
        <v>267</v>
      </c>
      <c r="I349" s="289">
        <v>93</v>
      </c>
      <c r="J349" s="289">
        <v>14</v>
      </c>
      <c r="K349" s="289" t="s">
        <v>108</v>
      </c>
      <c r="L349" s="289" t="str">
        <f>UPPER(_xlfn.XLOOKUP($K349,PPL_EMAIL!$I$2:$I$400,PPL_EMAIL!$J$2:$J$400,"",0))</f>
        <v/>
      </c>
      <c r="M349" s="290" t="str">
        <f>IFERROR(IF(OR(L349="ROOKIE",L349="FREE AGENT"),"NA",_xlfn.XLOOKUP($K349,PPL_EMAIL!$I$2:$I$400,PPL_EMAIL!$K$2:$K$400,"",0)),"NA")</f>
        <v/>
      </c>
      <c r="N349" s="290"/>
      <c r="O349" s="289" t="s">
        <v>18</v>
      </c>
      <c r="P349" s="291">
        <f>_xlfn.XLOOKUP($O349,NFL!$F$7:$F$39,NFL!$G$7:$G$39,"",0)</f>
        <v>11</v>
      </c>
      <c r="Q349" s="292">
        <v>0</v>
      </c>
      <c r="R349" s="293" t="str">
        <f>_xlfn.XLOOKUP($K349,CBS_RAW!$C$4:$C$1015,CBS_RAW!$AA$4:$AA$1015,"",0)</f>
        <v/>
      </c>
      <c r="S349" s="315">
        <v>36.1</v>
      </c>
      <c r="T349" s="294">
        <f t="shared" si="22"/>
        <v>82</v>
      </c>
      <c r="U349" s="295">
        <f t="shared" si="23"/>
        <v>109</v>
      </c>
      <c r="V349" s="295">
        <f t="shared" si="24"/>
        <v>92.3</v>
      </c>
      <c r="W349" s="294">
        <v>296</v>
      </c>
      <c r="X349" s="295">
        <v>359</v>
      </c>
      <c r="Y349" s="295">
        <v>324.39999999999998</v>
      </c>
      <c r="Z349" s="230">
        <v>10.6</v>
      </c>
      <c r="AA349" s="229">
        <v>78</v>
      </c>
      <c r="AB349" s="230">
        <v>138</v>
      </c>
      <c r="AC349" s="230">
        <v>101.9</v>
      </c>
      <c r="AD349" s="230">
        <v>15.4</v>
      </c>
      <c r="AE349" s="25"/>
      <c r="AF349" s="241"/>
      <c r="AG349" s="11"/>
      <c r="AH349" s="230">
        <v>10.6</v>
      </c>
      <c r="AI349" s="229">
        <v>78</v>
      </c>
      <c r="AJ349" s="230">
        <v>138</v>
      </c>
      <c r="AK349" s="230">
        <v>101.9</v>
      </c>
      <c r="AL349" s="230">
        <v>15.4</v>
      </c>
      <c r="AM349" s="25"/>
      <c r="AN349" s="241"/>
      <c r="AZ349">
        <v>93</v>
      </c>
      <c r="BA349" t="s">
        <v>267</v>
      </c>
      <c r="BE349" s="8">
        <v>113</v>
      </c>
      <c r="BF349" s="8">
        <v>9</v>
      </c>
      <c r="BG349" s="8" t="s">
        <v>465</v>
      </c>
      <c r="BH349" s="8" t="s">
        <v>31</v>
      </c>
      <c r="BI349" s="8">
        <v>102</v>
      </c>
      <c r="BJ349" s="8">
        <v>157</v>
      </c>
      <c r="BK349" s="8">
        <v>125.1</v>
      </c>
      <c r="BL349" s="8">
        <v>19.600000000000001</v>
      </c>
      <c r="BM349" s="8">
        <v>25</v>
      </c>
    </row>
    <row r="350" spans="3:65" ht="16" customHeight="1">
      <c r="C350" s="288">
        <v>344</v>
      </c>
      <c r="D350" s="289"/>
      <c r="E350" s="289" t="str">
        <f>IF(L350="HOMIES", MAX(E$6:E349)+1, "")</f>
        <v/>
      </c>
      <c r="F350" s="289" t="str">
        <f t="shared" si="21"/>
        <v>DST31</v>
      </c>
      <c r="G350" s="289" t="s">
        <v>283</v>
      </c>
      <c r="H350" s="289" t="s">
        <v>1437</v>
      </c>
      <c r="I350" s="289">
        <v>31</v>
      </c>
      <c r="J350" s="289">
        <v>14</v>
      </c>
      <c r="K350" s="289" t="s">
        <v>365</v>
      </c>
      <c r="L350" s="289" t="str">
        <f>UPPER(_xlfn.XLOOKUP($K350,PPL_EMAIL!$I$2:$I$400,PPL_EMAIL!$J$2:$J$400,"",0))</f>
        <v/>
      </c>
      <c r="M350" s="290" t="str">
        <f>IFERROR(IF(OR(L350="ROOKIE",L350="FREE AGENT"),"NA",_xlfn.XLOOKUP($K350,PPL_EMAIL!$I$2:$I$400,PPL_EMAIL!$K$2:$K$400,"",0)),"NA")</f>
        <v/>
      </c>
      <c r="N350" s="290"/>
      <c r="O350" s="289" t="s">
        <v>40</v>
      </c>
      <c r="P350" s="291">
        <f>_xlfn.XLOOKUP($O350,NFL!$F$7:$F$39,NFL!$G$7:$G$39,"",0)</f>
        <v>6</v>
      </c>
      <c r="Q350" s="292">
        <v>0</v>
      </c>
      <c r="R350" s="293" t="str">
        <f>_xlfn.XLOOKUP($K350,CBS_RAW!$C$4:$C$1015,CBS_RAW!$AA$4:$AA$1015,"",0)</f>
        <v/>
      </c>
      <c r="S350" s="315">
        <v>58</v>
      </c>
      <c r="T350" s="294" t="str">
        <f t="shared" si="22"/>
        <v/>
      </c>
      <c r="U350" s="295" t="str">
        <f t="shared" si="23"/>
        <v/>
      </c>
      <c r="V350" s="295" t="str">
        <f t="shared" si="24"/>
        <v/>
      </c>
      <c r="W350" s="294">
        <v>304</v>
      </c>
      <c r="X350" s="295">
        <v>347</v>
      </c>
      <c r="Y350" s="295">
        <v>325.39999999999998</v>
      </c>
      <c r="Z350" s="230">
        <v>5.4</v>
      </c>
      <c r="AA350" s="229">
        <v>30</v>
      </c>
      <c r="AB350" s="230">
        <v>44</v>
      </c>
      <c r="AC350" s="230">
        <v>36.299999999999997</v>
      </c>
      <c r="AD350" s="230">
        <v>4.8</v>
      </c>
      <c r="AE350" s="25"/>
      <c r="AF350" s="241"/>
      <c r="AG350" s="11"/>
      <c r="AH350" s="230">
        <v>5.4</v>
      </c>
      <c r="AI350" s="229">
        <v>30</v>
      </c>
      <c r="AJ350" s="230">
        <v>44</v>
      </c>
      <c r="AK350" s="230">
        <v>36.299999999999997</v>
      </c>
      <c r="AL350" s="230">
        <v>4.8</v>
      </c>
      <c r="AM350" s="25"/>
      <c r="AN350" s="241"/>
      <c r="AZ350">
        <v>31</v>
      </c>
      <c r="BA350" t="s">
        <v>283</v>
      </c>
      <c r="BE350" s="8">
        <v>114</v>
      </c>
      <c r="BF350" s="8">
        <v>9</v>
      </c>
      <c r="BG350" s="8" t="s">
        <v>477</v>
      </c>
      <c r="BH350" s="8" t="s">
        <v>29</v>
      </c>
      <c r="BI350" s="8">
        <v>110</v>
      </c>
      <c r="BJ350" s="8">
        <v>173</v>
      </c>
      <c r="BK350" s="8">
        <v>127.6</v>
      </c>
      <c r="BL350" s="8">
        <v>16.5</v>
      </c>
      <c r="BM350" s="8">
        <v>7</v>
      </c>
    </row>
    <row r="351" spans="3:65" ht="16" customHeight="1">
      <c r="C351" s="288">
        <v>345</v>
      </c>
      <c r="D351" s="289"/>
      <c r="E351" s="289" t="str">
        <f>IF(L351="HOMIES", MAX(E$6:E350)+1, "")</f>
        <v/>
      </c>
      <c r="F351" s="289" t="str">
        <f t="shared" si="21"/>
        <v>WR113</v>
      </c>
      <c r="G351" s="289" t="s">
        <v>268</v>
      </c>
      <c r="H351" s="289" t="s">
        <v>268</v>
      </c>
      <c r="I351" s="289">
        <v>113</v>
      </c>
      <c r="J351" s="289">
        <v>14</v>
      </c>
      <c r="K351" s="289" t="s">
        <v>623</v>
      </c>
      <c r="L351" s="289" t="str">
        <f>UPPER(_xlfn.XLOOKUP($K351,PPL_EMAIL!$I$2:$I$400,PPL_EMAIL!$J$2:$J$400,"",0))</f>
        <v/>
      </c>
      <c r="M351" s="290" t="str">
        <f>IFERROR(IF(OR(L351="ROOKIE",L351="FREE AGENT"),"NA",_xlfn.XLOOKUP($K351,PPL_EMAIL!$I$2:$I$400,PPL_EMAIL!$K$2:$K$400,"",0)),"NA")</f>
        <v/>
      </c>
      <c r="N351" s="290"/>
      <c r="O351" s="289" t="s">
        <v>50</v>
      </c>
      <c r="P351" s="291">
        <f>_xlfn.XLOOKUP($O351,NFL!$F$7:$F$39,NFL!$G$7:$G$39,"",0)</f>
        <v>14</v>
      </c>
      <c r="Q351" s="292">
        <v>0</v>
      </c>
      <c r="R351" s="293">
        <f>_xlfn.XLOOKUP($K351,CBS_RAW!$C$4:$C$1015,CBS_RAW!$AA$4:$AA$1015,"",0)</f>
        <v>38.340000000000003</v>
      </c>
      <c r="S351" s="315">
        <v>16.100000000000001</v>
      </c>
      <c r="T351" s="294">
        <f t="shared" si="22"/>
        <v>104</v>
      </c>
      <c r="U351" s="295">
        <f t="shared" si="23"/>
        <v>153</v>
      </c>
      <c r="V351" s="295">
        <f t="shared" si="24"/>
        <v>126.5</v>
      </c>
      <c r="W351" s="294">
        <v>270</v>
      </c>
      <c r="X351" s="295">
        <v>348</v>
      </c>
      <c r="Y351" s="295">
        <v>309.89999999999998</v>
      </c>
      <c r="Z351" s="230" t="s">
        <v>272</v>
      </c>
      <c r="AA351" s="229" t="s">
        <v>272</v>
      </c>
      <c r="AB351" s="230" t="s">
        <v>272</v>
      </c>
      <c r="AC351" s="230" t="s">
        <v>272</v>
      </c>
      <c r="AD351" s="230" t="s">
        <v>272</v>
      </c>
      <c r="AE351" s="25"/>
      <c r="AF351" s="241"/>
      <c r="AG351" s="11"/>
      <c r="AH351" s="230" t="s">
        <v>272</v>
      </c>
      <c r="AI351" s="229" t="s">
        <v>272</v>
      </c>
      <c r="AJ351" s="230" t="s">
        <v>272</v>
      </c>
      <c r="AK351" s="230" t="s">
        <v>272</v>
      </c>
      <c r="AL351" s="230" t="s">
        <v>272</v>
      </c>
      <c r="AM351" s="25"/>
      <c r="AN351" s="241"/>
      <c r="AZ351">
        <v>113</v>
      </c>
      <c r="BA351" t="s">
        <v>268</v>
      </c>
      <c r="BE351" s="8">
        <v>115</v>
      </c>
      <c r="BF351" s="8">
        <v>9</v>
      </c>
      <c r="BG351" s="8" t="s">
        <v>635</v>
      </c>
      <c r="BH351" s="8" t="s">
        <v>27</v>
      </c>
      <c r="BI351" s="8">
        <v>95</v>
      </c>
      <c r="BJ351" s="8">
        <v>123</v>
      </c>
      <c r="BK351" s="8">
        <v>109.5</v>
      </c>
      <c r="BL351" s="8">
        <v>9.1</v>
      </c>
      <c r="BM351" s="8">
        <v>69</v>
      </c>
    </row>
    <row r="352" spans="3:65" ht="16" customHeight="1">
      <c r="C352" s="288">
        <v>346</v>
      </c>
      <c r="D352" s="289"/>
      <c r="E352" s="289" t="str">
        <f>IF(L352="HOMIES", MAX(E$6:E351)+1, "")</f>
        <v/>
      </c>
      <c r="F352" s="289" t="str">
        <f t="shared" si="21"/>
        <v>TE45</v>
      </c>
      <c r="G352" s="289" t="s">
        <v>269</v>
      </c>
      <c r="H352" s="289" t="s">
        <v>269</v>
      </c>
      <c r="I352" s="289">
        <v>45</v>
      </c>
      <c r="J352" s="289">
        <v>14</v>
      </c>
      <c r="K352" s="289" t="s">
        <v>589</v>
      </c>
      <c r="L352" s="289" t="str">
        <f>UPPER(_xlfn.XLOOKUP($K352,PPL_EMAIL!$I$2:$I$400,PPL_EMAIL!$J$2:$J$400,"",0))</f>
        <v/>
      </c>
      <c r="M352" s="290" t="str">
        <f>IFERROR(IF(OR(L352="ROOKIE",L352="FREE AGENT"),"NA",_xlfn.XLOOKUP($K352,PPL_EMAIL!$I$2:$I$400,PPL_EMAIL!$K$2:$K$400,"",0)),"NA")</f>
        <v/>
      </c>
      <c r="N352" s="290"/>
      <c r="O352" s="289" t="s">
        <v>10</v>
      </c>
      <c r="P352" s="291">
        <f>_xlfn.XLOOKUP($O352,NFL!$F$7:$F$39,NFL!$G$7:$G$39,"",0)</f>
        <v>14</v>
      </c>
      <c r="Q352" s="292">
        <v>0</v>
      </c>
      <c r="R352" s="293">
        <f>_xlfn.XLOOKUP($K352,CBS_RAW!$C$4:$C$1015,CBS_RAW!$AA$4:$AA$1015,"",0)</f>
        <v>41.36</v>
      </c>
      <c r="S352" s="315">
        <v>39.1</v>
      </c>
      <c r="T352" s="294">
        <f t="shared" si="22"/>
        <v>35</v>
      </c>
      <c r="U352" s="295">
        <f t="shared" si="23"/>
        <v>54</v>
      </c>
      <c r="V352" s="295">
        <f t="shared" si="24"/>
        <v>46.8</v>
      </c>
      <c r="W352" s="294">
        <v>260</v>
      </c>
      <c r="X352" s="295">
        <v>381</v>
      </c>
      <c r="Y352" s="295">
        <v>334.4</v>
      </c>
      <c r="Z352" s="230">
        <v>14.4</v>
      </c>
      <c r="AA352" s="229">
        <v>74</v>
      </c>
      <c r="AB352" s="230">
        <v>140</v>
      </c>
      <c r="AC352" s="230">
        <v>101.1</v>
      </c>
      <c r="AD352" s="230">
        <v>19.100000000000001</v>
      </c>
      <c r="AE352" s="25"/>
      <c r="AF352" s="241"/>
      <c r="AG352" s="11"/>
      <c r="AH352" s="230">
        <v>14.4</v>
      </c>
      <c r="AI352" s="229">
        <v>74</v>
      </c>
      <c r="AJ352" s="230">
        <v>140</v>
      </c>
      <c r="AK352" s="230">
        <v>101.1</v>
      </c>
      <c r="AL352" s="230">
        <v>19.100000000000001</v>
      </c>
      <c r="AM352" s="25"/>
      <c r="AN352" s="241"/>
      <c r="AZ352">
        <v>45</v>
      </c>
      <c r="BA352" t="s">
        <v>269</v>
      </c>
      <c r="BE352" s="8">
        <v>116</v>
      </c>
      <c r="BF352" s="8">
        <v>9</v>
      </c>
      <c r="BG352" s="8" t="s">
        <v>128</v>
      </c>
      <c r="BH352" s="8" t="s">
        <v>120</v>
      </c>
      <c r="BI352" s="8">
        <v>83</v>
      </c>
      <c r="BJ352" s="8">
        <v>140</v>
      </c>
      <c r="BK352" s="8">
        <v>99.7</v>
      </c>
      <c r="BL352" s="8">
        <v>17.399999999999999</v>
      </c>
      <c r="BM352" s="8">
        <v>-42</v>
      </c>
    </row>
    <row r="353" spans="3:65" ht="16" customHeight="1">
      <c r="C353" s="288">
        <v>347</v>
      </c>
      <c r="D353" s="289"/>
      <c r="E353" s="289" t="str">
        <f>IF(L353="HOMIES", MAX(E$6:E352)+1, "")</f>
        <v/>
      </c>
      <c r="F353" s="289" t="str">
        <f t="shared" si="21"/>
        <v>RB94</v>
      </c>
      <c r="G353" s="289" t="s">
        <v>267</v>
      </c>
      <c r="H353" s="289" t="s">
        <v>267</v>
      </c>
      <c r="I353" s="289">
        <v>94</v>
      </c>
      <c r="J353" s="289">
        <v>14</v>
      </c>
      <c r="K353" s="289" t="s">
        <v>992</v>
      </c>
      <c r="L353" s="289" t="str">
        <f>UPPER(_xlfn.XLOOKUP($K353,PPL_EMAIL!$I$2:$I$400,PPL_EMAIL!$J$2:$J$400,"",0))</f>
        <v/>
      </c>
      <c r="M353" s="290" t="str">
        <f>IFERROR(IF(OR(L353="ROOKIE",L353="FREE AGENT"),"NA",_xlfn.XLOOKUP($K353,PPL_EMAIL!$I$2:$I$400,PPL_EMAIL!$K$2:$K$400,"",0)),"NA")</f>
        <v/>
      </c>
      <c r="N353" s="290"/>
      <c r="O353" s="289" t="s">
        <v>22</v>
      </c>
      <c r="P353" s="291">
        <f>_xlfn.XLOOKUP($O353,NFL!$F$7:$F$39,NFL!$G$7:$G$39,"",0)</f>
        <v>13</v>
      </c>
      <c r="Q353" s="292">
        <v>0</v>
      </c>
      <c r="R353" s="293">
        <f>_xlfn.XLOOKUP($K353,CBS_RAW!$C$4:$C$1015,CBS_RAW!$AA$4:$AA$1015,"",0)</f>
        <v>25.11</v>
      </c>
      <c r="S353" s="315">
        <v>0</v>
      </c>
      <c r="T353" s="294">
        <f t="shared" si="22"/>
        <v>77</v>
      </c>
      <c r="U353" s="295">
        <f t="shared" si="23"/>
        <v>104</v>
      </c>
      <c r="V353" s="295">
        <f t="shared" si="24"/>
        <v>91.4</v>
      </c>
      <c r="W353" s="294">
        <v>274</v>
      </c>
      <c r="X353" s="295">
        <v>368</v>
      </c>
      <c r="Y353" s="295">
        <v>312.3</v>
      </c>
      <c r="Z353" s="230">
        <v>4.5</v>
      </c>
      <c r="AA353" s="229">
        <v>31</v>
      </c>
      <c r="AB353" s="230">
        <v>56</v>
      </c>
      <c r="AC353" s="230">
        <v>42.3</v>
      </c>
      <c r="AD353" s="230">
        <v>5.9</v>
      </c>
      <c r="AE353" s="25"/>
      <c r="AF353" s="241"/>
      <c r="AG353" s="11"/>
      <c r="AH353" s="230">
        <v>4.5</v>
      </c>
      <c r="AI353" s="229">
        <v>31</v>
      </c>
      <c r="AJ353" s="230">
        <v>56</v>
      </c>
      <c r="AK353" s="230">
        <v>42.3</v>
      </c>
      <c r="AL353" s="230">
        <v>5.9</v>
      </c>
      <c r="AM353" s="25"/>
      <c r="AN353" s="241"/>
      <c r="AZ353">
        <v>94</v>
      </c>
      <c r="BA353" t="s">
        <v>267</v>
      </c>
      <c r="BE353" s="8">
        <v>117</v>
      </c>
      <c r="BF353" s="8">
        <v>9</v>
      </c>
      <c r="BG353" s="8" t="s">
        <v>158</v>
      </c>
      <c r="BH353" s="8" t="s">
        <v>24</v>
      </c>
      <c r="BI353" s="8">
        <v>110</v>
      </c>
      <c r="BJ353" s="8">
        <v>130</v>
      </c>
      <c r="BK353" s="8">
        <v>118.4</v>
      </c>
      <c r="BL353" s="8">
        <v>5.9</v>
      </c>
      <c r="BM353" s="8">
        <v>75</v>
      </c>
    </row>
    <row r="354" spans="3:65" ht="16" customHeight="1">
      <c r="C354" s="288">
        <v>348</v>
      </c>
      <c r="D354" s="289"/>
      <c r="E354" s="289" t="str">
        <f>IF(L354="HOMIES", MAX(E$6:E353)+1, "")</f>
        <v/>
      </c>
      <c r="F354" s="289" t="str">
        <f t="shared" si="21"/>
        <v>K28</v>
      </c>
      <c r="G354" s="289" t="s">
        <v>273</v>
      </c>
      <c r="H354" s="289" t="s">
        <v>273</v>
      </c>
      <c r="I354" s="289">
        <v>28</v>
      </c>
      <c r="J354" s="289">
        <v>14</v>
      </c>
      <c r="K354" s="289" t="s">
        <v>983</v>
      </c>
      <c r="L354" s="289" t="str">
        <f>UPPER(_xlfn.XLOOKUP($K354,PPL_EMAIL!$I$2:$I$400,PPL_EMAIL!$J$2:$J$400,"",0))</f>
        <v/>
      </c>
      <c r="M354" s="290" t="str">
        <f>IFERROR(IF(OR(L354="ROOKIE",L354="FREE AGENT"),"NA",_xlfn.XLOOKUP($K354,PPL_EMAIL!$I$2:$I$400,PPL_EMAIL!$K$2:$K$400,"",0)),"NA")</f>
        <v/>
      </c>
      <c r="N354" s="290"/>
      <c r="O354" s="289" t="s">
        <v>8</v>
      </c>
      <c r="P354" s="291">
        <f>_xlfn.XLOOKUP($O354,NFL!$F$7:$F$39,NFL!$G$7:$G$39,"",0)</f>
        <v>9</v>
      </c>
      <c r="Q354" s="292">
        <v>0</v>
      </c>
      <c r="R354" s="293" t="str">
        <f>_xlfn.XLOOKUP($K354,CBS_RAW!$C$4:$C$1015,CBS_RAW!$AA$4:$AA$1015,"",0)</f>
        <v/>
      </c>
      <c r="S354" s="315">
        <v>0</v>
      </c>
      <c r="T354" s="294">
        <f t="shared" si="22"/>
        <v>16</v>
      </c>
      <c r="U354" s="295">
        <f t="shared" si="23"/>
        <v>34</v>
      </c>
      <c r="V354" s="295">
        <f t="shared" si="24"/>
        <v>24.3</v>
      </c>
      <c r="W354" s="294">
        <v>288</v>
      </c>
      <c r="X354" s="295">
        <v>332</v>
      </c>
      <c r="Y354" s="295">
        <v>302</v>
      </c>
      <c r="Z354" s="230" t="s">
        <v>272</v>
      </c>
      <c r="AA354" s="229" t="s">
        <v>272</v>
      </c>
      <c r="AB354" s="230" t="s">
        <v>272</v>
      </c>
      <c r="AC354" s="230" t="s">
        <v>272</v>
      </c>
      <c r="AD354" s="230" t="s">
        <v>272</v>
      </c>
      <c r="AE354" s="25"/>
      <c r="AF354" s="241"/>
      <c r="AG354" s="11"/>
      <c r="AH354" s="230" t="s">
        <v>272</v>
      </c>
      <c r="AI354" s="229" t="s">
        <v>272</v>
      </c>
      <c r="AJ354" s="230" t="s">
        <v>272</v>
      </c>
      <c r="AK354" s="230" t="s">
        <v>272</v>
      </c>
      <c r="AL354" s="230" t="s">
        <v>272</v>
      </c>
      <c r="AM354" s="25"/>
      <c r="AN354" s="241"/>
      <c r="AZ354">
        <v>28</v>
      </c>
      <c r="BA354" t="s">
        <v>273</v>
      </c>
      <c r="BE354" s="8">
        <v>118</v>
      </c>
      <c r="BF354" s="8">
        <v>9</v>
      </c>
      <c r="BG354" s="8" t="s">
        <v>623</v>
      </c>
      <c r="BH354" s="8" t="s">
        <v>50</v>
      </c>
      <c r="BI354" s="8">
        <v>104</v>
      </c>
      <c r="BJ354" s="8">
        <v>153</v>
      </c>
      <c r="BK354" s="8">
        <v>126.5</v>
      </c>
      <c r="BL354" s="8">
        <v>15.2</v>
      </c>
      <c r="BM354" s="8" t="s">
        <v>2369</v>
      </c>
    </row>
    <row r="355" spans="3:65" ht="16" customHeight="1">
      <c r="C355" s="288">
        <v>349</v>
      </c>
      <c r="D355" s="289"/>
      <c r="E355" s="289" t="str">
        <f>IF(L355="HOMIES", MAX(E$6:E354)+1, "")</f>
        <v/>
      </c>
      <c r="F355" s="289" t="str">
        <f t="shared" si="21"/>
        <v>WR114</v>
      </c>
      <c r="G355" s="289" t="s">
        <v>268</v>
      </c>
      <c r="H355" s="289" t="s">
        <v>268</v>
      </c>
      <c r="I355" s="289">
        <v>114</v>
      </c>
      <c r="J355" s="289">
        <v>14</v>
      </c>
      <c r="K355" s="289" t="s">
        <v>615</v>
      </c>
      <c r="L355" s="289" t="str">
        <f>UPPER(_xlfn.XLOOKUP($K355,PPL_EMAIL!$I$2:$I$400,PPL_EMAIL!$J$2:$J$400,"",0))</f>
        <v/>
      </c>
      <c r="M355" s="290" t="str">
        <f>IFERROR(IF(OR(L355="ROOKIE",L355="FREE AGENT"),"NA",_xlfn.XLOOKUP($K355,PPL_EMAIL!$I$2:$I$400,PPL_EMAIL!$K$2:$K$400,"",0)),"NA")</f>
        <v/>
      </c>
      <c r="N355" s="290"/>
      <c r="O355" s="289" t="s">
        <v>40</v>
      </c>
      <c r="P355" s="291">
        <f>_xlfn.XLOOKUP($O355,NFL!$F$7:$F$39,NFL!$G$7:$G$39,"",0)</f>
        <v>6</v>
      </c>
      <c r="Q355" s="292">
        <v>0</v>
      </c>
      <c r="R355" s="293">
        <f>_xlfn.XLOOKUP($K355,CBS_RAW!$C$4:$C$1015,CBS_RAW!$AA$4:$AA$1015,"",0)</f>
        <v>76.040000000000006</v>
      </c>
      <c r="S355" s="315">
        <v>34.4</v>
      </c>
      <c r="T355" s="294">
        <f t="shared" si="22"/>
        <v>107</v>
      </c>
      <c r="U355" s="295">
        <f t="shared" si="23"/>
        <v>183</v>
      </c>
      <c r="V355" s="295">
        <f t="shared" si="24"/>
        <v>131.30000000000001</v>
      </c>
      <c r="W355" s="294">
        <v>290</v>
      </c>
      <c r="X355" s="295">
        <v>392</v>
      </c>
      <c r="Y355" s="295">
        <v>323.60000000000002</v>
      </c>
      <c r="Z355" s="230">
        <v>8.8000000000000007</v>
      </c>
      <c r="AA355" s="229">
        <v>84</v>
      </c>
      <c r="AB355" s="230">
        <v>107</v>
      </c>
      <c r="AC355" s="230">
        <v>91.9</v>
      </c>
      <c r="AD355" s="230">
        <v>5.5</v>
      </c>
      <c r="AE355" s="25"/>
      <c r="AF355" s="241"/>
      <c r="AG355" s="11"/>
      <c r="AH355" s="230">
        <v>8.8000000000000007</v>
      </c>
      <c r="AI355" s="229">
        <v>84</v>
      </c>
      <c r="AJ355" s="230">
        <v>107</v>
      </c>
      <c r="AK355" s="230">
        <v>91.9</v>
      </c>
      <c r="AL355" s="230">
        <v>5.5</v>
      </c>
      <c r="AM355" s="25"/>
      <c r="AN355" s="241"/>
      <c r="AZ355">
        <v>114</v>
      </c>
      <c r="BA355" t="s">
        <v>268</v>
      </c>
      <c r="BE355" s="8">
        <v>119</v>
      </c>
      <c r="BF355" s="8">
        <v>9</v>
      </c>
      <c r="BG355" s="8" t="s">
        <v>663</v>
      </c>
      <c r="BH355" s="8" t="s">
        <v>32</v>
      </c>
      <c r="BI355" s="8">
        <v>103</v>
      </c>
      <c r="BJ355" s="8">
        <v>147</v>
      </c>
      <c r="BK355" s="8">
        <v>120.9</v>
      </c>
      <c r="BL355" s="8">
        <v>12.9</v>
      </c>
      <c r="BM355" s="8" t="s">
        <v>2369</v>
      </c>
    </row>
    <row r="356" spans="3:65" ht="16" customHeight="1">
      <c r="C356" s="288">
        <v>350</v>
      </c>
      <c r="D356" s="289"/>
      <c r="E356" s="289" t="str">
        <f>IF(L356="HOMIES", MAX(E$6:E355)+1, "")</f>
        <v/>
      </c>
      <c r="F356" s="289" t="str">
        <f t="shared" si="21"/>
        <v>WR115</v>
      </c>
      <c r="G356" s="289" t="s">
        <v>268</v>
      </c>
      <c r="H356" s="289" t="s">
        <v>268</v>
      </c>
      <c r="I356" s="289">
        <v>115</v>
      </c>
      <c r="J356" s="289">
        <v>14</v>
      </c>
      <c r="K356" s="289" t="s">
        <v>987</v>
      </c>
      <c r="L356" s="289" t="str">
        <f>UPPER(_xlfn.XLOOKUP($K356,PPL_EMAIL!$I$2:$I$400,PPL_EMAIL!$J$2:$J$400,"",0))</f>
        <v/>
      </c>
      <c r="M356" s="290" t="str">
        <f>IFERROR(IF(OR(L356="ROOKIE",L356="FREE AGENT"),"NA",_xlfn.XLOOKUP($K356,PPL_EMAIL!$I$2:$I$400,PPL_EMAIL!$K$2:$K$400,"",0)),"NA")</f>
        <v/>
      </c>
      <c r="N356" s="290"/>
      <c r="O356" s="289" t="s">
        <v>34</v>
      </c>
      <c r="P356" s="291">
        <f>_xlfn.XLOOKUP($O356,NFL!$F$7:$F$39,NFL!$G$7:$G$39,"",0)</f>
        <v>7</v>
      </c>
      <c r="Q356" s="292">
        <v>0</v>
      </c>
      <c r="R356" s="293">
        <f>_xlfn.XLOOKUP($K356,CBS_RAW!$C$4:$C$1015,CBS_RAW!$AA$4:$AA$1015,"",0)</f>
        <v>28.03</v>
      </c>
      <c r="S356" s="315">
        <v>0</v>
      </c>
      <c r="T356" s="294">
        <f t="shared" si="22"/>
        <v>86</v>
      </c>
      <c r="U356" s="295">
        <f t="shared" si="23"/>
        <v>151</v>
      </c>
      <c r="V356" s="295">
        <f t="shared" si="24"/>
        <v>116.9</v>
      </c>
      <c r="W356" s="294">
        <v>242</v>
      </c>
      <c r="X356" s="295">
        <v>380</v>
      </c>
      <c r="Y356" s="295">
        <v>314.60000000000002</v>
      </c>
      <c r="Z356" s="230">
        <v>6.6</v>
      </c>
      <c r="AA356" s="229">
        <v>36</v>
      </c>
      <c r="AB356" s="230">
        <v>51</v>
      </c>
      <c r="AC356" s="230">
        <v>43.4</v>
      </c>
      <c r="AD356" s="230">
        <v>4</v>
      </c>
      <c r="AE356" s="25"/>
      <c r="AF356" s="241"/>
      <c r="AG356" s="11"/>
      <c r="AH356" s="230">
        <v>6.6</v>
      </c>
      <c r="AI356" s="229">
        <v>36</v>
      </c>
      <c r="AJ356" s="230">
        <v>51</v>
      </c>
      <c r="AK356" s="230">
        <v>43.4</v>
      </c>
      <c r="AL356" s="230">
        <v>4</v>
      </c>
      <c r="AM356" s="25"/>
      <c r="AN356" s="241"/>
      <c r="AZ356">
        <v>115</v>
      </c>
      <c r="BA356" t="s">
        <v>268</v>
      </c>
      <c r="BE356" s="8">
        <v>120</v>
      </c>
      <c r="BF356" s="8">
        <v>9</v>
      </c>
      <c r="BG356" s="8" t="s">
        <v>994</v>
      </c>
      <c r="BH356" s="8" t="s">
        <v>38</v>
      </c>
      <c r="BI356" s="8">
        <v>97</v>
      </c>
      <c r="BJ356" s="8">
        <v>138</v>
      </c>
      <c r="BK356" s="8">
        <v>108.9</v>
      </c>
      <c r="BL356" s="8">
        <v>13.3</v>
      </c>
      <c r="BM356" s="8">
        <v>61</v>
      </c>
    </row>
    <row r="357" spans="3:65" ht="16" customHeight="1">
      <c r="C357" s="288">
        <v>351</v>
      </c>
      <c r="D357" s="289"/>
      <c r="E357" s="289" t="str">
        <f>IF(L357="HOMIES", MAX(E$6:E356)+1, "")</f>
        <v/>
      </c>
      <c r="F357" s="289" t="str">
        <f t="shared" si="21"/>
        <v>WR116</v>
      </c>
      <c r="G357" s="289" t="s">
        <v>268</v>
      </c>
      <c r="H357" s="289" t="s">
        <v>268</v>
      </c>
      <c r="I357" s="289">
        <v>116</v>
      </c>
      <c r="J357" s="289">
        <v>14</v>
      </c>
      <c r="K357" s="289" t="s">
        <v>608</v>
      </c>
      <c r="L357" s="289" t="str">
        <f>UPPER(_xlfn.XLOOKUP($K357,PPL_EMAIL!$I$2:$I$400,PPL_EMAIL!$J$2:$J$400,"",0))</f>
        <v/>
      </c>
      <c r="M357" s="290" t="str">
        <f>IFERROR(IF(OR(L357="ROOKIE",L357="FREE AGENT"),"NA",_xlfn.XLOOKUP($K357,PPL_EMAIL!$I$2:$I$400,PPL_EMAIL!$K$2:$K$400,"",0)),"NA")</f>
        <v/>
      </c>
      <c r="N357" s="290"/>
      <c r="O357" s="289" t="s">
        <v>4</v>
      </c>
      <c r="P357" s="291">
        <f>_xlfn.XLOOKUP($O357,NFL!$F$7:$F$39,NFL!$G$7:$G$39,"",0)</f>
        <v>14</v>
      </c>
      <c r="Q357" s="292">
        <v>0</v>
      </c>
      <c r="R357" s="293">
        <f>_xlfn.XLOOKUP($K357,CBS_RAW!$C$4:$C$1015,CBS_RAW!$AA$4:$AA$1015,"",0)</f>
        <v>50.75</v>
      </c>
      <c r="S357" s="315">
        <v>5.6</v>
      </c>
      <c r="T357" s="294">
        <f t="shared" si="22"/>
        <v>100</v>
      </c>
      <c r="U357" s="295">
        <f t="shared" si="23"/>
        <v>159</v>
      </c>
      <c r="V357" s="295">
        <f t="shared" si="24"/>
        <v>125.1</v>
      </c>
      <c r="W357" s="294">
        <v>285</v>
      </c>
      <c r="X357" s="295">
        <v>383</v>
      </c>
      <c r="Y357" s="295">
        <v>332.6</v>
      </c>
      <c r="Z357" s="230">
        <v>1.5</v>
      </c>
      <c r="AA357" s="229">
        <v>30</v>
      </c>
      <c r="AB357" s="230">
        <v>40</v>
      </c>
      <c r="AC357" s="230">
        <v>36.6</v>
      </c>
      <c r="AD357" s="230">
        <v>2.6</v>
      </c>
      <c r="AE357" s="25"/>
      <c r="AF357" s="241"/>
      <c r="AG357" s="11"/>
      <c r="AH357" s="230">
        <v>1.5</v>
      </c>
      <c r="AI357" s="229">
        <v>30</v>
      </c>
      <c r="AJ357" s="230">
        <v>40</v>
      </c>
      <c r="AK357" s="230">
        <v>36.6</v>
      </c>
      <c r="AL357" s="230">
        <v>2.6</v>
      </c>
      <c r="AM357" s="25"/>
      <c r="AN357" s="241"/>
      <c r="AZ357">
        <v>116</v>
      </c>
      <c r="BA357" t="s">
        <v>268</v>
      </c>
      <c r="BE357" s="8">
        <v>121</v>
      </c>
      <c r="BF357" s="8">
        <v>9</v>
      </c>
      <c r="BG357" s="8" t="s">
        <v>627</v>
      </c>
      <c r="BH357" s="8" t="s">
        <v>10</v>
      </c>
      <c r="BI357" s="8">
        <v>97</v>
      </c>
      <c r="BJ357" s="8">
        <v>147</v>
      </c>
      <c r="BK357" s="8">
        <v>111.9</v>
      </c>
      <c r="BL357" s="8">
        <v>16.899999999999999</v>
      </c>
      <c r="BM357" s="8">
        <v>67</v>
      </c>
    </row>
    <row r="358" spans="3:65" ht="16" customHeight="1">
      <c r="C358" s="288">
        <v>352</v>
      </c>
      <c r="D358" s="289"/>
      <c r="E358" s="289" t="str">
        <f>IF(L358="HOMIES", MAX(E$6:E357)+1, "")</f>
        <v/>
      </c>
      <c r="F358" s="289" t="str">
        <f t="shared" si="21"/>
        <v>RB95</v>
      </c>
      <c r="G358" s="289" t="s">
        <v>267</v>
      </c>
      <c r="H358" s="289" t="s">
        <v>267</v>
      </c>
      <c r="I358" s="289">
        <v>95</v>
      </c>
      <c r="J358" s="289">
        <v>14</v>
      </c>
      <c r="K358" s="289" t="s">
        <v>90</v>
      </c>
      <c r="L358" s="289" t="str">
        <f>UPPER(_xlfn.XLOOKUP($K358,PPL_EMAIL!$I$2:$I$400,PPL_EMAIL!$J$2:$J$400,"",0))</f>
        <v/>
      </c>
      <c r="M358" s="290" t="str">
        <f>IFERROR(IF(OR(L358="ROOKIE",L358="FREE AGENT"),"NA",_xlfn.XLOOKUP($K358,PPL_EMAIL!$I$2:$I$400,PPL_EMAIL!$K$2:$K$400,"",0)),"NA")</f>
        <v/>
      </c>
      <c r="N358" s="290"/>
      <c r="O358" s="289" t="s">
        <v>42</v>
      </c>
      <c r="P358" s="291">
        <f>_xlfn.XLOOKUP($O358,NFL!$F$7:$F$39,NFL!$G$7:$G$39,"",0)</f>
        <v>10</v>
      </c>
      <c r="Q358" s="292">
        <v>0</v>
      </c>
      <c r="R358" s="293" t="str">
        <f>_xlfn.XLOOKUP($K358,CBS_RAW!$C$4:$C$1015,CBS_RAW!$AA$4:$AA$1015,"",0)</f>
        <v/>
      </c>
      <c r="S358" s="315">
        <v>40.5</v>
      </c>
      <c r="T358" s="294">
        <f t="shared" si="22"/>
        <v>88</v>
      </c>
      <c r="U358" s="295">
        <f t="shared" si="23"/>
        <v>114</v>
      </c>
      <c r="V358" s="295">
        <f t="shared" si="24"/>
        <v>97.1</v>
      </c>
      <c r="W358" s="294">
        <v>296</v>
      </c>
      <c r="X358" s="295">
        <v>364</v>
      </c>
      <c r="Y358" s="295">
        <v>333</v>
      </c>
      <c r="Z358" s="230">
        <v>6</v>
      </c>
      <c r="AA358" s="229">
        <v>85</v>
      </c>
      <c r="AB358" s="230">
        <v>103</v>
      </c>
      <c r="AC358" s="230">
        <v>92.9</v>
      </c>
      <c r="AD358" s="230">
        <v>4.8</v>
      </c>
      <c r="AE358" s="25"/>
      <c r="AF358" s="241"/>
      <c r="AG358" s="11"/>
      <c r="AH358" s="230">
        <v>6</v>
      </c>
      <c r="AI358" s="229">
        <v>85</v>
      </c>
      <c r="AJ358" s="230">
        <v>103</v>
      </c>
      <c r="AK358" s="230">
        <v>92.9</v>
      </c>
      <c r="AL358" s="230">
        <v>4.8</v>
      </c>
      <c r="AM358" s="25"/>
      <c r="AN358" s="241"/>
      <c r="AZ358">
        <v>95</v>
      </c>
      <c r="BA358" t="s">
        <v>267</v>
      </c>
      <c r="BE358" s="8">
        <v>122</v>
      </c>
      <c r="BF358" s="8">
        <v>9</v>
      </c>
      <c r="BG358" s="8" t="s">
        <v>609</v>
      </c>
      <c r="BH358" s="8" t="s">
        <v>14</v>
      </c>
      <c r="BI358" s="8">
        <v>92</v>
      </c>
      <c r="BJ358" s="8">
        <v>149</v>
      </c>
      <c r="BK358" s="8">
        <v>115.8</v>
      </c>
      <c r="BL358" s="8">
        <v>19</v>
      </c>
      <c r="BM358" s="8">
        <v>-8</v>
      </c>
    </row>
    <row r="359" spans="3:65" ht="16" customHeight="1">
      <c r="C359" s="288">
        <v>353</v>
      </c>
      <c r="D359" s="289"/>
      <c r="E359" s="289" t="str">
        <f>IF(L359="HOMIES", MAX(E$6:E358)+1, "")</f>
        <v/>
      </c>
      <c r="F359" s="289" t="str">
        <f t="shared" si="21"/>
        <v>WR117</v>
      </c>
      <c r="G359" s="289" t="s">
        <v>268</v>
      </c>
      <c r="H359" s="289" t="s">
        <v>268</v>
      </c>
      <c r="I359" s="289">
        <v>117</v>
      </c>
      <c r="J359" s="289">
        <v>14</v>
      </c>
      <c r="K359" s="289" t="s">
        <v>994</v>
      </c>
      <c r="L359" s="289" t="str">
        <f>UPPER(_xlfn.XLOOKUP($K359,PPL_EMAIL!$I$2:$I$400,PPL_EMAIL!$J$2:$J$400,"",0))</f>
        <v/>
      </c>
      <c r="M359" s="290" t="str">
        <f>IFERROR(IF(OR(L359="ROOKIE",L359="FREE AGENT"),"NA",_xlfn.XLOOKUP($K359,PPL_EMAIL!$I$2:$I$400,PPL_EMAIL!$K$2:$K$400,"",0)),"NA")</f>
        <v/>
      </c>
      <c r="N359" s="290"/>
      <c r="O359" s="289" t="s">
        <v>38</v>
      </c>
      <c r="P359" s="291">
        <f>_xlfn.XLOOKUP($O359,NFL!$F$7:$F$39,NFL!$G$7:$G$39,"",0)</f>
        <v>9</v>
      </c>
      <c r="Q359" s="292">
        <v>0</v>
      </c>
      <c r="R359" s="293">
        <f>_xlfn.XLOOKUP($K359,CBS_RAW!$C$4:$C$1015,CBS_RAW!$AA$4:$AA$1015,"",0)</f>
        <v>66.77</v>
      </c>
      <c r="S359" s="315">
        <v>58.2</v>
      </c>
      <c r="T359" s="294">
        <f t="shared" si="22"/>
        <v>97</v>
      </c>
      <c r="U359" s="295">
        <f t="shared" si="23"/>
        <v>138</v>
      </c>
      <c r="V359" s="295">
        <f t="shared" si="24"/>
        <v>108.9</v>
      </c>
      <c r="W359" s="294">
        <v>286</v>
      </c>
      <c r="X359" s="295">
        <v>346</v>
      </c>
      <c r="Y359" s="295">
        <v>318.10000000000002</v>
      </c>
      <c r="Z359" s="230">
        <v>11.6</v>
      </c>
      <c r="AA359" s="229">
        <v>56</v>
      </c>
      <c r="AB359" s="230">
        <v>106</v>
      </c>
      <c r="AC359" s="230">
        <v>80.3</v>
      </c>
      <c r="AD359" s="230">
        <v>16.600000000000001</v>
      </c>
      <c r="AE359" s="25"/>
      <c r="AF359" s="241"/>
      <c r="AG359" s="11"/>
      <c r="AH359" s="230">
        <v>11.6</v>
      </c>
      <c r="AI359" s="229">
        <v>56</v>
      </c>
      <c r="AJ359" s="230">
        <v>106</v>
      </c>
      <c r="AK359" s="230">
        <v>80.3</v>
      </c>
      <c r="AL359" s="230">
        <v>16.600000000000001</v>
      </c>
      <c r="AM359" s="25"/>
      <c r="AN359" s="241"/>
      <c r="AZ359">
        <v>117</v>
      </c>
      <c r="BA359" t="s">
        <v>268</v>
      </c>
      <c r="BE359" s="8">
        <v>123</v>
      </c>
      <c r="BF359" s="8">
        <v>9</v>
      </c>
      <c r="BG359" s="8" t="s">
        <v>615</v>
      </c>
      <c r="BH359" s="8" t="s">
        <v>40</v>
      </c>
      <c r="BI359" s="8">
        <v>107</v>
      </c>
      <c r="BJ359" s="8">
        <v>183</v>
      </c>
      <c r="BK359" s="8">
        <v>131.30000000000001</v>
      </c>
      <c r="BL359" s="8">
        <v>22.5</v>
      </c>
      <c r="BM359" s="8" t="s">
        <v>2369</v>
      </c>
    </row>
    <row r="360" spans="3:65" ht="16" customHeight="1">
      <c r="C360" s="288">
        <v>354</v>
      </c>
      <c r="D360" s="289"/>
      <c r="E360" s="289" t="str">
        <f>IF(L360="HOMIES", MAX(E$6:E359)+1, "")</f>
        <v/>
      </c>
      <c r="F360" s="289" t="str">
        <f t="shared" si="21"/>
        <v>K29</v>
      </c>
      <c r="G360" s="289" t="s">
        <v>273</v>
      </c>
      <c r="H360" s="289" t="s">
        <v>273</v>
      </c>
      <c r="I360" s="289">
        <v>29</v>
      </c>
      <c r="J360" s="289">
        <v>14</v>
      </c>
      <c r="K360" s="289" t="s">
        <v>221</v>
      </c>
      <c r="L360" s="289" t="str">
        <f>UPPER(_xlfn.XLOOKUP($K360,PPL_EMAIL!$I$2:$I$400,PPL_EMAIL!$J$2:$J$400,"",0))</f>
        <v/>
      </c>
      <c r="M360" s="290" t="str">
        <f>IFERROR(IF(OR(L360="ROOKIE",L360="FREE AGENT"),"NA",_xlfn.XLOOKUP($K360,PPL_EMAIL!$I$2:$I$400,PPL_EMAIL!$K$2:$K$400,"",0)),"NA")</f>
        <v/>
      </c>
      <c r="N360" s="290"/>
      <c r="O360" s="289" t="s">
        <v>40</v>
      </c>
      <c r="P360" s="291">
        <f>_xlfn.XLOOKUP($O360,NFL!$F$7:$F$39,NFL!$G$7:$G$39,"",0)</f>
        <v>6</v>
      </c>
      <c r="Q360" s="292">
        <v>0</v>
      </c>
      <c r="R360" s="293" t="str">
        <f>_xlfn.XLOOKUP($K360,CBS_RAW!$C$4:$C$1015,CBS_RAW!$AA$4:$AA$1015,"",0)</f>
        <v/>
      </c>
      <c r="S360" s="315">
        <v>42</v>
      </c>
      <c r="T360" s="294">
        <f t="shared" si="22"/>
        <v>25</v>
      </c>
      <c r="U360" s="295">
        <f t="shared" si="23"/>
        <v>31</v>
      </c>
      <c r="V360" s="295">
        <f t="shared" si="24"/>
        <v>29.4</v>
      </c>
      <c r="W360" s="294">
        <v>300</v>
      </c>
      <c r="X360" s="295">
        <v>338</v>
      </c>
      <c r="Y360" s="295">
        <v>316.3</v>
      </c>
      <c r="Z360" s="230">
        <v>9</v>
      </c>
      <c r="AA360" s="229">
        <v>74</v>
      </c>
      <c r="AB360" s="230">
        <v>121</v>
      </c>
      <c r="AC360" s="230">
        <v>93.8</v>
      </c>
      <c r="AD360" s="230">
        <v>12</v>
      </c>
      <c r="AE360" s="25"/>
      <c r="AF360" s="241"/>
      <c r="AG360" s="11"/>
      <c r="AH360" s="230">
        <v>9</v>
      </c>
      <c r="AI360" s="229">
        <v>74</v>
      </c>
      <c r="AJ360" s="230">
        <v>121</v>
      </c>
      <c r="AK360" s="230">
        <v>93.8</v>
      </c>
      <c r="AL360" s="230">
        <v>12</v>
      </c>
      <c r="AM360" s="25"/>
      <c r="AN360" s="241"/>
      <c r="AZ360">
        <v>29</v>
      </c>
      <c r="BA360" t="s">
        <v>273</v>
      </c>
      <c r="BE360" s="8">
        <v>124</v>
      </c>
      <c r="BF360" s="8">
        <v>9</v>
      </c>
      <c r="BG360" s="8" t="s">
        <v>997</v>
      </c>
      <c r="BH360" s="8" t="s">
        <v>24</v>
      </c>
      <c r="BI360" s="8">
        <v>95</v>
      </c>
      <c r="BJ360" s="8">
        <v>142</v>
      </c>
      <c r="BK360" s="8">
        <v>115.2</v>
      </c>
      <c r="BL360" s="8">
        <v>12.7</v>
      </c>
      <c r="BM360" s="8">
        <v>-17</v>
      </c>
    </row>
    <row r="361" spans="3:65" ht="16" customHeight="1">
      <c r="C361" s="288">
        <v>355</v>
      </c>
      <c r="D361" s="289"/>
      <c r="E361" s="289" t="str">
        <f>IF(L361="HOMIES", MAX(E$6:E360)+1, "")</f>
        <v/>
      </c>
      <c r="F361" s="289" t="str">
        <f t="shared" si="21"/>
        <v>WR118</v>
      </c>
      <c r="G361" s="289" t="s">
        <v>268</v>
      </c>
      <c r="H361" s="289" t="s">
        <v>268</v>
      </c>
      <c r="I361" s="289">
        <v>118</v>
      </c>
      <c r="J361" s="289">
        <v>14</v>
      </c>
      <c r="K361" s="289" t="s">
        <v>996</v>
      </c>
      <c r="L361" s="289" t="str">
        <f>UPPER(_xlfn.XLOOKUP($K361,PPL_EMAIL!$I$2:$I$400,PPL_EMAIL!$J$2:$J$400,"",0))</f>
        <v/>
      </c>
      <c r="M361" s="290" t="str">
        <f>IFERROR(IF(OR(L361="ROOKIE",L361="FREE AGENT"),"NA",_xlfn.XLOOKUP($K361,PPL_EMAIL!$I$2:$I$400,PPL_EMAIL!$K$2:$K$400,"",0)),"NA")</f>
        <v/>
      </c>
      <c r="N361" s="290"/>
      <c r="O361" s="289" t="s">
        <v>49</v>
      </c>
      <c r="P361" s="291">
        <f>_xlfn.XLOOKUP($O361,NFL!$F$7:$F$39,NFL!$G$7:$G$39,"",0)</f>
        <v>11</v>
      </c>
      <c r="Q361" s="292">
        <v>0</v>
      </c>
      <c r="R361" s="293" t="str">
        <f>_xlfn.XLOOKUP($K361,CBS_RAW!$C$4:$C$1015,CBS_RAW!$AA$4:$AA$1015,"",0)</f>
        <v/>
      </c>
      <c r="S361" s="315">
        <v>49.4</v>
      </c>
      <c r="T361" s="294">
        <f t="shared" si="22"/>
        <v>115</v>
      </c>
      <c r="U361" s="295">
        <f t="shared" si="23"/>
        <v>127</v>
      </c>
      <c r="V361" s="295">
        <f t="shared" si="24"/>
        <v>121.2</v>
      </c>
      <c r="W361" s="294">
        <v>291</v>
      </c>
      <c r="X361" s="295">
        <v>395</v>
      </c>
      <c r="Y361" s="295">
        <v>334.6</v>
      </c>
      <c r="Z361" s="230">
        <v>7.5</v>
      </c>
      <c r="AA361" s="229">
        <v>68</v>
      </c>
      <c r="AB361" s="230">
        <v>111</v>
      </c>
      <c r="AC361" s="230">
        <v>90.4</v>
      </c>
      <c r="AD361" s="230">
        <v>12</v>
      </c>
      <c r="AE361" s="25"/>
      <c r="AF361" s="241"/>
      <c r="AG361" s="11"/>
      <c r="AH361" s="230">
        <v>7.5</v>
      </c>
      <c r="AI361" s="229">
        <v>68</v>
      </c>
      <c r="AJ361" s="230">
        <v>111</v>
      </c>
      <c r="AK361" s="230">
        <v>90.4</v>
      </c>
      <c r="AL361" s="230">
        <v>12</v>
      </c>
      <c r="AM361" s="25"/>
      <c r="AN361" s="241"/>
      <c r="AZ361">
        <v>118</v>
      </c>
      <c r="BA361" t="s">
        <v>268</v>
      </c>
      <c r="BE361" s="8">
        <v>125</v>
      </c>
      <c r="BF361" s="8">
        <v>9</v>
      </c>
      <c r="BG361" s="8" t="s">
        <v>644</v>
      </c>
      <c r="BH361" s="8" t="s">
        <v>20</v>
      </c>
      <c r="BI361" s="8">
        <v>113</v>
      </c>
      <c r="BJ361" s="8">
        <v>148</v>
      </c>
      <c r="BK361" s="8">
        <v>125.7</v>
      </c>
      <c r="BL361" s="8">
        <v>12.1</v>
      </c>
      <c r="BM361" s="8" t="s">
        <v>2369</v>
      </c>
    </row>
    <row r="362" spans="3:65" ht="16" customHeight="1">
      <c r="C362" s="288">
        <v>356</v>
      </c>
      <c r="D362" s="289"/>
      <c r="E362" s="289" t="str">
        <f>IF(L362="HOMIES", MAX(E$6:E361)+1, "")</f>
        <v/>
      </c>
      <c r="F362" s="289" t="str">
        <f t="shared" si="21"/>
        <v>RB96</v>
      </c>
      <c r="G362" s="289" t="s">
        <v>267</v>
      </c>
      <c r="H362" s="289" t="s">
        <v>267</v>
      </c>
      <c r="I362" s="289">
        <v>96</v>
      </c>
      <c r="J362" s="289">
        <v>14</v>
      </c>
      <c r="K362" s="289" t="s">
        <v>449</v>
      </c>
      <c r="L362" s="289" t="str">
        <f>UPPER(_xlfn.XLOOKUP($K362,PPL_EMAIL!$I$2:$I$400,PPL_EMAIL!$J$2:$J$400,"",0))</f>
        <v/>
      </c>
      <c r="M362" s="290" t="str">
        <f>IFERROR(IF(OR(L362="ROOKIE",L362="FREE AGENT"),"NA",_xlfn.XLOOKUP($K362,PPL_EMAIL!$I$2:$I$400,PPL_EMAIL!$K$2:$K$400,"",0)),"NA")</f>
        <v/>
      </c>
      <c r="N362" s="290"/>
      <c r="O362" s="289" t="s">
        <v>32</v>
      </c>
      <c r="P362" s="291">
        <f>_xlfn.XLOOKUP($O362,NFL!$F$7:$F$39,NFL!$G$7:$G$39,"",0)</f>
        <v>14</v>
      </c>
      <c r="Q362" s="292">
        <v>0</v>
      </c>
      <c r="R362" s="293">
        <f>_xlfn.XLOOKUP($K362,CBS_RAW!$C$4:$C$1015,CBS_RAW!$AA$4:$AA$1015,"",0)</f>
        <v>8.7100000000000009</v>
      </c>
      <c r="S362" s="315">
        <v>1.8</v>
      </c>
      <c r="T362" s="294">
        <f t="shared" si="22"/>
        <v>81</v>
      </c>
      <c r="U362" s="295">
        <f t="shared" si="23"/>
        <v>126</v>
      </c>
      <c r="V362" s="295">
        <f t="shared" si="24"/>
        <v>100</v>
      </c>
      <c r="W362" s="294">
        <v>280</v>
      </c>
      <c r="X362" s="295">
        <v>393</v>
      </c>
      <c r="Y362" s="295">
        <v>334.7</v>
      </c>
      <c r="Z362" s="230">
        <v>13.9</v>
      </c>
      <c r="AA362" s="229">
        <v>60</v>
      </c>
      <c r="AB362" s="230">
        <v>103</v>
      </c>
      <c r="AC362" s="230">
        <v>83.3</v>
      </c>
      <c r="AD362" s="230">
        <v>14.8</v>
      </c>
      <c r="AE362" s="25"/>
      <c r="AF362" s="241"/>
      <c r="AG362" s="11"/>
      <c r="AH362" s="230">
        <v>13.9</v>
      </c>
      <c r="AI362" s="229">
        <v>60</v>
      </c>
      <c r="AJ362" s="230">
        <v>103</v>
      </c>
      <c r="AK362" s="230">
        <v>83.3</v>
      </c>
      <c r="AL362" s="230">
        <v>14.8</v>
      </c>
      <c r="AM362" s="25"/>
      <c r="AN362" s="241"/>
      <c r="AZ362">
        <v>96</v>
      </c>
      <c r="BA362" t="s">
        <v>267</v>
      </c>
      <c r="BE362" s="8">
        <v>126</v>
      </c>
      <c r="BF362" s="8">
        <v>9</v>
      </c>
      <c r="BG362" s="8" t="s">
        <v>653</v>
      </c>
      <c r="BH362" s="8" t="s">
        <v>8</v>
      </c>
      <c r="BI362" s="8">
        <v>103</v>
      </c>
      <c r="BJ362" s="8">
        <v>125</v>
      </c>
      <c r="BK362" s="8">
        <v>116.7</v>
      </c>
      <c r="BL362" s="8">
        <v>6.4</v>
      </c>
      <c r="BM362" s="8">
        <v>34</v>
      </c>
    </row>
    <row r="363" spans="3:65" ht="16" customHeight="1">
      <c r="C363" s="288">
        <v>357</v>
      </c>
      <c r="D363" s="289"/>
      <c r="E363" s="289" t="str">
        <f>IF(L363="HOMIES", MAX(E$6:E362)+1, "")</f>
        <v/>
      </c>
      <c r="F363" s="289" t="str">
        <f t="shared" si="21"/>
        <v>TE46</v>
      </c>
      <c r="G363" s="289" t="s">
        <v>269</v>
      </c>
      <c r="H363" s="289" t="s">
        <v>269</v>
      </c>
      <c r="I363" s="289">
        <v>46</v>
      </c>
      <c r="J363" s="289">
        <v>14</v>
      </c>
      <c r="K363" s="289" t="s">
        <v>990</v>
      </c>
      <c r="L363" s="289" t="str">
        <f>UPPER(_xlfn.XLOOKUP($K363,PPL_EMAIL!$I$2:$I$400,PPL_EMAIL!$J$2:$J$400,"",0))</f>
        <v/>
      </c>
      <c r="M363" s="290" t="str">
        <f>IFERROR(IF(OR(L363="ROOKIE",L363="FREE AGENT"),"NA",_xlfn.XLOOKUP($K363,PPL_EMAIL!$I$2:$I$400,PPL_EMAIL!$K$2:$K$400,"",0)),"NA")</f>
        <v/>
      </c>
      <c r="N363" s="290"/>
      <c r="O363" s="289" t="s">
        <v>50</v>
      </c>
      <c r="P363" s="291">
        <f>_xlfn.XLOOKUP($O363,NFL!$F$7:$F$39,NFL!$G$7:$G$39,"",0)</f>
        <v>14</v>
      </c>
      <c r="Q363" s="292" t="s">
        <v>1070</v>
      </c>
      <c r="R363" s="293">
        <f>_xlfn.XLOOKUP($K363,CBS_RAW!$C$4:$C$1015,CBS_RAW!$AA$4:$AA$1015,"",0)</f>
        <v>51.15</v>
      </c>
      <c r="S363" s="315">
        <v>30.9</v>
      </c>
      <c r="T363" s="294">
        <f t="shared" si="22"/>
        <v>34</v>
      </c>
      <c r="U363" s="295">
        <f t="shared" si="23"/>
        <v>59</v>
      </c>
      <c r="V363" s="295">
        <f t="shared" si="24"/>
        <v>45.8</v>
      </c>
      <c r="W363" s="294">
        <v>298</v>
      </c>
      <c r="X363" s="295">
        <v>393</v>
      </c>
      <c r="Y363" s="295">
        <v>336.6</v>
      </c>
      <c r="Z363" s="230">
        <v>2.6</v>
      </c>
      <c r="AA363" s="229">
        <v>34</v>
      </c>
      <c r="AB363" s="230">
        <v>45</v>
      </c>
      <c r="AC363" s="230">
        <v>41.2</v>
      </c>
      <c r="AD363" s="230">
        <v>3.6</v>
      </c>
      <c r="AE363" s="25"/>
      <c r="AF363" s="241"/>
      <c r="AG363" s="11"/>
      <c r="AH363" s="230">
        <v>2.6</v>
      </c>
      <c r="AI363" s="229">
        <v>34</v>
      </c>
      <c r="AJ363" s="230">
        <v>45</v>
      </c>
      <c r="AK363" s="230">
        <v>41.2</v>
      </c>
      <c r="AL363" s="230">
        <v>3.6</v>
      </c>
      <c r="AM363" s="25"/>
      <c r="AN363" s="241"/>
      <c r="AZ363">
        <v>46</v>
      </c>
      <c r="BA363" t="s">
        <v>269</v>
      </c>
      <c r="BE363" s="8">
        <v>127</v>
      </c>
      <c r="BF363" s="8">
        <v>9</v>
      </c>
      <c r="BG363" s="8" t="s">
        <v>1013</v>
      </c>
      <c r="BH363" s="8" t="s">
        <v>433</v>
      </c>
      <c r="BI363" s="8">
        <v>86</v>
      </c>
      <c r="BJ363" s="8">
        <v>156</v>
      </c>
      <c r="BK363" s="8">
        <v>105.6</v>
      </c>
      <c r="BL363" s="8">
        <v>21.2</v>
      </c>
      <c r="BM363" s="8">
        <v>6</v>
      </c>
    </row>
    <row r="364" spans="3:65" ht="16" customHeight="1">
      <c r="C364" s="288">
        <v>358</v>
      </c>
      <c r="D364" s="289"/>
      <c r="E364" s="289" t="str">
        <f>IF(L364="HOMIES", MAX(E$6:E363)+1, "")</f>
        <v/>
      </c>
      <c r="F364" s="289" t="str">
        <f t="shared" si="21"/>
        <v>TE47</v>
      </c>
      <c r="G364" s="289" t="s">
        <v>269</v>
      </c>
      <c r="H364" s="289" t="s">
        <v>269</v>
      </c>
      <c r="I364" s="289">
        <v>47</v>
      </c>
      <c r="J364" s="289">
        <v>14</v>
      </c>
      <c r="K364" s="289" t="s">
        <v>57</v>
      </c>
      <c r="L364" s="289" t="str">
        <f>UPPER(_xlfn.XLOOKUP($K364,PPL_EMAIL!$I$2:$I$400,PPL_EMAIL!$J$2:$J$400,"",0))</f>
        <v>MACHINE</v>
      </c>
      <c r="M364" s="290">
        <f>IFERROR(IF(OR(L364="ROOKIE",L364="FREE AGENT"),"NA",_xlfn.XLOOKUP($K364,PPL_EMAIL!$I$2:$I$400,PPL_EMAIL!$K$2:$K$400,"",0)),"NA")</f>
        <v>6</v>
      </c>
      <c r="N364" s="290" t="s">
        <v>396</v>
      </c>
      <c r="O364" s="289" t="s">
        <v>13</v>
      </c>
      <c r="P364" s="291">
        <f>_xlfn.XLOOKUP($O364,NFL!$F$7:$F$39,NFL!$G$7:$G$39,"",0)</f>
        <v>14</v>
      </c>
      <c r="Q364" s="292">
        <v>0</v>
      </c>
      <c r="R364" s="293">
        <f>_xlfn.XLOOKUP($K364,CBS_RAW!$C$4:$C$1015,CBS_RAW!$AA$4:$AA$1015,"",0)</f>
        <v>71.86</v>
      </c>
      <c r="S364" s="315">
        <v>122.72</v>
      </c>
      <c r="T364" s="294">
        <f t="shared" si="22"/>
        <v>38</v>
      </c>
      <c r="U364" s="295">
        <f t="shared" si="23"/>
        <v>41</v>
      </c>
      <c r="V364" s="295">
        <f t="shared" si="24"/>
        <v>39.5</v>
      </c>
      <c r="W364" s="294">
        <v>153</v>
      </c>
      <c r="X364" s="295">
        <v>385</v>
      </c>
      <c r="Y364" s="295">
        <v>289.2</v>
      </c>
      <c r="Z364" s="230" t="s">
        <v>272</v>
      </c>
      <c r="AA364" s="229" t="s">
        <v>272</v>
      </c>
      <c r="AB364" s="230" t="s">
        <v>272</v>
      </c>
      <c r="AC364" s="230" t="s">
        <v>272</v>
      </c>
      <c r="AD364" s="230" t="s">
        <v>272</v>
      </c>
      <c r="AE364" s="25"/>
      <c r="AF364" s="241"/>
      <c r="AG364" s="11"/>
      <c r="AH364" s="230" t="s">
        <v>272</v>
      </c>
      <c r="AI364" s="229" t="s">
        <v>272</v>
      </c>
      <c r="AJ364" s="230" t="s">
        <v>272</v>
      </c>
      <c r="AK364" s="230" t="s">
        <v>272</v>
      </c>
      <c r="AL364" s="230" t="s">
        <v>272</v>
      </c>
      <c r="AM364" s="25"/>
      <c r="AN364" s="241"/>
      <c r="AZ364">
        <v>47</v>
      </c>
      <c r="BA364" t="s">
        <v>269</v>
      </c>
      <c r="BE364" s="8">
        <v>128</v>
      </c>
      <c r="BF364" s="8">
        <v>9</v>
      </c>
      <c r="BG364" s="8" t="s">
        <v>1002</v>
      </c>
      <c r="BH364" s="8" t="s">
        <v>13</v>
      </c>
      <c r="BI364" s="8">
        <v>94</v>
      </c>
      <c r="BJ364" s="8">
        <v>155</v>
      </c>
      <c r="BK364" s="8">
        <v>131</v>
      </c>
      <c r="BL364" s="8">
        <v>16.600000000000001</v>
      </c>
      <c r="BM364" s="8" t="s">
        <v>2369</v>
      </c>
    </row>
    <row r="365" spans="3:65" ht="16" customHeight="1">
      <c r="C365" s="288">
        <v>359</v>
      </c>
      <c r="D365" s="289"/>
      <c r="E365" s="289" t="str">
        <f>IF(L365="HOMIES", MAX(E$6:E364)+1, "")</f>
        <v/>
      </c>
      <c r="F365" s="289" t="str">
        <f t="shared" si="21"/>
        <v>RB97</v>
      </c>
      <c r="G365" s="289" t="s">
        <v>267</v>
      </c>
      <c r="H365" s="289" t="s">
        <v>267</v>
      </c>
      <c r="I365" s="289">
        <v>97</v>
      </c>
      <c r="J365" s="289">
        <v>14</v>
      </c>
      <c r="K365" s="289" t="s">
        <v>980</v>
      </c>
      <c r="L365" s="289" t="str">
        <f>UPPER(_xlfn.XLOOKUP($K365,PPL_EMAIL!$I$2:$I$400,PPL_EMAIL!$J$2:$J$400,"",0))</f>
        <v/>
      </c>
      <c r="M365" s="290" t="str">
        <f>IFERROR(IF(OR(L365="ROOKIE",L365="FREE AGENT"),"NA",_xlfn.XLOOKUP($K365,PPL_EMAIL!$I$2:$I$400,PPL_EMAIL!$K$2:$K$400,"",0)),"NA")</f>
        <v/>
      </c>
      <c r="N365" s="290"/>
      <c r="O365" s="289" t="s">
        <v>8</v>
      </c>
      <c r="P365" s="291">
        <f>_xlfn.XLOOKUP($O365,NFL!$F$7:$F$39,NFL!$G$7:$G$39,"",0)</f>
        <v>9</v>
      </c>
      <c r="Q365" s="292">
        <v>0</v>
      </c>
      <c r="R365" s="293">
        <f>_xlfn.XLOOKUP($K365,CBS_RAW!$C$4:$C$1015,CBS_RAW!$AA$4:$AA$1015,"",0)</f>
        <v>26.71</v>
      </c>
      <c r="S365" s="315">
        <v>0</v>
      </c>
      <c r="T365" s="294">
        <f t="shared" si="22"/>
        <v>85</v>
      </c>
      <c r="U365" s="295">
        <f t="shared" si="23"/>
        <v>129</v>
      </c>
      <c r="V365" s="295">
        <f t="shared" si="24"/>
        <v>99.1</v>
      </c>
      <c r="W365" s="294">
        <v>316</v>
      </c>
      <c r="X365" s="295">
        <v>388</v>
      </c>
      <c r="Y365" s="295">
        <v>339</v>
      </c>
      <c r="Z365" s="230">
        <v>12.3</v>
      </c>
      <c r="AA365" s="229">
        <v>65</v>
      </c>
      <c r="AB365" s="230">
        <v>120</v>
      </c>
      <c r="AC365" s="230">
        <v>91.9</v>
      </c>
      <c r="AD365" s="230">
        <v>14.1</v>
      </c>
      <c r="AE365" s="25"/>
      <c r="AF365" s="241"/>
      <c r="AG365" s="11"/>
      <c r="AH365" s="230">
        <v>12.3</v>
      </c>
      <c r="AI365" s="229">
        <v>65</v>
      </c>
      <c r="AJ365" s="230">
        <v>120</v>
      </c>
      <c r="AK365" s="230">
        <v>91.9</v>
      </c>
      <c r="AL365" s="230">
        <v>14.1</v>
      </c>
      <c r="AM365" s="25"/>
      <c r="AN365" s="241"/>
      <c r="AZ365">
        <v>97</v>
      </c>
      <c r="BA365" t="s">
        <v>267</v>
      </c>
      <c r="BE365" s="8">
        <v>129</v>
      </c>
      <c r="BF365" s="8">
        <v>9</v>
      </c>
      <c r="BG365" s="8" t="s">
        <v>1003</v>
      </c>
      <c r="BH365" s="8" t="s">
        <v>2</v>
      </c>
      <c r="BI365" s="8">
        <v>106</v>
      </c>
      <c r="BJ365" s="8">
        <v>153</v>
      </c>
      <c r="BK365" s="8">
        <v>123.1</v>
      </c>
      <c r="BL365" s="8">
        <v>13.1</v>
      </c>
      <c r="BM365" s="8">
        <v>57</v>
      </c>
    </row>
    <row r="366" spans="3:65" ht="16" customHeight="1">
      <c r="C366" s="288">
        <v>360</v>
      </c>
      <c r="D366" s="289"/>
      <c r="E366" s="289" t="str">
        <f>IF(L366="HOMIES", MAX(E$6:E365)+1, "")</f>
        <v/>
      </c>
      <c r="F366" s="289" t="str">
        <f t="shared" si="21"/>
        <v>RB98</v>
      </c>
      <c r="G366" s="289" t="s">
        <v>267</v>
      </c>
      <c r="H366" s="289" t="s">
        <v>267</v>
      </c>
      <c r="I366" s="289">
        <v>98</v>
      </c>
      <c r="J366" s="289">
        <v>14</v>
      </c>
      <c r="K366" s="289" t="s">
        <v>611</v>
      </c>
      <c r="L366" s="289" t="str">
        <f>UPPER(_xlfn.XLOOKUP($K366,PPL_EMAIL!$I$2:$I$400,PPL_EMAIL!$J$2:$J$400,"",0))</f>
        <v/>
      </c>
      <c r="M366" s="290" t="str">
        <f>IFERROR(IF(OR(L366="ROOKIE",L366="FREE AGENT"),"NA",_xlfn.XLOOKUP($K366,PPL_EMAIL!$I$2:$I$400,PPL_EMAIL!$K$2:$K$400,"",0)),"NA")</f>
        <v/>
      </c>
      <c r="N366" s="290"/>
      <c r="O366" s="289" t="s">
        <v>42</v>
      </c>
      <c r="P366" s="291">
        <f>_xlfn.XLOOKUP($O366,NFL!$F$7:$F$39,NFL!$G$7:$G$39,"",0)</f>
        <v>10</v>
      </c>
      <c r="Q366" s="292">
        <v>0</v>
      </c>
      <c r="R366" s="293">
        <f>_xlfn.XLOOKUP($K366,CBS_RAW!$C$4:$C$1015,CBS_RAW!$AA$4:$AA$1015,"",0)</f>
        <v>10.91</v>
      </c>
      <c r="S366" s="315">
        <v>83</v>
      </c>
      <c r="T366" s="294">
        <f t="shared" si="22"/>
        <v>86</v>
      </c>
      <c r="U366" s="295">
        <f t="shared" si="23"/>
        <v>120</v>
      </c>
      <c r="V366" s="295">
        <f t="shared" si="24"/>
        <v>101.8</v>
      </c>
      <c r="W366" s="294">
        <v>302</v>
      </c>
      <c r="X366" s="295">
        <v>329</v>
      </c>
      <c r="Y366" s="295">
        <v>312.8</v>
      </c>
      <c r="Z366" s="230">
        <v>15.7</v>
      </c>
      <c r="AA366" s="229">
        <v>72</v>
      </c>
      <c r="AB366" s="230">
        <v>135</v>
      </c>
      <c r="AC366" s="230">
        <v>97.1</v>
      </c>
      <c r="AD366" s="230">
        <v>14.9</v>
      </c>
      <c r="AE366" s="25"/>
      <c r="AF366" s="241"/>
      <c r="AG366" s="11"/>
      <c r="AH366" s="230">
        <v>15.7</v>
      </c>
      <c r="AI366" s="229">
        <v>72</v>
      </c>
      <c r="AJ366" s="230">
        <v>135</v>
      </c>
      <c r="AK366" s="230">
        <v>97.1</v>
      </c>
      <c r="AL366" s="230">
        <v>14.9</v>
      </c>
      <c r="AM366" s="25"/>
      <c r="AN366" s="241"/>
      <c r="AZ366">
        <v>98</v>
      </c>
      <c r="BA366" t="s">
        <v>267</v>
      </c>
      <c r="BE366" s="8">
        <v>130</v>
      </c>
      <c r="BF366" s="8">
        <v>9</v>
      </c>
      <c r="BG366" s="8" t="s">
        <v>172</v>
      </c>
      <c r="BH366" s="8" t="s">
        <v>6</v>
      </c>
      <c r="BI366" s="8">
        <v>98</v>
      </c>
      <c r="BJ366" s="8">
        <v>127</v>
      </c>
      <c r="BK366" s="8">
        <v>113.3</v>
      </c>
      <c r="BL366" s="8">
        <v>10.8</v>
      </c>
      <c r="BM366" s="8">
        <v>63</v>
      </c>
    </row>
    <row r="367" spans="3:65" ht="16" customHeight="1">
      <c r="C367" s="288">
        <v>361</v>
      </c>
      <c r="D367" s="289"/>
      <c r="E367" s="289" t="str">
        <f>IF(L367="HOMIES", MAX(E$6:E366)+1, "")</f>
        <v/>
      </c>
      <c r="F367" s="289" t="str">
        <f t="shared" si="21"/>
        <v>WR119</v>
      </c>
      <c r="G367" s="289" t="s">
        <v>268</v>
      </c>
      <c r="H367" s="289" t="s">
        <v>268</v>
      </c>
      <c r="I367" s="289">
        <v>119</v>
      </c>
      <c r="J367" s="289">
        <v>14</v>
      </c>
      <c r="K367" s="289" t="s">
        <v>627</v>
      </c>
      <c r="L367" s="289" t="str">
        <f>UPPER(_xlfn.XLOOKUP($K367,PPL_EMAIL!$I$2:$I$400,PPL_EMAIL!$J$2:$J$400,"",0))</f>
        <v/>
      </c>
      <c r="M367" s="290" t="str">
        <f>IFERROR(IF(OR(L367="ROOKIE",L367="FREE AGENT"),"NA",_xlfn.XLOOKUP($K367,PPL_EMAIL!$I$2:$I$400,PPL_EMAIL!$K$2:$K$400,"",0)),"NA")</f>
        <v/>
      </c>
      <c r="N367" s="290"/>
      <c r="O367" s="289" t="s">
        <v>10</v>
      </c>
      <c r="P367" s="291">
        <f>_xlfn.XLOOKUP($O367,NFL!$F$7:$F$39,NFL!$G$7:$G$39,"",0)</f>
        <v>14</v>
      </c>
      <c r="Q367" s="292">
        <v>0</v>
      </c>
      <c r="R367" s="293">
        <f>_xlfn.XLOOKUP($K367,CBS_RAW!$C$4:$C$1015,CBS_RAW!$AA$4:$AA$1015,"",0)</f>
        <v>76.709999999999994</v>
      </c>
      <c r="S367" s="315">
        <v>58.8</v>
      </c>
      <c r="T367" s="294">
        <f t="shared" si="22"/>
        <v>97</v>
      </c>
      <c r="U367" s="295">
        <f t="shared" si="23"/>
        <v>147</v>
      </c>
      <c r="V367" s="295">
        <f t="shared" si="24"/>
        <v>111.9</v>
      </c>
      <c r="W367" s="294">
        <v>286</v>
      </c>
      <c r="X367" s="295">
        <v>364</v>
      </c>
      <c r="Y367" s="295">
        <v>313.3</v>
      </c>
      <c r="Z367" s="230">
        <v>9.4</v>
      </c>
      <c r="AA367" s="229">
        <v>79</v>
      </c>
      <c r="AB367" s="230">
        <v>119</v>
      </c>
      <c r="AC367" s="230">
        <v>96.5</v>
      </c>
      <c r="AD367" s="230">
        <v>10.5</v>
      </c>
      <c r="AE367" s="25"/>
      <c r="AF367" s="241"/>
      <c r="AG367" s="11"/>
      <c r="AH367" s="230">
        <v>9.4</v>
      </c>
      <c r="AI367" s="229">
        <v>79</v>
      </c>
      <c r="AJ367" s="230">
        <v>119</v>
      </c>
      <c r="AK367" s="230">
        <v>96.5</v>
      </c>
      <c r="AL367" s="230">
        <v>10.5</v>
      </c>
      <c r="AM367" s="25"/>
      <c r="AN367" s="241"/>
      <c r="AZ367">
        <v>119</v>
      </c>
      <c r="BA367" t="s">
        <v>268</v>
      </c>
      <c r="BE367" s="8">
        <v>131</v>
      </c>
      <c r="BF367" s="8">
        <v>10</v>
      </c>
      <c r="BG367" s="8" t="s">
        <v>999</v>
      </c>
      <c r="BH367" s="8" t="s">
        <v>12</v>
      </c>
      <c r="BI367" s="8">
        <v>103</v>
      </c>
      <c r="BJ367" s="8">
        <v>139</v>
      </c>
      <c r="BK367" s="8">
        <v>120.4</v>
      </c>
      <c r="BL367" s="8">
        <v>11</v>
      </c>
      <c r="BM367" s="8">
        <v>1</v>
      </c>
    </row>
    <row r="368" spans="3:65" ht="16" customHeight="1">
      <c r="C368" s="288">
        <v>362</v>
      </c>
      <c r="D368" s="289"/>
      <c r="E368" s="289" t="str">
        <f>IF(L368="HOMIES", MAX(E$6:E367)+1, "")</f>
        <v/>
      </c>
      <c r="F368" s="289" t="str">
        <f t="shared" si="21"/>
        <v>K30</v>
      </c>
      <c r="G368" s="289" t="s">
        <v>273</v>
      </c>
      <c r="H368" s="289" t="s">
        <v>273</v>
      </c>
      <c r="I368" s="289">
        <v>30</v>
      </c>
      <c r="J368" s="289">
        <v>14</v>
      </c>
      <c r="K368" s="289" t="s">
        <v>1004</v>
      </c>
      <c r="L368" s="289" t="str">
        <f>UPPER(_xlfn.XLOOKUP($K368,PPL_EMAIL!$I$2:$I$400,PPL_EMAIL!$J$2:$J$400,"",0))</f>
        <v/>
      </c>
      <c r="M368" s="290" t="str">
        <f>IFERROR(IF(OR(L368="ROOKIE",L368="FREE AGENT"),"NA",_xlfn.XLOOKUP($K368,PPL_EMAIL!$I$2:$I$400,PPL_EMAIL!$K$2:$K$400,"",0)),"NA")</f>
        <v/>
      </c>
      <c r="N368" s="290"/>
      <c r="O368" s="289" t="s">
        <v>120</v>
      </c>
      <c r="P368" s="291" t="str">
        <f>_xlfn.XLOOKUP($O368,NFL!$F$7:$F$39,NFL!$G$7:$G$39,"",0)</f>
        <v/>
      </c>
      <c r="Q368" s="292" t="s">
        <v>1071</v>
      </c>
      <c r="R368" s="293" t="str">
        <f>_xlfn.XLOOKUP($K368,CBS_RAW!$C$4:$C$1015,CBS_RAW!$AA$4:$AA$1015,"",0)</f>
        <v/>
      </c>
      <c r="S368" s="315">
        <v>0</v>
      </c>
      <c r="T368" s="294">
        <f t="shared" si="22"/>
        <v>9</v>
      </c>
      <c r="U368" s="295">
        <f t="shared" si="23"/>
        <v>37</v>
      </c>
      <c r="V368" s="295">
        <f t="shared" si="24"/>
        <v>23.6</v>
      </c>
      <c r="W368" s="294">
        <v>224</v>
      </c>
      <c r="X368" s="295">
        <v>337</v>
      </c>
      <c r="Y368" s="295">
        <v>297</v>
      </c>
      <c r="Z368" s="230" t="s">
        <v>272</v>
      </c>
      <c r="AA368" s="229">
        <v>100</v>
      </c>
      <c r="AB368" s="230">
        <v>162</v>
      </c>
      <c r="AC368" s="230">
        <v>118.9</v>
      </c>
      <c r="AD368" s="230">
        <v>15.1</v>
      </c>
      <c r="AE368" s="25"/>
      <c r="AF368" s="241"/>
      <c r="AG368" s="11"/>
      <c r="AH368" s="230" t="s">
        <v>272</v>
      </c>
      <c r="AI368" s="229">
        <v>100</v>
      </c>
      <c r="AJ368" s="230">
        <v>162</v>
      </c>
      <c r="AK368" s="230">
        <v>118.9</v>
      </c>
      <c r="AL368" s="230">
        <v>15.1</v>
      </c>
      <c r="AM368" s="25"/>
      <c r="AN368" s="241"/>
      <c r="AZ368">
        <v>30</v>
      </c>
      <c r="BA368" t="s">
        <v>273</v>
      </c>
      <c r="BE368" s="8">
        <v>132</v>
      </c>
      <c r="BF368" s="8">
        <v>10</v>
      </c>
      <c r="BG368" s="8" t="s">
        <v>1024</v>
      </c>
      <c r="BH368" s="8" t="s">
        <v>6</v>
      </c>
      <c r="BI368" s="8">
        <v>104</v>
      </c>
      <c r="BJ368" s="8">
        <v>161</v>
      </c>
      <c r="BK368" s="8">
        <v>126.6</v>
      </c>
      <c r="BL368" s="8">
        <v>17.7</v>
      </c>
      <c r="BM368" s="8" t="s">
        <v>2369</v>
      </c>
    </row>
    <row r="369" spans="3:65" ht="16" customHeight="1">
      <c r="C369" s="288">
        <v>363</v>
      </c>
      <c r="D369" s="289"/>
      <c r="E369" s="289" t="str">
        <f>IF(L369="HOMIES", MAX(E$6:E368)+1, "")</f>
        <v/>
      </c>
      <c r="F369" s="289" t="str">
        <f t="shared" si="21"/>
        <v>WR120</v>
      </c>
      <c r="G369" s="289" t="s">
        <v>268</v>
      </c>
      <c r="H369" s="289" t="s">
        <v>268</v>
      </c>
      <c r="I369" s="289">
        <v>120</v>
      </c>
      <c r="J369" s="289">
        <v>15</v>
      </c>
      <c r="K369" s="289" t="s">
        <v>663</v>
      </c>
      <c r="L369" s="289" t="str">
        <f>UPPER(_xlfn.XLOOKUP($K369,PPL_EMAIL!$I$2:$I$400,PPL_EMAIL!$J$2:$J$400,"",0))</f>
        <v/>
      </c>
      <c r="M369" s="290" t="str">
        <f>IFERROR(IF(OR(L369="ROOKIE",L369="FREE AGENT"),"NA",_xlfn.XLOOKUP($K369,PPL_EMAIL!$I$2:$I$400,PPL_EMAIL!$K$2:$K$400,"",0)),"NA")</f>
        <v/>
      </c>
      <c r="N369" s="290"/>
      <c r="O369" s="289" t="s">
        <v>32</v>
      </c>
      <c r="P369" s="291">
        <f>_xlfn.XLOOKUP($O369,NFL!$F$7:$F$39,NFL!$G$7:$G$39,"",0)</f>
        <v>14</v>
      </c>
      <c r="Q369" s="292">
        <v>0</v>
      </c>
      <c r="R369" s="293">
        <f>_xlfn.XLOOKUP($K369,CBS_RAW!$C$4:$C$1015,CBS_RAW!$AA$4:$AA$1015,"",0)</f>
        <v>35.840000000000003</v>
      </c>
      <c r="S369" s="315">
        <v>11.2</v>
      </c>
      <c r="T369" s="294">
        <f t="shared" si="22"/>
        <v>103</v>
      </c>
      <c r="U369" s="295">
        <f t="shared" si="23"/>
        <v>147</v>
      </c>
      <c r="V369" s="295">
        <f t="shared" si="24"/>
        <v>120.9</v>
      </c>
      <c r="W369" s="294">
        <v>304</v>
      </c>
      <c r="X369" s="295">
        <v>359</v>
      </c>
      <c r="Y369" s="295">
        <v>327.3</v>
      </c>
      <c r="Z369" s="230">
        <v>8.8000000000000007</v>
      </c>
      <c r="AA369" s="229">
        <v>82</v>
      </c>
      <c r="AB369" s="230">
        <v>141</v>
      </c>
      <c r="AC369" s="230">
        <v>105.7</v>
      </c>
      <c r="AD369" s="230">
        <v>18.399999999999999</v>
      </c>
      <c r="AE369" s="25"/>
      <c r="AF369" s="241"/>
      <c r="AG369" s="11"/>
      <c r="AH369" s="230">
        <v>8.8000000000000007</v>
      </c>
      <c r="AI369" s="229">
        <v>82</v>
      </c>
      <c r="AJ369" s="230">
        <v>141</v>
      </c>
      <c r="AK369" s="230">
        <v>105.7</v>
      </c>
      <c r="AL369" s="230">
        <v>18.399999999999999</v>
      </c>
      <c r="AM369" s="25"/>
      <c r="AN369" s="241"/>
      <c r="AZ369">
        <v>120</v>
      </c>
      <c r="BA369" t="s">
        <v>268</v>
      </c>
      <c r="BE369" s="8">
        <v>133</v>
      </c>
      <c r="BF369" s="8">
        <v>10</v>
      </c>
      <c r="BG369" s="8" t="s">
        <v>476</v>
      </c>
      <c r="BH369" s="8" t="s">
        <v>16</v>
      </c>
      <c r="BI369" s="8">
        <v>109</v>
      </c>
      <c r="BJ369" s="8">
        <v>143</v>
      </c>
      <c r="BK369" s="8">
        <v>127</v>
      </c>
      <c r="BL369" s="8">
        <v>11.6</v>
      </c>
      <c r="BM369" s="8">
        <v>17</v>
      </c>
    </row>
    <row r="370" spans="3:65" ht="16" customHeight="1">
      <c r="C370" s="288">
        <v>364</v>
      </c>
      <c r="D370" s="289"/>
      <c r="E370" s="289" t="str">
        <f>IF(L370="HOMIES", MAX(E$6:E369)+1, "")</f>
        <v/>
      </c>
      <c r="F370" s="289" t="str">
        <f t="shared" si="21"/>
        <v>RB99</v>
      </c>
      <c r="G370" s="289" t="s">
        <v>267</v>
      </c>
      <c r="H370" s="289" t="s">
        <v>267</v>
      </c>
      <c r="I370" s="289">
        <v>99</v>
      </c>
      <c r="J370" s="289">
        <v>15</v>
      </c>
      <c r="K370" s="289" t="s">
        <v>620</v>
      </c>
      <c r="L370" s="289" t="str">
        <f>UPPER(_xlfn.XLOOKUP($K370,PPL_EMAIL!$I$2:$I$400,PPL_EMAIL!$J$2:$J$400,"",0))</f>
        <v/>
      </c>
      <c r="M370" s="290" t="str">
        <f>IFERROR(IF(OR(L370="ROOKIE",L370="FREE AGENT"),"NA",_xlfn.XLOOKUP($K370,PPL_EMAIL!$I$2:$I$400,PPL_EMAIL!$K$2:$K$400,"",0)),"NA")</f>
        <v/>
      </c>
      <c r="N370" s="290"/>
      <c r="O370" s="289" t="s">
        <v>34</v>
      </c>
      <c r="P370" s="291">
        <f>_xlfn.XLOOKUP($O370,NFL!$F$7:$F$39,NFL!$G$7:$G$39,"",0)</f>
        <v>7</v>
      </c>
      <c r="Q370" s="292">
        <v>0</v>
      </c>
      <c r="R370" s="293" t="str">
        <f>_xlfn.XLOOKUP($K370,CBS_RAW!$C$4:$C$1015,CBS_RAW!$AA$4:$AA$1015,"",0)</f>
        <v/>
      </c>
      <c r="S370" s="315">
        <v>55.1</v>
      </c>
      <c r="T370" s="294">
        <f t="shared" si="22"/>
        <v>84</v>
      </c>
      <c r="U370" s="295">
        <f t="shared" si="23"/>
        <v>110</v>
      </c>
      <c r="V370" s="295">
        <f t="shared" si="24"/>
        <v>98.4</v>
      </c>
      <c r="W370" s="294">
        <v>307</v>
      </c>
      <c r="X370" s="295">
        <v>388</v>
      </c>
      <c r="Y370" s="295">
        <v>336.3</v>
      </c>
      <c r="Z370" s="230">
        <v>34.299999999999997</v>
      </c>
      <c r="AA370" s="229">
        <v>95</v>
      </c>
      <c r="AB370" s="230">
        <v>195</v>
      </c>
      <c r="AC370" s="230">
        <v>127</v>
      </c>
      <c r="AD370" s="230">
        <v>27.4</v>
      </c>
      <c r="AE370" s="25"/>
      <c r="AF370" s="241"/>
      <c r="AG370" s="11"/>
      <c r="AH370" s="230">
        <v>34.299999999999997</v>
      </c>
      <c r="AI370" s="229">
        <v>95</v>
      </c>
      <c r="AJ370" s="230">
        <v>195</v>
      </c>
      <c r="AK370" s="230">
        <v>127</v>
      </c>
      <c r="AL370" s="230">
        <v>27.4</v>
      </c>
      <c r="AM370" s="25"/>
      <c r="AN370" s="241"/>
      <c r="AZ370">
        <v>99</v>
      </c>
      <c r="BA370" t="s">
        <v>267</v>
      </c>
      <c r="BE370" s="8">
        <v>134</v>
      </c>
      <c r="BF370" s="8">
        <v>10</v>
      </c>
      <c r="BG370" s="8" t="s">
        <v>659</v>
      </c>
      <c r="BH370" s="8" t="s">
        <v>32</v>
      </c>
      <c r="BI370" s="8">
        <v>109</v>
      </c>
      <c r="BJ370" s="8">
        <v>159</v>
      </c>
      <c r="BK370" s="8">
        <v>134.4</v>
      </c>
      <c r="BL370" s="8">
        <v>15.8</v>
      </c>
      <c r="BM370" s="8" t="s">
        <v>2369</v>
      </c>
    </row>
    <row r="371" spans="3:65" ht="16" customHeight="1">
      <c r="C371" s="288">
        <v>365</v>
      </c>
      <c r="D371" s="289"/>
      <c r="E371" s="289" t="str">
        <f>IF(L371="HOMIES", MAX(E$6:E370)+1, "")</f>
        <v/>
      </c>
      <c r="F371" s="289" t="str">
        <f t="shared" si="21"/>
        <v>RB100</v>
      </c>
      <c r="G371" s="289" t="s">
        <v>267</v>
      </c>
      <c r="H371" s="289" t="s">
        <v>267</v>
      </c>
      <c r="I371" s="289">
        <v>100</v>
      </c>
      <c r="J371" s="289">
        <v>15</v>
      </c>
      <c r="K371" s="289" t="s">
        <v>590</v>
      </c>
      <c r="L371" s="289" t="str">
        <f>UPPER(_xlfn.XLOOKUP($K371,PPL_EMAIL!$I$2:$I$400,PPL_EMAIL!$J$2:$J$400,"",0))</f>
        <v/>
      </c>
      <c r="M371" s="290" t="str">
        <f>IFERROR(IF(OR(L371="ROOKIE",L371="FREE AGENT"),"NA",_xlfn.XLOOKUP($K371,PPL_EMAIL!$I$2:$I$400,PPL_EMAIL!$K$2:$K$400,"",0)),"NA")</f>
        <v/>
      </c>
      <c r="N371" s="290"/>
      <c r="O371" s="289" t="s">
        <v>51</v>
      </c>
      <c r="P371" s="291">
        <f>_xlfn.XLOOKUP($O371,NFL!$F$7:$F$39,NFL!$G$7:$G$39,"",0)</f>
        <v>11</v>
      </c>
      <c r="Q371" s="292">
        <v>0</v>
      </c>
      <c r="R371" s="293">
        <f>_xlfn.XLOOKUP($K371,CBS_RAW!$C$4:$C$1015,CBS_RAW!$AA$4:$AA$1015,"",0)</f>
        <v>16.399999999999999</v>
      </c>
      <c r="S371" s="315">
        <v>26.6</v>
      </c>
      <c r="T371" s="294">
        <f t="shared" si="22"/>
        <v>80</v>
      </c>
      <c r="U371" s="295">
        <f t="shared" si="23"/>
        <v>153</v>
      </c>
      <c r="V371" s="295">
        <f t="shared" si="24"/>
        <v>100.6</v>
      </c>
      <c r="W371" s="294">
        <v>274</v>
      </c>
      <c r="X371" s="295">
        <v>384</v>
      </c>
      <c r="Y371" s="295">
        <v>328.3</v>
      </c>
      <c r="Z371" s="230">
        <v>10.5</v>
      </c>
      <c r="AA371" s="229">
        <v>102</v>
      </c>
      <c r="AB371" s="230">
        <v>139</v>
      </c>
      <c r="AC371" s="230">
        <v>116.5</v>
      </c>
      <c r="AD371" s="230">
        <v>10.1</v>
      </c>
      <c r="AE371" s="25"/>
      <c r="AF371" s="241"/>
      <c r="AG371" s="11"/>
      <c r="AH371" s="230">
        <v>10.5</v>
      </c>
      <c r="AI371" s="229">
        <v>102</v>
      </c>
      <c r="AJ371" s="230">
        <v>139</v>
      </c>
      <c r="AK371" s="230">
        <v>116.5</v>
      </c>
      <c r="AL371" s="230">
        <v>10.1</v>
      </c>
      <c r="AM371" s="25"/>
      <c r="AN371" s="241"/>
      <c r="AZ371">
        <v>100</v>
      </c>
      <c r="BA371" t="s">
        <v>267</v>
      </c>
      <c r="BE371" s="8">
        <v>135</v>
      </c>
      <c r="BF371" s="8">
        <v>10</v>
      </c>
      <c r="BG371" s="8" t="s">
        <v>1012</v>
      </c>
      <c r="BH371" s="8" t="s">
        <v>1</v>
      </c>
      <c r="BI371" s="8">
        <v>105</v>
      </c>
      <c r="BJ371" s="8">
        <v>144</v>
      </c>
      <c r="BK371" s="8">
        <v>126.3</v>
      </c>
      <c r="BL371" s="8">
        <v>14.4</v>
      </c>
      <c r="BM371" s="8">
        <v>11</v>
      </c>
    </row>
    <row r="372" spans="3:65" ht="16" customHeight="1">
      <c r="C372" s="288">
        <v>366</v>
      </c>
      <c r="D372" s="289"/>
      <c r="E372" s="289" t="str">
        <f>IF(L372="HOMIES", MAX(E$6:E371)+1, "")</f>
        <v/>
      </c>
      <c r="F372" s="289" t="str">
        <f t="shared" si="21"/>
        <v>WR121</v>
      </c>
      <c r="G372" s="289" t="s">
        <v>268</v>
      </c>
      <c r="H372" s="289" t="s">
        <v>268</v>
      </c>
      <c r="I372" s="289">
        <v>121</v>
      </c>
      <c r="J372" s="289">
        <v>15</v>
      </c>
      <c r="K372" s="289" t="s">
        <v>644</v>
      </c>
      <c r="L372" s="289" t="str">
        <f>UPPER(_xlfn.XLOOKUP($K372,PPL_EMAIL!$I$2:$I$400,PPL_EMAIL!$J$2:$J$400,"",0))</f>
        <v/>
      </c>
      <c r="M372" s="290" t="str">
        <f>IFERROR(IF(OR(L372="ROOKIE",L372="FREE AGENT"),"NA",_xlfn.XLOOKUP($K372,PPL_EMAIL!$I$2:$I$400,PPL_EMAIL!$K$2:$K$400,"",0)),"NA")</f>
        <v/>
      </c>
      <c r="N372" s="290"/>
      <c r="O372" s="289" t="s">
        <v>20</v>
      </c>
      <c r="P372" s="291">
        <f>_xlfn.XLOOKUP($O372,NFL!$F$7:$F$39,NFL!$G$7:$G$39,"",0)</f>
        <v>7</v>
      </c>
      <c r="Q372" s="292" t="s">
        <v>1315</v>
      </c>
      <c r="R372" s="293">
        <f>_xlfn.XLOOKUP($K372,CBS_RAW!$C$4:$C$1015,CBS_RAW!$AA$4:$AA$1015,"",0)</f>
        <v>28.03</v>
      </c>
      <c r="S372" s="315">
        <v>0</v>
      </c>
      <c r="T372" s="294">
        <f t="shared" si="22"/>
        <v>113</v>
      </c>
      <c r="U372" s="295">
        <f t="shared" si="23"/>
        <v>148</v>
      </c>
      <c r="V372" s="295">
        <f t="shared" si="24"/>
        <v>125.7</v>
      </c>
      <c r="W372" s="294">
        <v>243</v>
      </c>
      <c r="X372" s="295">
        <v>347</v>
      </c>
      <c r="Y372" s="295">
        <v>301.60000000000002</v>
      </c>
      <c r="Z372" s="230">
        <v>15.8</v>
      </c>
      <c r="AA372" s="229">
        <v>33</v>
      </c>
      <c r="AB372" s="230">
        <v>69</v>
      </c>
      <c r="AC372" s="230">
        <v>43.6</v>
      </c>
      <c r="AD372" s="230">
        <v>11.1</v>
      </c>
      <c r="AE372" s="25"/>
      <c r="AF372" s="241"/>
      <c r="AG372" s="11"/>
      <c r="AH372" s="230">
        <v>15.8</v>
      </c>
      <c r="AI372" s="229">
        <v>33</v>
      </c>
      <c r="AJ372" s="230">
        <v>69</v>
      </c>
      <c r="AK372" s="230">
        <v>43.6</v>
      </c>
      <c r="AL372" s="230">
        <v>11.1</v>
      </c>
      <c r="AM372" s="25"/>
      <c r="AN372" s="241"/>
      <c r="AZ372">
        <v>121</v>
      </c>
      <c r="BA372" t="s">
        <v>268</v>
      </c>
      <c r="BE372" s="8">
        <v>136</v>
      </c>
      <c r="BF372" s="8">
        <v>10</v>
      </c>
      <c r="BG372" s="8" t="s">
        <v>1607</v>
      </c>
      <c r="BH372" s="8" t="s">
        <v>42</v>
      </c>
      <c r="BI372" s="8">
        <v>127</v>
      </c>
      <c r="BJ372" s="8">
        <v>182</v>
      </c>
      <c r="BK372" s="8">
        <v>147.69999999999999</v>
      </c>
      <c r="BL372" s="8">
        <v>19.3</v>
      </c>
      <c r="BM372" s="8">
        <v>-7</v>
      </c>
    </row>
    <row r="373" spans="3:65" ht="16" customHeight="1">
      <c r="C373" s="288">
        <v>367</v>
      </c>
      <c r="D373" s="289"/>
      <c r="E373" s="289" t="str">
        <f>IF(L373="HOMIES", MAX(E$6:E372)+1, "")</f>
        <v/>
      </c>
      <c r="F373" s="289" t="str">
        <f t="shared" si="21"/>
        <v>RB101</v>
      </c>
      <c r="G373" s="289" t="s">
        <v>267</v>
      </c>
      <c r="H373" s="289" t="s">
        <v>267</v>
      </c>
      <c r="I373" s="289">
        <v>101</v>
      </c>
      <c r="J373" s="289">
        <v>15</v>
      </c>
      <c r="K373" s="289" t="s">
        <v>457</v>
      </c>
      <c r="L373" s="289" t="str">
        <f>UPPER(_xlfn.XLOOKUP($K373,PPL_EMAIL!$I$2:$I$400,PPL_EMAIL!$J$2:$J$400,"",0))</f>
        <v/>
      </c>
      <c r="M373" s="290" t="str">
        <f>IFERROR(IF(OR(L373="ROOKIE",L373="FREE AGENT"),"NA",_xlfn.XLOOKUP($K373,PPL_EMAIL!$I$2:$I$400,PPL_EMAIL!$K$2:$K$400,"",0)),"NA")</f>
        <v/>
      </c>
      <c r="N373" s="290"/>
      <c r="O373" s="289" t="s">
        <v>12</v>
      </c>
      <c r="P373" s="291">
        <f>_xlfn.XLOOKUP($O373,NFL!$F$7:$F$39,NFL!$G$7:$G$39,"",0)</f>
        <v>11</v>
      </c>
      <c r="Q373" s="292">
        <v>0</v>
      </c>
      <c r="R373" s="293">
        <f>_xlfn.XLOOKUP($K373,CBS_RAW!$C$4:$C$1015,CBS_RAW!$AA$4:$AA$1015,"",0)</f>
        <v>32.6</v>
      </c>
      <c r="S373" s="315">
        <v>45.8</v>
      </c>
      <c r="T373" s="294">
        <f t="shared" si="22"/>
        <v>71</v>
      </c>
      <c r="U373" s="295">
        <f t="shared" si="23"/>
        <v>108</v>
      </c>
      <c r="V373" s="295">
        <f t="shared" si="24"/>
        <v>87.1</v>
      </c>
      <c r="W373" s="294">
        <v>256</v>
      </c>
      <c r="X373" s="295">
        <v>353</v>
      </c>
      <c r="Y373" s="295">
        <v>319</v>
      </c>
      <c r="Z373" s="230" t="s">
        <v>272</v>
      </c>
      <c r="AA373" s="229" t="s">
        <v>272</v>
      </c>
      <c r="AB373" s="230" t="s">
        <v>272</v>
      </c>
      <c r="AC373" s="230" t="s">
        <v>272</v>
      </c>
      <c r="AD373" s="230" t="s">
        <v>272</v>
      </c>
      <c r="AE373" s="25"/>
      <c r="AF373" s="241"/>
      <c r="AG373" s="11"/>
      <c r="AH373" s="230" t="s">
        <v>272</v>
      </c>
      <c r="AI373" s="229" t="s">
        <v>272</v>
      </c>
      <c r="AJ373" s="230" t="s">
        <v>272</v>
      </c>
      <c r="AK373" s="230" t="s">
        <v>272</v>
      </c>
      <c r="AL373" s="230" t="s">
        <v>272</v>
      </c>
      <c r="AM373" s="25"/>
      <c r="AN373" s="241"/>
      <c r="AZ373">
        <v>101</v>
      </c>
      <c r="BA373" t="s">
        <v>267</v>
      </c>
      <c r="BE373" s="8">
        <v>137</v>
      </c>
      <c r="BF373" s="8">
        <v>10</v>
      </c>
      <c r="BG373" s="8" t="s">
        <v>643</v>
      </c>
      <c r="BH373" s="8" t="s">
        <v>6</v>
      </c>
      <c r="BI373" s="8">
        <v>120</v>
      </c>
      <c r="BJ373" s="8">
        <v>144</v>
      </c>
      <c r="BK373" s="8">
        <v>132.6</v>
      </c>
      <c r="BL373" s="8">
        <v>7.8</v>
      </c>
      <c r="BM373" s="8">
        <v>29</v>
      </c>
    </row>
    <row r="374" spans="3:65" ht="16" customHeight="1">
      <c r="C374" s="288">
        <v>368</v>
      </c>
      <c r="D374" s="289"/>
      <c r="E374" s="289" t="str">
        <f>IF(L374="HOMIES", MAX(E$6:E373)+1, "")</f>
        <v/>
      </c>
      <c r="F374" s="289" t="str">
        <f t="shared" si="21"/>
        <v>DST32</v>
      </c>
      <c r="G374" s="289" t="s">
        <v>283</v>
      </c>
      <c r="H374" s="289" t="s">
        <v>1437</v>
      </c>
      <c r="I374" s="289">
        <v>32</v>
      </c>
      <c r="J374" s="289">
        <v>15</v>
      </c>
      <c r="K374" s="289" t="s">
        <v>363</v>
      </c>
      <c r="L374" s="289" t="str">
        <f>UPPER(_xlfn.XLOOKUP($K374,PPL_EMAIL!$I$2:$I$400,PPL_EMAIL!$J$2:$J$400,"",0))</f>
        <v/>
      </c>
      <c r="M374" s="290" t="str">
        <f>IFERROR(IF(OR(L374="ROOKIE",L374="FREE AGENT"),"NA",_xlfn.XLOOKUP($K374,PPL_EMAIL!$I$2:$I$400,PPL_EMAIL!$K$2:$K$400,"",0)),"NA")</f>
        <v/>
      </c>
      <c r="N374" s="290"/>
      <c r="O374" s="289" t="s">
        <v>6</v>
      </c>
      <c r="P374" s="291">
        <f>_xlfn.XLOOKUP($O374,NFL!$F$7:$F$39,NFL!$G$7:$G$39,"",0)</f>
        <v>6</v>
      </c>
      <c r="Q374" s="292">
        <v>0</v>
      </c>
      <c r="R374" s="293" t="str">
        <f>_xlfn.XLOOKUP($K374,CBS_RAW!$C$4:$C$1015,CBS_RAW!$AA$4:$AA$1015,"",0)</f>
        <v/>
      </c>
      <c r="S374" s="315">
        <v>87</v>
      </c>
      <c r="T374" s="294" t="str">
        <f t="shared" si="22"/>
        <v/>
      </c>
      <c r="U374" s="295" t="str">
        <f t="shared" si="23"/>
        <v/>
      </c>
      <c r="V374" s="295" t="str">
        <f t="shared" si="24"/>
        <v/>
      </c>
      <c r="W374" s="294">
        <v>315</v>
      </c>
      <c r="X374" s="295">
        <v>355</v>
      </c>
      <c r="Y374" s="295">
        <v>339</v>
      </c>
      <c r="Z374" s="230">
        <v>13.3</v>
      </c>
      <c r="AA374" s="229">
        <v>67</v>
      </c>
      <c r="AB374" s="230">
        <v>113</v>
      </c>
      <c r="AC374" s="230">
        <v>92</v>
      </c>
      <c r="AD374" s="230">
        <v>14.1</v>
      </c>
      <c r="AE374" s="25"/>
      <c r="AF374" s="241"/>
      <c r="AG374" s="11"/>
      <c r="AH374" s="230">
        <v>13.3</v>
      </c>
      <c r="AI374" s="229">
        <v>67</v>
      </c>
      <c r="AJ374" s="230">
        <v>113</v>
      </c>
      <c r="AK374" s="230">
        <v>92</v>
      </c>
      <c r="AL374" s="230">
        <v>14.1</v>
      </c>
      <c r="AM374" s="25"/>
      <c r="AN374" s="241"/>
      <c r="AZ374">
        <v>32</v>
      </c>
      <c r="BA374" t="s">
        <v>283</v>
      </c>
      <c r="BE374" s="8">
        <v>138</v>
      </c>
      <c r="BF374" s="8">
        <v>10</v>
      </c>
      <c r="BG374" s="8" t="s">
        <v>1020</v>
      </c>
      <c r="BH374" s="8" t="s">
        <v>20</v>
      </c>
      <c r="BI374" s="8">
        <v>111</v>
      </c>
      <c r="BJ374" s="8">
        <v>181</v>
      </c>
      <c r="BK374" s="8">
        <v>133.1</v>
      </c>
      <c r="BL374" s="8">
        <v>24.4</v>
      </c>
      <c r="BM374" s="8" t="s">
        <v>2369</v>
      </c>
    </row>
    <row r="375" spans="3:65" ht="16" customHeight="1">
      <c r="C375" s="288">
        <v>369</v>
      </c>
      <c r="D375" s="289"/>
      <c r="E375" s="289" t="str">
        <f>IF(L375="HOMIES", MAX(E$6:E374)+1, "")</f>
        <v/>
      </c>
      <c r="F375" s="289" t="str">
        <f t="shared" si="21"/>
        <v>TE48</v>
      </c>
      <c r="G375" s="289" t="s">
        <v>269</v>
      </c>
      <c r="H375" s="289" t="s">
        <v>269</v>
      </c>
      <c r="I375" s="289">
        <v>48</v>
      </c>
      <c r="J375" s="289">
        <v>15</v>
      </c>
      <c r="K375" s="289" t="s">
        <v>672</v>
      </c>
      <c r="L375" s="289" t="str">
        <f>UPPER(_xlfn.XLOOKUP($K375,PPL_EMAIL!$I$2:$I$400,PPL_EMAIL!$J$2:$J$400,"",0))</f>
        <v/>
      </c>
      <c r="M375" s="290" t="str">
        <f>IFERROR(IF(OR(L375="ROOKIE",L375="FREE AGENT"),"NA",_xlfn.XLOOKUP($K375,PPL_EMAIL!$I$2:$I$400,PPL_EMAIL!$K$2:$K$400,"",0)),"NA")</f>
        <v/>
      </c>
      <c r="N375" s="290"/>
      <c r="O375" s="289" t="s">
        <v>2</v>
      </c>
      <c r="P375" s="291">
        <f>_xlfn.XLOOKUP($O375,NFL!$F$7:$F$39,NFL!$G$7:$G$39,"",0)</f>
        <v>14</v>
      </c>
      <c r="Q375" s="292">
        <v>0</v>
      </c>
      <c r="R375" s="293">
        <f>_xlfn.XLOOKUP($K375,CBS_RAW!$C$4:$C$1015,CBS_RAW!$AA$4:$AA$1015,"",0)</f>
        <v>16.62</v>
      </c>
      <c r="S375" s="315">
        <v>10.6</v>
      </c>
      <c r="T375" s="294">
        <f t="shared" si="22"/>
        <v>43</v>
      </c>
      <c r="U375" s="295">
        <f t="shared" si="23"/>
        <v>57</v>
      </c>
      <c r="V375" s="295">
        <f t="shared" si="24"/>
        <v>49.6</v>
      </c>
      <c r="W375" s="294">
        <v>275</v>
      </c>
      <c r="X375" s="295">
        <v>389</v>
      </c>
      <c r="Y375" s="295">
        <v>345.8</v>
      </c>
      <c r="Z375" s="230">
        <v>16.100000000000001</v>
      </c>
      <c r="AA375" s="229">
        <v>96</v>
      </c>
      <c r="AB375" s="230">
        <v>166</v>
      </c>
      <c r="AC375" s="230">
        <v>116.6</v>
      </c>
      <c r="AD375" s="230">
        <v>16.5</v>
      </c>
      <c r="AE375" s="25"/>
      <c r="AF375" s="241"/>
      <c r="AG375" s="11"/>
      <c r="AH375" s="230">
        <v>16.100000000000001</v>
      </c>
      <c r="AI375" s="229">
        <v>96</v>
      </c>
      <c r="AJ375" s="230">
        <v>166</v>
      </c>
      <c r="AK375" s="230">
        <v>116.6</v>
      </c>
      <c r="AL375" s="230">
        <v>16.5</v>
      </c>
      <c r="AM375" s="25"/>
      <c r="AN375" s="241"/>
      <c r="AZ375">
        <v>48</v>
      </c>
      <c r="BA375" t="s">
        <v>269</v>
      </c>
      <c r="BE375" s="8">
        <v>139</v>
      </c>
      <c r="BF375" s="8">
        <v>10</v>
      </c>
      <c r="BG375" s="8" t="s">
        <v>996</v>
      </c>
      <c r="BH375" s="8" t="s">
        <v>120</v>
      </c>
      <c r="BI375" s="8">
        <v>115</v>
      </c>
      <c r="BJ375" s="8">
        <v>127</v>
      </c>
      <c r="BK375" s="8">
        <v>121.2</v>
      </c>
      <c r="BL375" s="8">
        <v>4.4000000000000004</v>
      </c>
      <c r="BM375" s="8" t="s">
        <v>2369</v>
      </c>
    </row>
    <row r="376" spans="3:65" ht="16" customHeight="1">
      <c r="C376" s="288">
        <v>370</v>
      </c>
      <c r="D376" s="289"/>
      <c r="E376" s="289" t="str">
        <f>IF(L376="HOMIES", MAX(E$6:E375)+1, "")</f>
        <v/>
      </c>
      <c r="F376" s="289" t="str">
        <f t="shared" si="21"/>
        <v>K31</v>
      </c>
      <c r="G376" s="289" t="s">
        <v>273</v>
      </c>
      <c r="H376" s="289" t="s">
        <v>273</v>
      </c>
      <c r="I376" s="289">
        <v>31</v>
      </c>
      <c r="J376" s="289">
        <v>15</v>
      </c>
      <c r="K376" s="289" t="s">
        <v>488</v>
      </c>
      <c r="L376" s="289" t="str">
        <f>UPPER(_xlfn.XLOOKUP($K376,PPL_EMAIL!$I$2:$I$400,PPL_EMAIL!$J$2:$J$400,"",0))</f>
        <v/>
      </c>
      <c r="M376" s="290" t="str">
        <f>IFERROR(IF(OR(L376="ROOKIE",L376="FREE AGENT"),"NA",_xlfn.XLOOKUP($K376,PPL_EMAIL!$I$2:$I$400,PPL_EMAIL!$K$2:$K$400,"",0)),"NA")</f>
        <v/>
      </c>
      <c r="N376" s="290"/>
      <c r="O376" s="289" t="s">
        <v>50</v>
      </c>
      <c r="P376" s="291">
        <f>_xlfn.XLOOKUP($O376,NFL!$F$7:$F$39,NFL!$G$7:$G$39,"",0)</f>
        <v>14</v>
      </c>
      <c r="Q376" s="292">
        <v>0</v>
      </c>
      <c r="R376" s="293" t="str">
        <f>_xlfn.XLOOKUP($K376,CBS_RAW!$C$4:$C$1015,CBS_RAW!$AA$4:$AA$1015,"",0)</f>
        <v/>
      </c>
      <c r="S376" s="315">
        <v>100</v>
      </c>
      <c r="T376" s="294">
        <f t="shared" si="22"/>
        <v>21</v>
      </c>
      <c r="U376" s="295">
        <f t="shared" si="23"/>
        <v>33</v>
      </c>
      <c r="V376" s="295">
        <f t="shared" si="24"/>
        <v>27.5</v>
      </c>
      <c r="W376" s="294">
        <v>288</v>
      </c>
      <c r="X376" s="295">
        <v>347</v>
      </c>
      <c r="Y376" s="295">
        <v>321.7</v>
      </c>
      <c r="Z376" s="230">
        <v>23.8</v>
      </c>
      <c r="AA376" s="229">
        <v>86</v>
      </c>
      <c r="AB376" s="230">
        <v>151</v>
      </c>
      <c r="AC376" s="230">
        <v>106.1</v>
      </c>
      <c r="AD376" s="230">
        <v>20.8</v>
      </c>
      <c r="AE376" s="25"/>
      <c r="AF376" s="241"/>
      <c r="AG376" s="11"/>
      <c r="AH376" s="230">
        <v>23.8</v>
      </c>
      <c r="AI376" s="229">
        <v>86</v>
      </c>
      <c r="AJ376" s="230">
        <v>151</v>
      </c>
      <c r="AK376" s="230">
        <v>106.1</v>
      </c>
      <c r="AL376" s="230">
        <v>20.8</v>
      </c>
      <c r="AM376" s="25"/>
      <c r="AN376" s="241"/>
      <c r="AZ376">
        <v>31</v>
      </c>
      <c r="BA376" t="s">
        <v>273</v>
      </c>
      <c r="BE376" s="8">
        <v>140</v>
      </c>
      <c r="BF376" s="8">
        <v>10</v>
      </c>
      <c r="BG376" s="8" t="s">
        <v>1582</v>
      </c>
      <c r="BH376" s="8" t="s">
        <v>22</v>
      </c>
      <c r="BI376" s="8">
        <v>127</v>
      </c>
      <c r="BJ376" s="8">
        <v>159</v>
      </c>
      <c r="BK376" s="8">
        <v>145.4</v>
      </c>
      <c r="BL376" s="8">
        <v>11</v>
      </c>
      <c r="BM376" s="8" t="s">
        <v>2369</v>
      </c>
    </row>
    <row r="377" spans="3:65" ht="16" customHeight="1">
      <c r="C377" s="288">
        <v>371</v>
      </c>
      <c r="D377" s="289"/>
      <c r="E377" s="289" t="str">
        <f>IF(L377="HOMIES", MAX(E$6:E376)+1, "")</f>
        <v/>
      </c>
      <c r="F377" s="289" t="str">
        <f t="shared" si="21"/>
        <v>RB102</v>
      </c>
      <c r="G377" s="289" t="s">
        <v>267</v>
      </c>
      <c r="H377" s="289" t="s">
        <v>267</v>
      </c>
      <c r="I377" s="289">
        <v>102</v>
      </c>
      <c r="J377" s="289">
        <v>15</v>
      </c>
      <c r="K377" s="289" t="s">
        <v>117</v>
      </c>
      <c r="L377" s="289" t="str">
        <f>UPPER(_xlfn.XLOOKUP($K377,PPL_EMAIL!$I$2:$I$400,PPL_EMAIL!$J$2:$J$400,"",0))</f>
        <v/>
      </c>
      <c r="M377" s="290" t="str">
        <f>IFERROR(IF(OR(L377="ROOKIE",L377="FREE AGENT"),"NA",_xlfn.XLOOKUP($K377,PPL_EMAIL!$I$2:$I$400,PPL_EMAIL!$K$2:$K$400,"",0)),"NA")</f>
        <v/>
      </c>
      <c r="N377" s="290"/>
      <c r="O377" s="289" t="s">
        <v>25</v>
      </c>
      <c r="P377" s="291">
        <f>_xlfn.XLOOKUP($O377,NFL!$F$7:$F$39,NFL!$G$7:$G$39,"",0)</f>
        <v>9</v>
      </c>
      <c r="Q377" s="292">
        <v>0</v>
      </c>
      <c r="R377" s="293" t="str">
        <f>_xlfn.XLOOKUP($K377,CBS_RAW!$C$4:$C$1015,CBS_RAW!$AA$4:$AA$1015,"",0)</f>
        <v/>
      </c>
      <c r="S377" s="315">
        <v>11.1</v>
      </c>
      <c r="T377" s="294">
        <f t="shared" si="22"/>
        <v>80</v>
      </c>
      <c r="U377" s="295">
        <f t="shared" si="23"/>
        <v>98</v>
      </c>
      <c r="V377" s="295">
        <f t="shared" si="24"/>
        <v>88.3</v>
      </c>
      <c r="W377" s="294">
        <v>283</v>
      </c>
      <c r="X377" s="295">
        <v>322</v>
      </c>
      <c r="Y377" s="295">
        <v>306.8</v>
      </c>
      <c r="Z377" s="230" t="s">
        <v>272</v>
      </c>
      <c r="AA377" s="229" t="s">
        <v>272</v>
      </c>
      <c r="AB377" s="230" t="s">
        <v>272</v>
      </c>
      <c r="AC377" s="230" t="s">
        <v>272</v>
      </c>
      <c r="AD377" s="230" t="s">
        <v>272</v>
      </c>
      <c r="AE377" s="25"/>
      <c r="AF377" s="241"/>
      <c r="AG377" s="11"/>
      <c r="AH377" s="230" t="s">
        <v>272</v>
      </c>
      <c r="AI377" s="229" t="s">
        <v>272</v>
      </c>
      <c r="AJ377" s="230" t="s">
        <v>272</v>
      </c>
      <c r="AK377" s="230" t="s">
        <v>272</v>
      </c>
      <c r="AL377" s="230" t="s">
        <v>272</v>
      </c>
      <c r="AM377" s="25"/>
      <c r="AN377" s="241"/>
      <c r="AZ377">
        <v>102</v>
      </c>
      <c r="BA377" t="s">
        <v>267</v>
      </c>
      <c r="BE377" s="8">
        <v>141</v>
      </c>
      <c r="BF377" s="8">
        <v>10</v>
      </c>
      <c r="BG377" s="8" t="s">
        <v>645</v>
      </c>
      <c r="BH377" s="8" t="s">
        <v>29</v>
      </c>
      <c r="BI377" s="8">
        <v>133</v>
      </c>
      <c r="BJ377" s="8">
        <v>184</v>
      </c>
      <c r="BK377" s="8">
        <v>146.30000000000001</v>
      </c>
      <c r="BL377" s="8">
        <v>16.399999999999999</v>
      </c>
      <c r="BM377" s="8" t="s">
        <v>2369</v>
      </c>
    </row>
    <row r="378" spans="3:65" ht="16" customHeight="1">
      <c r="C378" s="288">
        <v>372</v>
      </c>
      <c r="D378" s="289"/>
      <c r="E378" s="289" t="str">
        <f>IF(L378="HOMIES", MAX(E$6:E377)+1, "")</f>
        <v/>
      </c>
      <c r="F378" s="289" t="str">
        <f t="shared" si="21"/>
        <v>RB103</v>
      </c>
      <c r="G378" s="289" t="s">
        <v>267</v>
      </c>
      <c r="H378" s="289" t="s">
        <v>267</v>
      </c>
      <c r="I378" s="289">
        <v>103</v>
      </c>
      <c r="J378" s="289">
        <v>15</v>
      </c>
      <c r="K378" s="289" t="s">
        <v>1001</v>
      </c>
      <c r="L378" s="289" t="str">
        <f>UPPER(_xlfn.XLOOKUP($K378,PPL_EMAIL!$I$2:$I$400,PPL_EMAIL!$J$2:$J$400,"",0))</f>
        <v/>
      </c>
      <c r="M378" s="290" t="str">
        <f>IFERROR(IF(OR(L378="ROOKIE",L378="FREE AGENT"),"NA",_xlfn.XLOOKUP($K378,PPL_EMAIL!$I$2:$I$400,PPL_EMAIL!$K$2:$K$400,"",0)),"NA")</f>
        <v/>
      </c>
      <c r="N378" s="290"/>
      <c r="O378" s="289" t="s">
        <v>433</v>
      </c>
      <c r="P378" s="291">
        <f>_xlfn.XLOOKUP($O378,NFL!$F$7:$F$39,NFL!$G$7:$G$39,"",0)</f>
        <v>6</v>
      </c>
      <c r="Q378" s="292">
        <v>0</v>
      </c>
      <c r="R378" s="293">
        <f>_xlfn.XLOOKUP($K378,CBS_RAW!$C$4:$C$1015,CBS_RAW!$AA$4:$AA$1015,"",0)</f>
        <v>69.44</v>
      </c>
      <c r="S378" s="315">
        <v>83.1</v>
      </c>
      <c r="T378" s="294">
        <f t="shared" si="22"/>
        <v>90</v>
      </c>
      <c r="U378" s="295">
        <f t="shared" si="23"/>
        <v>136</v>
      </c>
      <c r="V378" s="295">
        <f t="shared" si="24"/>
        <v>108.7</v>
      </c>
      <c r="W378" s="294">
        <v>259</v>
      </c>
      <c r="X378" s="295">
        <v>355</v>
      </c>
      <c r="Y378" s="295">
        <v>308.60000000000002</v>
      </c>
      <c r="Z378" s="230">
        <v>21.8</v>
      </c>
      <c r="AA378" s="229">
        <v>101</v>
      </c>
      <c r="AB378" s="230">
        <v>184</v>
      </c>
      <c r="AC378" s="230">
        <v>123.9</v>
      </c>
      <c r="AD378" s="230">
        <v>23</v>
      </c>
      <c r="AE378" s="25"/>
      <c r="AF378" s="241"/>
      <c r="AG378" s="11"/>
      <c r="AH378" s="230">
        <v>21.8</v>
      </c>
      <c r="AI378" s="229">
        <v>101</v>
      </c>
      <c r="AJ378" s="230">
        <v>184</v>
      </c>
      <c r="AK378" s="230">
        <v>123.9</v>
      </c>
      <c r="AL378" s="230">
        <v>23</v>
      </c>
      <c r="AM378" s="25"/>
      <c r="AN378" s="241"/>
      <c r="AZ378">
        <v>103</v>
      </c>
      <c r="BA378" t="s">
        <v>267</v>
      </c>
      <c r="BE378" s="8">
        <v>142</v>
      </c>
      <c r="BF378" s="8">
        <v>10</v>
      </c>
      <c r="BG378" s="8" t="s">
        <v>173</v>
      </c>
      <c r="BH378" s="8" t="s">
        <v>120</v>
      </c>
      <c r="BI378" s="8">
        <v>102</v>
      </c>
      <c r="BJ378" s="8">
        <v>178</v>
      </c>
      <c r="BK378" s="8">
        <v>126.7</v>
      </c>
      <c r="BL378" s="8">
        <v>25.3</v>
      </c>
      <c r="BM378" s="8">
        <v>53</v>
      </c>
    </row>
    <row r="379" spans="3:65" ht="16" customHeight="1">
      <c r="C379" s="288">
        <v>373</v>
      </c>
      <c r="D379" s="289"/>
      <c r="E379" s="289" t="str">
        <f>IF(L379="HOMIES", MAX(E$6:E378)+1, "")</f>
        <v/>
      </c>
      <c r="F379" s="289" t="str">
        <f t="shared" si="21"/>
        <v>WR122</v>
      </c>
      <c r="G379" s="289" t="s">
        <v>268</v>
      </c>
      <c r="H379" s="289" t="s">
        <v>268</v>
      </c>
      <c r="I379" s="289">
        <v>122</v>
      </c>
      <c r="J379" s="289">
        <v>15</v>
      </c>
      <c r="K379" s="289" t="s">
        <v>172</v>
      </c>
      <c r="L379" s="289" t="str">
        <f>UPPER(_xlfn.XLOOKUP($K379,PPL_EMAIL!$I$2:$I$400,PPL_EMAIL!$J$2:$J$400,"",0))</f>
        <v/>
      </c>
      <c r="M379" s="290" t="str">
        <f>IFERROR(IF(OR(L379="ROOKIE",L379="FREE AGENT"),"NA",_xlfn.XLOOKUP($K379,PPL_EMAIL!$I$2:$I$400,PPL_EMAIL!$K$2:$K$400,"",0)),"NA")</f>
        <v/>
      </c>
      <c r="N379" s="290"/>
      <c r="O379" s="289" t="s">
        <v>6</v>
      </c>
      <c r="P379" s="291">
        <f>_xlfn.XLOOKUP($O379,NFL!$F$7:$F$39,NFL!$G$7:$G$39,"",0)</f>
        <v>6</v>
      </c>
      <c r="Q379" s="292">
        <v>0</v>
      </c>
      <c r="R379" s="293">
        <f>_xlfn.XLOOKUP($K379,CBS_RAW!$C$4:$C$1015,CBS_RAW!$AA$4:$AA$1015,"",0)</f>
        <v>64.290000000000006</v>
      </c>
      <c r="S379" s="315">
        <v>42.6</v>
      </c>
      <c r="T379" s="294">
        <f t="shared" si="22"/>
        <v>98</v>
      </c>
      <c r="U379" s="295">
        <f t="shared" si="23"/>
        <v>127</v>
      </c>
      <c r="V379" s="295">
        <f t="shared" si="24"/>
        <v>113.3</v>
      </c>
      <c r="W379" s="294">
        <v>293</v>
      </c>
      <c r="X379" s="295">
        <v>365</v>
      </c>
      <c r="Y379" s="295">
        <v>325.2</v>
      </c>
      <c r="Z379" s="230">
        <v>6</v>
      </c>
      <c r="AA379" s="229">
        <v>36</v>
      </c>
      <c r="AB379" s="230">
        <v>58</v>
      </c>
      <c r="AC379" s="230">
        <v>45.2</v>
      </c>
      <c r="AD379" s="230">
        <v>6</v>
      </c>
      <c r="AE379" s="25"/>
      <c r="AF379" s="241"/>
      <c r="AG379" s="11"/>
      <c r="AH379" s="230">
        <v>6</v>
      </c>
      <c r="AI379" s="229">
        <v>36</v>
      </c>
      <c r="AJ379" s="230">
        <v>58</v>
      </c>
      <c r="AK379" s="230">
        <v>45.2</v>
      </c>
      <c r="AL379" s="230">
        <v>6</v>
      </c>
      <c r="AM379" s="25"/>
      <c r="AN379" s="241"/>
      <c r="AZ379">
        <v>122</v>
      </c>
      <c r="BA379" t="s">
        <v>268</v>
      </c>
      <c r="BE379" s="8">
        <v>143</v>
      </c>
      <c r="BF379" s="8">
        <v>10</v>
      </c>
      <c r="BG379" s="8" t="s">
        <v>162</v>
      </c>
      <c r="BH379" s="8" t="s">
        <v>120</v>
      </c>
      <c r="BI379" s="8">
        <v>104</v>
      </c>
      <c r="BJ379" s="8">
        <v>175</v>
      </c>
      <c r="BK379" s="8">
        <v>128.80000000000001</v>
      </c>
      <c r="BL379" s="8">
        <v>23.2</v>
      </c>
      <c r="BM379" s="8" t="s">
        <v>2369</v>
      </c>
    </row>
    <row r="380" spans="3:65" ht="16" customHeight="1">
      <c r="C380" s="288">
        <v>374</v>
      </c>
      <c r="D380" s="289"/>
      <c r="E380" s="289" t="str">
        <f>IF(L380="HOMIES", MAX(E$6:E379)+1, "")</f>
        <v/>
      </c>
      <c r="F380" s="289" t="str">
        <f t="shared" si="21"/>
        <v>WR123</v>
      </c>
      <c r="G380" s="289" t="s">
        <v>268</v>
      </c>
      <c r="H380" s="289" t="s">
        <v>268</v>
      </c>
      <c r="I380" s="289">
        <v>123</v>
      </c>
      <c r="J380" s="289">
        <v>15</v>
      </c>
      <c r="K380" s="289" t="s">
        <v>1002</v>
      </c>
      <c r="L380" s="289" t="str">
        <f>UPPER(_xlfn.XLOOKUP($K380,PPL_EMAIL!$I$2:$I$400,PPL_EMAIL!$J$2:$J$400,"",0))</f>
        <v/>
      </c>
      <c r="M380" s="290" t="str">
        <f>IFERROR(IF(OR(L380="ROOKIE",L380="FREE AGENT"),"NA",_xlfn.XLOOKUP($K380,PPL_EMAIL!$I$2:$I$400,PPL_EMAIL!$K$2:$K$400,"",0)),"NA")</f>
        <v/>
      </c>
      <c r="N380" s="290"/>
      <c r="O380" s="289" t="s">
        <v>13</v>
      </c>
      <c r="P380" s="291">
        <f>_xlfn.XLOOKUP($O380,NFL!$F$7:$F$39,NFL!$G$7:$G$39,"",0)</f>
        <v>14</v>
      </c>
      <c r="Q380" s="292" t="s">
        <v>1316</v>
      </c>
      <c r="R380" s="293">
        <f>_xlfn.XLOOKUP($K380,CBS_RAW!$C$4:$C$1015,CBS_RAW!$AA$4:$AA$1015,"",0)</f>
        <v>23.32</v>
      </c>
      <c r="S380" s="315">
        <v>77.099999999999994</v>
      </c>
      <c r="T380" s="294">
        <f t="shared" si="22"/>
        <v>94</v>
      </c>
      <c r="U380" s="295">
        <f t="shared" si="23"/>
        <v>155</v>
      </c>
      <c r="V380" s="295">
        <f t="shared" si="24"/>
        <v>131</v>
      </c>
      <c r="W380" s="294">
        <v>268</v>
      </c>
      <c r="X380" s="295">
        <v>354</v>
      </c>
      <c r="Y380" s="295">
        <v>290</v>
      </c>
      <c r="Z380" s="230">
        <v>5</v>
      </c>
      <c r="AA380" s="229">
        <v>33</v>
      </c>
      <c r="AB380" s="230">
        <v>46</v>
      </c>
      <c r="AC380" s="230">
        <v>41.3</v>
      </c>
      <c r="AD380" s="230">
        <v>5</v>
      </c>
      <c r="AE380" s="25"/>
      <c r="AF380" s="241"/>
      <c r="AG380" s="11"/>
      <c r="AH380" s="230">
        <v>5</v>
      </c>
      <c r="AI380" s="229">
        <v>33</v>
      </c>
      <c r="AJ380" s="230">
        <v>46</v>
      </c>
      <c r="AK380" s="230">
        <v>41.3</v>
      </c>
      <c r="AL380" s="230">
        <v>5</v>
      </c>
      <c r="AM380" s="25"/>
      <c r="AN380" s="241"/>
      <c r="AZ380">
        <v>123</v>
      </c>
      <c r="BA380" t="s">
        <v>268</v>
      </c>
      <c r="BE380" s="8">
        <v>144</v>
      </c>
      <c r="BF380" s="8">
        <v>10</v>
      </c>
      <c r="BG380" s="8" t="s">
        <v>1575</v>
      </c>
      <c r="BH380" s="8" t="s">
        <v>6</v>
      </c>
      <c r="BI380" s="8">
        <v>113</v>
      </c>
      <c r="BJ380" s="8">
        <v>164</v>
      </c>
      <c r="BK380" s="8">
        <v>131.80000000000001</v>
      </c>
      <c r="BL380" s="8">
        <v>17</v>
      </c>
      <c r="BM380" s="8">
        <v>43</v>
      </c>
    </row>
    <row r="381" spans="3:65" ht="16" customHeight="1">
      <c r="C381" s="288">
        <v>375</v>
      </c>
      <c r="D381" s="289"/>
      <c r="E381" s="289" t="str">
        <f>IF(L381="HOMIES", MAX(E$6:E380)+1, "")</f>
        <v/>
      </c>
      <c r="F381" s="289" t="str">
        <f t="shared" si="21"/>
        <v>WR124</v>
      </c>
      <c r="G381" s="289" t="s">
        <v>268</v>
      </c>
      <c r="H381" s="289" t="s">
        <v>268</v>
      </c>
      <c r="I381" s="289">
        <v>124</v>
      </c>
      <c r="J381" s="289">
        <v>15</v>
      </c>
      <c r="K381" s="289" t="s">
        <v>995</v>
      </c>
      <c r="L381" s="289" t="str">
        <f>UPPER(_xlfn.XLOOKUP($K381,PPL_EMAIL!$I$2:$I$400,PPL_EMAIL!$J$2:$J$400,"",0))</f>
        <v/>
      </c>
      <c r="M381" s="290" t="str">
        <f>IFERROR(IF(OR(L381="ROOKIE",L381="FREE AGENT"),"NA",_xlfn.XLOOKUP($K381,PPL_EMAIL!$I$2:$I$400,PPL_EMAIL!$K$2:$K$400,"",0)),"NA")</f>
        <v/>
      </c>
      <c r="N381" s="290"/>
      <c r="O381" s="289" t="s">
        <v>25</v>
      </c>
      <c r="P381" s="291">
        <f>_xlfn.XLOOKUP($O381,NFL!$F$7:$F$39,NFL!$G$7:$G$39,"",0)</f>
        <v>9</v>
      </c>
      <c r="Q381" s="292">
        <v>0</v>
      </c>
      <c r="R381" s="293">
        <f>_xlfn.XLOOKUP($K381,CBS_RAW!$C$4:$C$1015,CBS_RAW!$AA$4:$AA$1015,"",0)</f>
        <v>24.62</v>
      </c>
      <c r="S381" s="315">
        <v>0</v>
      </c>
      <c r="T381" s="294">
        <f t="shared" si="22"/>
        <v>96</v>
      </c>
      <c r="U381" s="295">
        <f t="shared" si="23"/>
        <v>141</v>
      </c>
      <c r="V381" s="295">
        <f t="shared" si="24"/>
        <v>116.7</v>
      </c>
      <c r="W381" s="294">
        <v>271</v>
      </c>
      <c r="X381" s="295">
        <v>361</v>
      </c>
      <c r="Y381" s="295">
        <v>312</v>
      </c>
      <c r="Z381" s="230" t="s">
        <v>272</v>
      </c>
      <c r="AA381" s="229" t="s">
        <v>272</v>
      </c>
      <c r="AB381" s="230" t="s">
        <v>272</v>
      </c>
      <c r="AC381" s="230" t="s">
        <v>272</v>
      </c>
      <c r="AD381" s="230" t="s">
        <v>272</v>
      </c>
      <c r="AE381" s="25"/>
      <c r="AF381" s="241"/>
      <c r="AG381" s="11"/>
      <c r="AH381" s="230" t="s">
        <v>272</v>
      </c>
      <c r="AI381" s="229" t="s">
        <v>272</v>
      </c>
      <c r="AJ381" s="230" t="s">
        <v>272</v>
      </c>
      <c r="AK381" s="230" t="s">
        <v>272</v>
      </c>
      <c r="AL381" s="230" t="s">
        <v>272</v>
      </c>
      <c r="AM381" s="25"/>
      <c r="AN381" s="241"/>
      <c r="AZ381">
        <v>124</v>
      </c>
      <c r="BA381" t="s">
        <v>268</v>
      </c>
      <c r="BE381" s="8">
        <v>145</v>
      </c>
      <c r="BF381" s="8">
        <v>10</v>
      </c>
      <c r="BG381" s="8" t="s">
        <v>1574</v>
      </c>
      <c r="BH381" s="8" t="s">
        <v>49</v>
      </c>
      <c r="BI381" s="8">
        <v>125</v>
      </c>
      <c r="BJ381" s="8">
        <v>174</v>
      </c>
      <c r="BK381" s="8">
        <v>146</v>
      </c>
      <c r="BL381" s="8">
        <v>15.2</v>
      </c>
      <c r="BM381" s="8">
        <v>46</v>
      </c>
    </row>
    <row r="382" spans="3:65" ht="16" customHeight="1">
      <c r="C382" s="288">
        <v>376</v>
      </c>
      <c r="D382" s="289"/>
      <c r="E382" s="289" t="str">
        <f>IF(L382="HOMIES", MAX(E$6:E381)+1, "")</f>
        <v/>
      </c>
      <c r="F382" s="289" t="str">
        <f t="shared" si="21"/>
        <v>WR125</v>
      </c>
      <c r="G382" s="289" t="s">
        <v>268</v>
      </c>
      <c r="H382" s="289" t="s">
        <v>268</v>
      </c>
      <c r="I382" s="289">
        <v>125</v>
      </c>
      <c r="J382" s="289">
        <v>15</v>
      </c>
      <c r="K382" s="289" t="s">
        <v>1013</v>
      </c>
      <c r="L382" s="289" t="str">
        <f>UPPER(_xlfn.XLOOKUP($K382,PPL_EMAIL!$I$2:$I$400,PPL_EMAIL!$J$2:$J$400,"",0))</f>
        <v/>
      </c>
      <c r="M382" s="290" t="str">
        <f>IFERROR(IF(OR(L382="ROOKIE",L382="FREE AGENT"),"NA",_xlfn.XLOOKUP($K382,PPL_EMAIL!$I$2:$I$400,PPL_EMAIL!$K$2:$K$400,"",0)),"NA")</f>
        <v/>
      </c>
      <c r="N382" s="290"/>
      <c r="O382" s="289" t="s">
        <v>433</v>
      </c>
      <c r="P382" s="291">
        <f>_xlfn.XLOOKUP($O382,NFL!$F$7:$F$39,NFL!$G$7:$G$39,"",0)</f>
        <v>6</v>
      </c>
      <c r="Q382" s="292" t="s">
        <v>1317</v>
      </c>
      <c r="R382" s="293">
        <f>_xlfn.XLOOKUP($K382,CBS_RAW!$C$4:$C$1015,CBS_RAW!$AA$4:$AA$1015,"",0)</f>
        <v>40.19</v>
      </c>
      <c r="S382" s="315">
        <v>46.3</v>
      </c>
      <c r="T382" s="294">
        <f t="shared" si="22"/>
        <v>86</v>
      </c>
      <c r="U382" s="295">
        <f t="shared" si="23"/>
        <v>156</v>
      </c>
      <c r="V382" s="295">
        <f t="shared" si="24"/>
        <v>105.6</v>
      </c>
      <c r="W382" s="294">
        <v>242</v>
      </c>
      <c r="X382" s="295">
        <v>328</v>
      </c>
      <c r="Y382" s="295">
        <v>291.5</v>
      </c>
      <c r="Z382" s="230">
        <v>7.4</v>
      </c>
      <c r="AA382" s="229">
        <v>68</v>
      </c>
      <c r="AB382" s="230">
        <v>123</v>
      </c>
      <c r="AC382" s="230">
        <v>93.4</v>
      </c>
      <c r="AD382" s="230">
        <v>17.100000000000001</v>
      </c>
      <c r="AE382" s="25"/>
      <c r="AF382" s="241"/>
      <c r="AG382" s="11"/>
      <c r="AH382" s="230">
        <v>7.4</v>
      </c>
      <c r="AI382" s="229">
        <v>68</v>
      </c>
      <c r="AJ382" s="230">
        <v>123</v>
      </c>
      <c r="AK382" s="230">
        <v>93.4</v>
      </c>
      <c r="AL382" s="230">
        <v>17.100000000000001</v>
      </c>
      <c r="AM382" s="25"/>
      <c r="AN382" s="241"/>
      <c r="AZ382">
        <v>125</v>
      </c>
      <c r="BA382" t="s">
        <v>268</v>
      </c>
      <c r="BE382" s="8">
        <v>146</v>
      </c>
      <c r="BF382" s="8">
        <v>10</v>
      </c>
      <c r="BG382" s="8" t="s">
        <v>577</v>
      </c>
      <c r="BH382" s="8" t="s">
        <v>120</v>
      </c>
      <c r="BI382" s="8">
        <v>100</v>
      </c>
      <c r="BJ382" s="8">
        <v>141</v>
      </c>
      <c r="BK382" s="8">
        <v>122.2</v>
      </c>
      <c r="BL382" s="8">
        <v>13.2</v>
      </c>
      <c r="BM382" s="8">
        <v>-7</v>
      </c>
    </row>
    <row r="383" spans="3:65" ht="16" customHeight="1">
      <c r="C383" s="288">
        <v>377</v>
      </c>
      <c r="D383" s="289"/>
      <c r="E383" s="289" t="str">
        <f>IF(L383="HOMIES", MAX(E$6:E382)+1, "")</f>
        <v/>
      </c>
      <c r="F383" s="289" t="str">
        <f t="shared" si="21"/>
        <v>RB104</v>
      </c>
      <c r="G383" s="289" t="s">
        <v>267</v>
      </c>
      <c r="H383" s="289" t="s">
        <v>267</v>
      </c>
      <c r="I383" s="289">
        <v>104</v>
      </c>
      <c r="J383" s="289">
        <v>15</v>
      </c>
      <c r="K383" s="289" t="s">
        <v>456</v>
      </c>
      <c r="L383" s="289" t="str">
        <f>UPPER(_xlfn.XLOOKUP($K383,PPL_EMAIL!$I$2:$I$400,PPL_EMAIL!$J$2:$J$400,"",0))</f>
        <v/>
      </c>
      <c r="M383" s="290" t="str">
        <f>IFERROR(IF(OR(L383="ROOKIE",L383="FREE AGENT"),"NA",_xlfn.XLOOKUP($K383,PPL_EMAIL!$I$2:$I$400,PPL_EMAIL!$K$2:$K$400,"",0)),"NA")</f>
        <v/>
      </c>
      <c r="N383" s="290"/>
      <c r="O383" s="289" t="s">
        <v>12</v>
      </c>
      <c r="P383" s="291">
        <f>_xlfn.XLOOKUP($O383,NFL!$F$7:$F$39,NFL!$G$7:$G$39,"",0)</f>
        <v>11</v>
      </c>
      <c r="Q383" s="292">
        <v>0</v>
      </c>
      <c r="R383" s="293">
        <f>_xlfn.XLOOKUP($K383,CBS_RAW!$C$4:$C$1015,CBS_RAW!$AA$4:$AA$1015,"",0)</f>
        <v>21.5</v>
      </c>
      <c r="S383" s="315">
        <v>39.1</v>
      </c>
      <c r="T383" s="294">
        <f t="shared" si="22"/>
        <v>75</v>
      </c>
      <c r="U383" s="295">
        <f t="shared" si="23"/>
        <v>115</v>
      </c>
      <c r="V383" s="295">
        <f t="shared" si="24"/>
        <v>92</v>
      </c>
      <c r="W383" s="294">
        <v>272</v>
      </c>
      <c r="X383" s="295">
        <v>350</v>
      </c>
      <c r="Y383" s="295">
        <v>316</v>
      </c>
      <c r="Z383" s="230">
        <v>15</v>
      </c>
      <c r="AA383" s="229">
        <v>91</v>
      </c>
      <c r="AB383" s="230">
        <v>150</v>
      </c>
      <c r="AC383" s="230">
        <v>112.8</v>
      </c>
      <c r="AD383" s="230">
        <v>19.399999999999999</v>
      </c>
      <c r="AE383" s="25"/>
      <c r="AF383" s="241"/>
      <c r="AG383" s="11"/>
      <c r="AH383" s="230">
        <v>15</v>
      </c>
      <c r="AI383" s="229">
        <v>91</v>
      </c>
      <c r="AJ383" s="230">
        <v>150</v>
      </c>
      <c r="AK383" s="230">
        <v>112.8</v>
      </c>
      <c r="AL383" s="230">
        <v>19.399999999999999</v>
      </c>
      <c r="AM383" s="25"/>
      <c r="AN383" s="241"/>
      <c r="AZ383">
        <v>104</v>
      </c>
      <c r="BA383" t="s">
        <v>267</v>
      </c>
      <c r="BE383" s="8">
        <v>147</v>
      </c>
      <c r="BF383" s="8">
        <v>10</v>
      </c>
      <c r="BG383" s="8" t="s">
        <v>1023</v>
      </c>
      <c r="BH383" s="8" t="s">
        <v>8</v>
      </c>
      <c r="BI383" s="8">
        <v>90</v>
      </c>
      <c r="BJ383" s="8">
        <v>118</v>
      </c>
      <c r="BK383" s="8">
        <v>107.5</v>
      </c>
      <c r="BL383" s="8">
        <v>10.6</v>
      </c>
      <c r="BM383" s="8" t="s">
        <v>2369</v>
      </c>
    </row>
    <row r="384" spans="3:65" ht="16" customHeight="1">
      <c r="C384" s="288">
        <v>378</v>
      </c>
      <c r="D384" s="289"/>
      <c r="E384" s="289" t="str">
        <f>IF(L384="HOMIES", MAX(E$6:E383)+1, "")</f>
        <v/>
      </c>
      <c r="F384" s="289" t="str">
        <f t="shared" si="21"/>
        <v>K32</v>
      </c>
      <c r="G384" s="289" t="s">
        <v>273</v>
      </c>
      <c r="H384" s="289" t="s">
        <v>273</v>
      </c>
      <c r="I384" s="289">
        <v>32</v>
      </c>
      <c r="J384" s="289">
        <v>15</v>
      </c>
      <c r="K384" s="289" t="s">
        <v>489</v>
      </c>
      <c r="L384" s="289" t="str">
        <f>UPPER(_xlfn.XLOOKUP($K384,PPL_EMAIL!$I$2:$I$400,PPL_EMAIL!$J$2:$J$400,"",0))</f>
        <v/>
      </c>
      <c r="M384" s="290" t="str">
        <f>IFERROR(IF(OR(L384="ROOKIE",L384="FREE AGENT"),"NA",_xlfn.XLOOKUP($K384,PPL_EMAIL!$I$2:$I$400,PPL_EMAIL!$K$2:$K$400,"",0)),"NA")</f>
        <v/>
      </c>
      <c r="N384" s="290"/>
      <c r="O384" s="289" t="s">
        <v>120</v>
      </c>
      <c r="P384" s="291" t="str">
        <f>_xlfn.XLOOKUP($O384,NFL!$F$7:$F$39,NFL!$G$7:$G$39,"",0)</f>
        <v/>
      </c>
      <c r="Q384" s="292">
        <v>0</v>
      </c>
      <c r="R384" s="293" t="str">
        <f>_xlfn.XLOOKUP($K384,CBS_RAW!$C$4:$C$1015,CBS_RAW!$AA$4:$AA$1015,"",0)</f>
        <v/>
      </c>
      <c r="S384" s="315">
        <v>93</v>
      </c>
      <c r="T384" s="294" t="str">
        <f t="shared" si="22"/>
        <v/>
      </c>
      <c r="U384" s="295" t="str">
        <f t="shared" si="23"/>
        <v/>
      </c>
      <c r="V384" s="295" t="str">
        <f t="shared" si="24"/>
        <v/>
      </c>
      <c r="W384" s="294">
        <v>280</v>
      </c>
      <c r="X384" s="295">
        <v>339</v>
      </c>
      <c r="Y384" s="295">
        <v>316</v>
      </c>
      <c r="Z384" s="230">
        <v>26</v>
      </c>
      <c r="AA384" s="229">
        <v>105</v>
      </c>
      <c r="AB384" s="230">
        <v>171</v>
      </c>
      <c r="AC384" s="230">
        <v>130.80000000000001</v>
      </c>
      <c r="AD384" s="230">
        <v>21.5</v>
      </c>
      <c r="AE384" s="25"/>
      <c r="AF384" s="241"/>
      <c r="AG384" s="11"/>
      <c r="AH384" s="230">
        <v>26</v>
      </c>
      <c r="AI384" s="229">
        <v>105</v>
      </c>
      <c r="AJ384" s="230">
        <v>171</v>
      </c>
      <c r="AK384" s="230">
        <v>130.80000000000001</v>
      </c>
      <c r="AL384" s="230">
        <v>21.5</v>
      </c>
      <c r="AM384" s="25"/>
      <c r="AN384" s="241"/>
      <c r="AZ384">
        <v>32</v>
      </c>
      <c r="BA384" t="s">
        <v>273</v>
      </c>
      <c r="BE384" s="8">
        <v>148</v>
      </c>
      <c r="BF384" s="8">
        <v>10</v>
      </c>
      <c r="BG384" s="8" t="s">
        <v>1597</v>
      </c>
      <c r="BH384" s="8" t="s">
        <v>32</v>
      </c>
      <c r="BI384" s="8">
        <v>126</v>
      </c>
      <c r="BJ384" s="8">
        <v>187</v>
      </c>
      <c r="BK384" s="8">
        <v>150.9</v>
      </c>
      <c r="BL384" s="8">
        <v>20.5</v>
      </c>
      <c r="BM384" s="8">
        <v>-33</v>
      </c>
    </row>
    <row r="385" spans="3:65" ht="16" customHeight="1">
      <c r="C385" s="288">
        <v>379</v>
      </c>
      <c r="D385" s="289"/>
      <c r="E385" s="289" t="str">
        <f>IF(L385="HOMIES", MAX(E$6:E384)+1, "")</f>
        <v/>
      </c>
      <c r="F385" s="289" t="str">
        <f t="shared" si="21"/>
        <v>WR126</v>
      </c>
      <c r="G385" s="289" t="s">
        <v>268</v>
      </c>
      <c r="H385" s="289" t="s">
        <v>268</v>
      </c>
      <c r="I385" s="289">
        <v>126</v>
      </c>
      <c r="J385" s="289">
        <v>15</v>
      </c>
      <c r="K385" s="289" t="s">
        <v>158</v>
      </c>
      <c r="L385" s="289" t="str">
        <f>UPPER(_xlfn.XLOOKUP($K385,PPL_EMAIL!$I$2:$I$400,PPL_EMAIL!$J$2:$J$400,"",0))</f>
        <v/>
      </c>
      <c r="M385" s="290" t="str">
        <f>IFERROR(IF(OR(L385="ROOKIE",L385="FREE AGENT"),"NA",_xlfn.XLOOKUP($K385,PPL_EMAIL!$I$2:$I$400,PPL_EMAIL!$K$2:$K$400,"",0)),"NA")</f>
        <v/>
      </c>
      <c r="N385" s="290"/>
      <c r="O385" s="289" t="s">
        <v>24</v>
      </c>
      <c r="P385" s="291">
        <f>_xlfn.XLOOKUP($O385,NFL!$F$7:$F$39,NFL!$G$7:$G$39,"",0)</f>
        <v>9</v>
      </c>
      <c r="Q385" s="292">
        <v>0</v>
      </c>
      <c r="R385" s="293">
        <f>_xlfn.XLOOKUP($K385,CBS_RAW!$C$4:$C$1015,CBS_RAW!$AA$4:$AA$1015,"",0)</f>
        <v>69.13</v>
      </c>
      <c r="S385" s="315">
        <v>41.8</v>
      </c>
      <c r="T385" s="294">
        <f t="shared" si="22"/>
        <v>110</v>
      </c>
      <c r="U385" s="295">
        <f t="shared" si="23"/>
        <v>130</v>
      </c>
      <c r="V385" s="295">
        <f t="shared" si="24"/>
        <v>118.4</v>
      </c>
      <c r="W385" s="294">
        <v>317</v>
      </c>
      <c r="X385" s="295">
        <v>391</v>
      </c>
      <c r="Y385" s="295">
        <v>346.8</v>
      </c>
      <c r="Z385" s="230">
        <v>7</v>
      </c>
      <c r="AA385" s="229">
        <v>32</v>
      </c>
      <c r="AB385" s="230">
        <v>50</v>
      </c>
      <c r="AC385" s="230">
        <v>38.4</v>
      </c>
      <c r="AD385" s="230">
        <v>5</v>
      </c>
      <c r="AE385" s="25"/>
      <c r="AF385" s="241"/>
      <c r="AG385" s="11"/>
      <c r="AH385" s="230">
        <v>7</v>
      </c>
      <c r="AI385" s="229">
        <v>32</v>
      </c>
      <c r="AJ385" s="230">
        <v>50</v>
      </c>
      <c r="AK385" s="230">
        <v>38.4</v>
      </c>
      <c r="AL385" s="230">
        <v>5</v>
      </c>
      <c r="AM385" s="25"/>
      <c r="AN385" s="241"/>
      <c r="AZ385">
        <v>126</v>
      </c>
      <c r="BA385" t="s">
        <v>268</v>
      </c>
      <c r="BE385" s="8">
        <v>149</v>
      </c>
      <c r="BF385" s="8">
        <v>10</v>
      </c>
      <c r="BG385" s="8" t="s">
        <v>991</v>
      </c>
      <c r="BH385" s="8" t="s">
        <v>6</v>
      </c>
      <c r="BI385" s="8">
        <v>98</v>
      </c>
      <c r="BJ385" s="8">
        <v>135</v>
      </c>
      <c r="BK385" s="8">
        <v>116</v>
      </c>
      <c r="BL385" s="8">
        <v>17.100000000000001</v>
      </c>
      <c r="BM385" s="8">
        <v>22</v>
      </c>
    </row>
    <row r="386" spans="3:65" ht="16" customHeight="1">
      <c r="C386" s="288">
        <v>380</v>
      </c>
      <c r="D386" s="289"/>
      <c r="E386" s="289" t="str">
        <f>IF(L386="HOMIES", MAX(E$6:E385)+1, "")</f>
        <v/>
      </c>
      <c r="F386" s="289" t="str">
        <f t="shared" si="21"/>
        <v>TE49</v>
      </c>
      <c r="G386" s="289" t="s">
        <v>269</v>
      </c>
      <c r="H386" s="289" t="s">
        <v>269</v>
      </c>
      <c r="I386" s="289">
        <v>49</v>
      </c>
      <c r="J386" s="289">
        <v>15</v>
      </c>
      <c r="K386" s="289" t="s">
        <v>656</v>
      </c>
      <c r="L386" s="289" t="str">
        <f>UPPER(_xlfn.XLOOKUP($K386,PPL_EMAIL!$I$2:$I$400,PPL_EMAIL!$J$2:$J$400,"",0))</f>
        <v/>
      </c>
      <c r="M386" s="290" t="str">
        <f>IFERROR(IF(OR(L386="ROOKIE",L386="FREE AGENT"),"NA",_xlfn.XLOOKUP($K386,PPL_EMAIL!$I$2:$I$400,PPL_EMAIL!$K$2:$K$400,"",0)),"NA")</f>
        <v/>
      </c>
      <c r="N386" s="290"/>
      <c r="O386" s="289" t="s">
        <v>48</v>
      </c>
      <c r="P386" s="291">
        <f>_xlfn.XLOOKUP($O386,NFL!$F$7:$F$39,NFL!$G$7:$G$39,"",0)</f>
        <v>6</v>
      </c>
      <c r="Q386" s="292">
        <v>0</v>
      </c>
      <c r="R386" s="293">
        <f>_xlfn.XLOOKUP($K386,CBS_RAW!$C$4:$C$1015,CBS_RAW!$AA$4:$AA$1015,"",0)</f>
        <v>53.01</v>
      </c>
      <c r="S386" s="315">
        <v>39</v>
      </c>
      <c r="T386" s="294">
        <f t="shared" si="22"/>
        <v>44</v>
      </c>
      <c r="U386" s="295">
        <f t="shared" si="23"/>
        <v>65</v>
      </c>
      <c r="V386" s="295">
        <f t="shared" si="24"/>
        <v>53</v>
      </c>
      <c r="W386" s="294">
        <v>258</v>
      </c>
      <c r="X386" s="295">
        <v>352</v>
      </c>
      <c r="Y386" s="295">
        <v>316.8</v>
      </c>
      <c r="Z386" s="230">
        <v>17.899999999999999</v>
      </c>
      <c r="AA386" s="229">
        <v>75</v>
      </c>
      <c r="AB386" s="230">
        <v>151</v>
      </c>
      <c r="AC386" s="230">
        <v>91.9</v>
      </c>
      <c r="AD386" s="230">
        <v>23.3</v>
      </c>
      <c r="AE386" s="25"/>
      <c r="AF386" s="241"/>
      <c r="AG386" s="11"/>
      <c r="AH386" s="230">
        <v>17.899999999999999</v>
      </c>
      <c r="AI386" s="229">
        <v>75</v>
      </c>
      <c r="AJ386" s="230">
        <v>151</v>
      </c>
      <c r="AK386" s="230">
        <v>91.9</v>
      </c>
      <c r="AL386" s="230">
        <v>23.3</v>
      </c>
      <c r="AM386" s="25"/>
      <c r="AN386" s="241"/>
      <c r="AZ386">
        <v>49</v>
      </c>
      <c r="BA386" t="s">
        <v>269</v>
      </c>
      <c r="BE386" s="8">
        <v>150</v>
      </c>
      <c r="BF386" s="8">
        <v>10</v>
      </c>
      <c r="BG386" s="8" t="s">
        <v>2390</v>
      </c>
      <c r="BH386" s="8" t="s">
        <v>10</v>
      </c>
      <c r="BI386" s="8">
        <v>121</v>
      </c>
      <c r="BJ386" s="8">
        <v>181</v>
      </c>
      <c r="BK386" s="8">
        <v>147.19999999999999</v>
      </c>
      <c r="BL386" s="8">
        <v>19.5</v>
      </c>
      <c r="BM386" s="8" t="s">
        <v>2369</v>
      </c>
    </row>
    <row r="387" spans="3:65" ht="16" customHeight="1">
      <c r="C387" s="288">
        <v>381</v>
      </c>
      <c r="D387" s="289"/>
      <c r="E387" s="289" t="str">
        <f>IF(L387="HOMIES", MAX(E$6:E386)+1, "")</f>
        <v/>
      </c>
      <c r="F387" s="289" t="str">
        <f t="shared" si="21"/>
        <v>K33</v>
      </c>
      <c r="G387" s="289" t="s">
        <v>273</v>
      </c>
      <c r="H387" s="289" t="s">
        <v>273</v>
      </c>
      <c r="I387" s="289">
        <v>33</v>
      </c>
      <c r="J387" s="289">
        <v>15</v>
      </c>
      <c r="K387" s="289" t="s">
        <v>219</v>
      </c>
      <c r="L387" s="289" t="str">
        <f>UPPER(_xlfn.XLOOKUP($K387,PPL_EMAIL!$I$2:$I$400,PPL_EMAIL!$J$2:$J$400,"",0))</f>
        <v>INVINCIBLES</v>
      </c>
      <c r="M387" s="290">
        <f>IFERROR(IF(OR(L387="ROOKIE",L387="FREE AGENT"),"NA",_xlfn.XLOOKUP($K387,PPL_EMAIL!$I$2:$I$400,PPL_EMAIL!$K$2:$K$400,"",0)),"NA")</f>
        <v>2</v>
      </c>
      <c r="N387" s="290" t="s">
        <v>69</v>
      </c>
      <c r="O387" s="289" t="s">
        <v>14</v>
      </c>
      <c r="P387" s="291">
        <f>_xlfn.XLOOKUP($O387,NFL!$F$7:$F$39,NFL!$G$7:$G$39,"",0)</f>
        <v>13</v>
      </c>
      <c r="Q387" s="292">
        <v>0</v>
      </c>
      <c r="R387" s="293" t="str">
        <f>_xlfn.XLOOKUP($K387,CBS_RAW!$C$4:$C$1015,CBS_RAW!$AA$4:$AA$1015,"",0)</f>
        <v/>
      </c>
      <c r="S387" s="315">
        <v>98</v>
      </c>
      <c r="T387" s="294" t="str">
        <f t="shared" si="22"/>
        <v/>
      </c>
      <c r="U387" s="295" t="str">
        <f t="shared" si="23"/>
        <v/>
      </c>
      <c r="V387" s="295" t="str">
        <f t="shared" si="24"/>
        <v/>
      </c>
      <c r="W387" s="294">
        <v>281</v>
      </c>
      <c r="X387" s="295">
        <v>346</v>
      </c>
      <c r="Y387" s="295">
        <v>316.8</v>
      </c>
      <c r="Z387" s="230">
        <v>6.9</v>
      </c>
      <c r="AA387" s="229">
        <v>91</v>
      </c>
      <c r="AB387" s="230">
        <v>107</v>
      </c>
      <c r="AC387" s="230">
        <v>98.3</v>
      </c>
      <c r="AD387" s="230">
        <v>5.6</v>
      </c>
      <c r="AE387" s="25"/>
      <c r="AF387" s="241"/>
      <c r="AG387" s="11"/>
      <c r="AH387" s="230">
        <v>6.9</v>
      </c>
      <c r="AI387" s="229">
        <v>91</v>
      </c>
      <c r="AJ387" s="230">
        <v>107</v>
      </c>
      <c r="AK387" s="230">
        <v>98.3</v>
      </c>
      <c r="AL387" s="230">
        <v>5.6</v>
      </c>
      <c r="AM387" s="25"/>
      <c r="AN387" s="241"/>
      <c r="AZ387">
        <v>33</v>
      </c>
      <c r="BA387" t="s">
        <v>273</v>
      </c>
      <c r="BE387" s="8">
        <v>151</v>
      </c>
      <c r="BF387" s="8">
        <v>10</v>
      </c>
      <c r="BG387" s="8" t="s">
        <v>132</v>
      </c>
      <c r="BH387" s="8" t="s">
        <v>120</v>
      </c>
      <c r="BI387" s="8">
        <v>113</v>
      </c>
      <c r="BJ387" s="8">
        <v>174</v>
      </c>
      <c r="BK387" s="8">
        <v>135.6</v>
      </c>
      <c r="BL387" s="8">
        <v>22.1</v>
      </c>
      <c r="BM387" s="8" t="s">
        <v>2369</v>
      </c>
    </row>
    <row r="388" spans="3:65" ht="16" customHeight="1">
      <c r="C388" s="288">
        <v>382</v>
      </c>
      <c r="D388" s="289"/>
      <c r="E388" s="289" t="str">
        <f>IF(L388="HOMIES", MAX(E$6:E387)+1, "")</f>
        <v/>
      </c>
      <c r="F388" s="289" t="str">
        <f t="shared" si="21"/>
        <v>TE50</v>
      </c>
      <c r="G388" s="289" t="s">
        <v>269</v>
      </c>
      <c r="H388" s="289" t="s">
        <v>269</v>
      </c>
      <c r="I388" s="289">
        <v>50</v>
      </c>
      <c r="J388" s="289">
        <v>15</v>
      </c>
      <c r="K388" s="289" t="s">
        <v>181</v>
      </c>
      <c r="L388" s="289" t="str">
        <f>UPPER(_xlfn.XLOOKUP($K388,PPL_EMAIL!$I$2:$I$400,PPL_EMAIL!$J$2:$J$400,"",0))</f>
        <v>INVINCIBLES</v>
      </c>
      <c r="M388" s="290">
        <f>IFERROR(IF(OR(L388="ROOKIE",L388="FREE AGENT"),"NA",_xlfn.XLOOKUP($K388,PPL_EMAIL!$I$2:$I$400,PPL_EMAIL!$K$2:$K$400,"",0)),"NA")</f>
        <v>4</v>
      </c>
      <c r="N388" s="290" t="s">
        <v>396</v>
      </c>
      <c r="O388" s="289" t="s">
        <v>120</v>
      </c>
      <c r="P388" s="291" t="str">
        <f>_xlfn.XLOOKUP($O388,NFL!$F$7:$F$39,NFL!$G$7:$G$39,"",0)</f>
        <v/>
      </c>
      <c r="Q388" s="292">
        <v>0</v>
      </c>
      <c r="R388" s="293" t="str">
        <f>_xlfn.XLOOKUP($K388,CBS_RAW!$C$4:$C$1015,CBS_RAW!$AA$4:$AA$1015,"",0)</f>
        <v/>
      </c>
      <c r="S388" s="315">
        <v>84.4</v>
      </c>
      <c r="T388" s="294">
        <f t="shared" si="22"/>
        <v>28</v>
      </c>
      <c r="U388" s="295">
        <f t="shared" si="23"/>
        <v>50</v>
      </c>
      <c r="V388" s="295">
        <f t="shared" si="24"/>
        <v>37</v>
      </c>
      <c r="W388" s="294">
        <v>232</v>
      </c>
      <c r="X388" s="295">
        <v>368</v>
      </c>
      <c r="Y388" s="295">
        <v>318</v>
      </c>
      <c r="Z388" s="230" t="s">
        <v>272</v>
      </c>
      <c r="AA388" s="229" t="s">
        <v>272</v>
      </c>
      <c r="AB388" s="230" t="s">
        <v>272</v>
      </c>
      <c r="AC388" s="230" t="s">
        <v>272</v>
      </c>
      <c r="AD388" s="230" t="s">
        <v>272</v>
      </c>
      <c r="AE388" s="25"/>
      <c r="AF388" s="241"/>
      <c r="AG388" s="11"/>
      <c r="AH388" s="230" t="s">
        <v>272</v>
      </c>
      <c r="AI388" s="229" t="s">
        <v>272</v>
      </c>
      <c r="AJ388" s="230" t="s">
        <v>272</v>
      </c>
      <c r="AK388" s="230" t="s">
        <v>272</v>
      </c>
      <c r="AL388" s="230" t="s">
        <v>272</v>
      </c>
      <c r="AM388" s="25"/>
      <c r="AN388" s="241"/>
      <c r="AZ388">
        <v>50</v>
      </c>
      <c r="BA388" t="s">
        <v>269</v>
      </c>
      <c r="BE388" s="8">
        <v>152</v>
      </c>
      <c r="BF388" s="8">
        <v>10</v>
      </c>
      <c r="BG388" s="8" t="s">
        <v>667</v>
      </c>
      <c r="BH388" s="8" t="s">
        <v>120</v>
      </c>
      <c r="BI388" s="8">
        <v>125</v>
      </c>
      <c r="BJ388" s="8">
        <v>157</v>
      </c>
      <c r="BK388" s="8">
        <v>138.80000000000001</v>
      </c>
      <c r="BL388" s="8">
        <v>10.6</v>
      </c>
      <c r="BM388" s="8">
        <v>-1</v>
      </c>
    </row>
    <row r="389" spans="3:65" ht="16" customHeight="1">
      <c r="C389" s="288">
        <v>383</v>
      </c>
      <c r="D389" s="289"/>
      <c r="E389" s="289" t="str">
        <f>IF(L389="HOMIES", MAX(E$6:E388)+1, "")</f>
        <v/>
      </c>
      <c r="F389" s="289" t="str">
        <f t="shared" si="21"/>
        <v>QB38</v>
      </c>
      <c r="G389" s="289" t="s">
        <v>266</v>
      </c>
      <c r="H389" s="289" t="s">
        <v>266</v>
      </c>
      <c r="I389" s="289">
        <v>38</v>
      </c>
      <c r="J389" s="289">
        <v>15</v>
      </c>
      <c r="K389" s="289" t="s">
        <v>41</v>
      </c>
      <c r="L389" s="289" t="str">
        <f>UPPER(_xlfn.XLOOKUP($K389,PPL_EMAIL!$I$2:$I$400,PPL_EMAIL!$J$2:$J$400,"",0))</f>
        <v>HABANEROS</v>
      </c>
      <c r="M389" s="290">
        <f>IFERROR(IF(OR(L389="ROOKIE",L389="FREE AGENT"),"NA",_xlfn.XLOOKUP($K389,PPL_EMAIL!$I$2:$I$400,PPL_EMAIL!$K$2:$K$400,"",0)),"NA")</f>
        <v>5</v>
      </c>
      <c r="N389" s="290" t="s">
        <v>69</v>
      </c>
      <c r="O389" s="289" t="s">
        <v>14</v>
      </c>
      <c r="P389" s="291">
        <f>_xlfn.XLOOKUP($O389,NFL!$F$7:$F$39,NFL!$G$7:$G$39,"",0)</f>
        <v>13</v>
      </c>
      <c r="Q389" s="292" t="s">
        <v>1318</v>
      </c>
      <c r="R389" s="293">
        <f>_xlfn.XLOOKUP($K389,CBS_RAW!$C$4:$C$1015,CBS_RAW!$AA$4:$AA$1015,"",0)</f>
        <v>13.62</v>
      </c>
      <c r="S389" s="315">
        <v>170.28</v>
      </c>
      <c r="T389" s="294">
        <f t="shared" si="22"/>
        <v>35</v>
      </c>
      <c r="U389" s="295">
        <f t="shared" si="23"/>
        <v>63</v>
      </c>
      <c r="V389" s="295">
        <f t="shared" si="24"/>
        <v>42.3</v>
      </c>
      <c r="W389" s="294">
        <v>327</v>
      </c>
      <c r="X389" s="295">
        <v>397</v>
      </c>
      <c r="Y389" s="295">
        <v>365.1</v>
      </c>
      <c r="Z389" s="230" t="s">
        <v>272</v>
      </c>
      <c r="AA389" s="229" t="s">
        <v>272</v>
      </c>
      <c r="AB389" s="230" t="s">
        <v>272</v>
      </c>
      <c r="AC389" s="230" t="s">
        <v>272</v>
      </c>
      <c r="AD389" s="230" t="s">
        <v>272</v>
      </c>
      <c r="AE389" s="25"/>
      <c r="AF389" s="241"/>
      <c r="AG389" s="11"/>
      <c r="AH389" s="230" t="s">
        <v>272</v>
      </c>
      <c r="AI389" s="229" t="s">
        <v>272</v>
      </c>
      <c r="AJ389" s="230" t="s">
        <v>272</v>
      </c>
      <c r="AK389" s="230" t="s">
        <v>272</v>
      </c>
      <c r="AL389" s="230" t="s">
        <v>272</v>
      </c>
      <c r="AM389" s="25"/>
      <c r="AN389" s="241"/>
      <c r="AZ389">
        <v>38</v>
      </c>
      <c r="BA389" t="s">
        <v>266</v>
      </c>
      <c r="BE389" s="8">
        <v>153</v>
      </c>
      <c r="BF389" s="8">
        <v>10</v>
      </c>
      <c r="BG389" s="8" t="s">
        <v>616</v>
      </c>
      <c r="BH389" s="8" t="s">
        <v>120</v>
      </c>
      <c r="BI389" s="8">
        <v>112</v>
      </c>
      <c r="BJ389" s="8">
        <v>151</v>
      </c>
      <c r="BK389" s="8">
        <v>127</v>
      </c>
      <c r="BL389" s="8">
        <v>14.5</v>
      </c>
      <c r="BM389" s="8">
        <v>0</v>
      </c>
    </row>
    <row r="390" spans="3:65" ht="16" customHeight="1">
      <c r="C390" s="288">
        <v>384</v>
      </c>
      <c r="D390" s="289"/>
      <c r="E390" s="289" t="str">
        <f>IF(L390="HOMIES", MAX(E$6:E389)+1, "")</f>
        <v/>
      </c>
      <c r="F390" s="289" t="str">
        <f t="shared" si="21"/>
        <v>K34</v>
      </c>
      <c r="G390" s="289" t="s">
        <v>273</v>
      </c>
      <c r="H390" s="289" t="s">
        <v>273</v>
      </c>
      <c r="I390" s="289">
        <v>34</v>
      </c>
      <c r="J390" s="289">
        <v>15</v>
      </c>
      <c r="K390" s="289" t="s">
        <v>214</v>
      </c>
      <c r="L390" s="289" t="str">
        <f>UPPER(_xlfn.XLOOKUP($K390,PPL_EMAIL!$I$2:$I$400,PPL_EMAIL!$J$2:$J$400,"",0))</f>
        <v/>
      </c>
      <c r="M390" s="290" t="str">
        <f>IFERROR(IF(OR(L390="ROOKIE",L390="FREE AGENT"),"NA",_xlfn.XLOOKUP($K390,PPL_EMAIL!$I$2:$I$400,PPL_EMAIL!$K$2:$K$400,"",0)),"NA")</f>
        <v/>
      </c>
      <c r="N390" s="290"/>
      <c r="O390" s="289" t="s">
        <v>120</v>
      </c>
      <c r="P390" s="291" t="str">
        <f>_xlfn.XLOOKUP($O390,NFL!$F$7:$F$39,NFL!$G$7:$G$39,"",0)</f>
        <v/>
      </c>
      <c r="Q390" s="292">
        <v>0</v>
      </c>
      <c r="R390" s="293" t="str">
        <f>_xlfn.XLOOKUP($K390,CBS_RAW!$C$4:$C$1015,CBS_RAW!$AA$4:$AA$1015,"",0)</f>
        <v/>
      </c>
      <c r="S390" s="315">
        <v>5</v>
      </c>
      <c r="T390" s="294">
        <f t="shared" si="22"/>
        <v>27</v>
      </c>
      <c r="U390" s="295">
        <f t="shared" si="23"/>
        <v>29</v>
      </c>
      <c r="V390" s="295">
        <f t="shared" si="24"/>
        <v>28</v>
      </c>
      <c r="W390" s="294">
        <v>282</v>
      </c>
      <c r="X390" s="295">
        <v>342</v>
      </c>
      <c r="Y390" s="295">
        <v>319.8</v>
      </c>
      <c r="Z390" s="230">
        <v>16.7</v>
      </c>
      <c r="AA390" s="229">
        <v>97</v>
      </c>
      <c r="AB390" s="230">
        <v>154</v>
      </c>
      <c r="AC390" s="230">
        <v>114</v>
      </c>
      <c r="AD390" s="230">
        <v>16.8</v>
      </c>
      <c r="AE390" s="25"/>
      <c r="AF390" s="241"/>
      <c r="AG390" s="11"/>
      <c r="AH390" s="230">
        <v>16.7</v>
      </c>
      <c r="AI390" s="229">
        <v>97</v>
      </c>
      <c r="AJ390" s="230">
        <v>154</v>
      </c>
      <c r="AK390" s="230">
        <v>114</v>
      </c>
      <c r="AL390" s="230">
        <v>16.8</v>
      </c>
      <c r="AM390" s="25"/>
      <c r="AN390" s="241"/>
      <c r="AZ390">
        <v>34</v>
      </c>
      <c r="BA390" t="s">
        <v>273</v>
      </c>
      <c r="BE390" s="8">
        <v>154</v>
      </c>
      <c r="BF390" s="8">
        <v>10</v>
      </c>
      <c r="BG390" s="8" t="s">
        <v>1570</v>
      </c>
      <c r="BH390" s="8" t="s">
        <v>50</v>
      </c>
      <c r="BI390" s="8">
        <v>126</v>
      </c>
      <c r="BJ390" s="8">
        <v>164</v>
      </c>
      <c r="BK390" s="8">
        <v>144</v>
      </c>
      <c r="BL390" s="8">
        <v>15.3</v>
      </c>
      <c r="BM390" s="8" t="s">
        <v>2369</v>
      </c>
    </row>
    <row r="391" spans="3:65" ht="16" customHeight="1">
      <c r="C391" s="288">
        <v>385</v>
      </c>
      <c r="D391" s="289"/>
      <c r="E391" s="289" t="str">
        <f>IF(L391="HOMIES", MAX(E$6:E390)+1, "")</f>
        <v/>
      </c>
      <c r="F391" s="289" t="str">
        <f t="shared" si="21"/>
        <v>RB105</v>
      </c>
      <c r="G391" s="289" t="s">
        <v>267</v>
      </c>
      <c r="H391" s="289" t="s">
        <v>267</v>
      </c>
      <c r="I391" s="289">
        <v>105</v>
      </c>
      <c r="J391" s="289">
        <v>15</v>
      </c>
      <c r="K391" s="289" t="s">
        <v>657</v>
      </c>
      <c r="L391" s="289" t="str">
        <f>UPPER(_xlfn.XLOOKUP($K391,PPL_EMAIL!$I$2:$I$400,PPL_EMAIL!$J$2:$J$400,"",0))</f>
        <v/>
      </c>
      <c r="M391" s="290" t="str">
        <f>IFERROR(IF(OR(L391="ROOKIE",L391="FREE AGENT"),"NA",_xlfn.XLOOKUP($K391,PPL_EMAIL!$I$2:$I$400,PPL_EMAIL!$K$2:$K$400,"",0)),"NA")</f>
        <v/>
      </c>
      <c r="N391" s="290"/>
      <c r="O391" s="289" t="s">
        <v>50</v>
      </c>
      <c r="P391" s="291">
        <f>_xlfn.XLOOKUP($O391,NFL!$F$7:$F$39,NFL!$G$7:$G$39,"",0)</f>
        <v>14</v>
      </c>
      <c r="Q391" s="292">
        <v>0</v>
      </c>
      <c r="R391" s="293" t="str">
        <f>_xlfn.XLOOKUP($K391,CBS_RAW!$C$4:$C$1015,CBS_RAW!$AA$4:$AA$1015,"",0)</f>
        <v/>
      </c>
      <c r="S391" s="315">
        <v>45.9</v>
      </c>
      <c r="T391" s="294">
        <f t="shared" si="22"/>
        <v>83</v>
      </c>
      <c r="U391" s="295">
        <f t="shared" si="23"/>
        <v>115</v>
      </c>
      <c r="V391" s="295">
        <f t="shared" si="24"/>
        <v>97.8</v>
      </c>
      <c r="W391" s="294">
        <v>311</v>
      </c>
      <c r="X391" s="295">
        <v>379</v>
      </c>
      <c r="Y391" s="295">
        <v>333</v>
      </c>
      <c r="Z391" s="230">
        <v>16</v>
      </c>
      <c r="AA391" s="229">
        <v>101</v>
      </c>
      <c r="AB391" s="230">
        <v>135</v>
      </c>
      <c r="AC391" s="230">
        <v>116.1</v>
      </c>
      <c r="AD391" s="230">
        <v>11</v>
      </c>
      <c r="AE391" s="25"/>
      <c r="AF391" s="241"/>
      <c r="AG391" s="11"/>
      <c r="AH391" s="230">
        <v>16</v>
      </c>
      <c r="AI391" s="229">
        <v>101</v>
      </c>
      <c r="AJ391" s="230">
        <v>135</v>
      </c>
      <c r="AK391" s="230">
        <v>116.1</v>
      </c>
      <c r="AL391" s="230">
        <v>11</v>
      </c>
      <c r="AM391" s="25"/>
      <c r="AN391" s="241"/>
      <c r="AZ391">
        <v>105</v>
      </c>
      <c r="BA391" t="s">
        <v>267</v>
      </c>
      <c r="BE391" s="8">
        <v>155</v>
      </c>
      <c r="BF391" s="8">
        <v>10</v>
      </c>
      <c r="BG391" s="8" t="s">
        <v>1589</v>
      </c>
      <c r="BH391" s="8" t="s">
        <v>51</v>
      </c>
      <c r="BI391" s="8">
        <v>135</v>
      </c>
      <c r="BJ391" s="8">
        <v>154</v>
      </c>
      <c r="BK391" s="8">
        <v>144</v>
      </c>
      <c r="BL391" s="8">
        <v>7.1</v>
      </c>
      <c r="BM391" s="8">
        <v>-11</v>
      </c>
    </row>
    <row r="392" spans="3:65" ht="16" customHeight="1">
      <c r="C392" s="288">
        <v>386</v>
      </c>
      <c r="D392" s="289"/>
      <c r="E392" s="289" t="str">
        <f>IF(L392="HOMIES", MAX(E$6:E391)+1, "")</f>
        <v/>
      </c>
      <c r="F392" s="289" t="str">
        <f t="shared" ref="F392:F455" si="25">CONCATENATE($G392&amp;$I392)</f>
        <v>WR127</v>
      </c>
      <c r="G392" s="289" t="s">
        <v>268</v>
      </c>
      <c r="H392" s="289" t="s">
        <v>268</v>
      </c>
      <c r="I392" s="289">
        <v>127</v>
      </c>
      <c r="J392" s="289">
        <v>15</v>
      </c>
      <c r="K392" s="289" t="s">
        <v>616</v>
      </c>
      <c r="L392" s="289" t="str">
        <f>UPPER(_xlfn.XLOOKUP($K392,PPL_EMAIL!$I$2:$I$400,PPL_EMAIL!$J$2:$J$400,"",0))</f>
        <v/>
      </c>
      <c r="M392" s="290" t="str">
        <f>IFERROR(IF(OR(L392="ROOKIE",L392="FREE AGENT"),"NA",_xlfn.XLOOKUP($K392,PPL_EMAIL!$I$2:$I$400,PPL_EMAIL!$K$2:$K$400,"",0)),"NA")</f>
        <v/>
      </c>
      <c r="N392" s="290"/>
      <c r="O392" s="289" t="s">
        <v>433</v>
      </c>
      <c r="P392" s="291">
        <f>_xlfn.XLOOKUP($O392,NFL!$F$7:$F$39,NFL!$G$7:$G$39,"",0)</f>
        <v>6</v>
      </c>
      <c r="Q392" s="292">
        <v>0</v>
      </c>
      <c r="R392" s="293" t="str">
        <f>_xlfn.XLOOKUP($K392,CBS_RAW!$C$4:$C$1015,CBS_RAW!$AA$4:$AA$1015,"",0)</f>
        <v/>
      </c>
      <c r="S392" s="315">
        <v>50.9</v>
      </c>
      <c r="T392" s="294">
        <f t="shared" ref="T392:T455" si="26">_xlfn.XLOOKUP($K392,$BG$6:$BG$1000,BI$6:BI$1000,"",0)</f>
        <v>112</v>
      </c>
      <c r="U392" s="295">
        <f t="shared" ref="U392:U455" si="27">_xlfn.XLOOKUP($K392,$BG$6:$BG$1000,BJ$6:BJ$1000,"",0)</f>
        <v>151</v>
      </c>
      <c r="V392" s="295">
        <f t="shared" ref="V392:V455" si="28">_xlfn.XLOOKUP($K392,$BG$6:$BG$1000,BK$6:BK$1000,"",0)</f>
        <v>127</v>
      </c>
      <c r="W392" s="294">
        <v>295</v>
      </c>
      <c r="X392" s="295">
        <v>376</v>
      </c>
      <c r="Y392" s="295">
        <v>321.2</v>
      </c>
      <c r="Z392" s="230" t="s">
        <v>272</v>
      </c>
      <c r="AA392" s="229" t="s">
        <v>272</v>
      </c>
      <c r="AB392" s="230" t="s">
        <v>272</v>
      </c>
      <c r="AC392" s="230" t="s">
        <v>272</v>
      </c>
      <c r="AD392" s="230" t="s">
        <v>272</v>
      </c>
      <c r="AE392" s="25"/>
      <c r="AF392" s="241"/>
      <c r="AG392" s="11"/>
      <c r="AH392" s="230" t="s">
        <v>272</v>
      </c>
      <c r="AI392" s="229" t="s">
        <v>272</v>
      </c>
      <c r="AJ392" s="230" t="s">
        <v>272</v>
      </c>
      <c r="AK392" s="230" t="s">
        <v>272</v>
      </c>
      <c r="AL392" s="230" t="s">
        <v>272</v>
      </c>
      <c r="AM392" s="25"/>
      <c r="AN392" s="241"/>
      <c r="AZ392">
        <v>127</v>
      </c>
      <c r="BA392" t="s">
        <v>268</v>
      </c>
      <c r="BE392" s="8">
        <v>156</v>
      </c>
      <c r="BF392" s="8">
        <v>10</v>
      </c>
      <c r="BG392" s="8" t="s">
        <v>1578</v>
      </c>
      <c r="BH392" s="8" t="s">
        <v>51</v>
      </c>
      <c r="BI392" s="8">
        <v>121</v>
      </c>
      <c r="BJ392" s="8">
        <v>187</v>
      </c>
      <c r="BK392" s="8">
        <v>145.4</v>
      </c>
      <c r="BL392" s="8">
        <v>23.4</v>
      </c>
      <c r="BM392" s="8" t="s">
        <v>2369</v>
      </c>
    </row>
    <row r="393" spans="3:65" ht="16" customHeight="1">
      <c r="C393" s="288">
        <v>387</v>
      </c>
      <c r="D393" s="289"/>
      <c r="E393" s="289" t="str">
        <f>IF(L393="HOMIES", MAX(E$6:E392)+1, "")</f>
        <v/>
      </c>
      <c r="F393" s="289" t="str">
        <f t="shared" si="25"/>
        <v>RB106</v>
      </c>
      <c r="G393" s="289" t="s">
        <v>267</v>
      </c>
      <c r="H393" s="289" t="s">
        <v>267</v>
      </c>
      <c r="I393" s="289">
        <v>106</v>
      </c>
      <c r="J393" s="289">
        <v>15</v>
      </c>
      <c r="K393" s="289" t="s">
        <v>91</v>
      </c>
      <c r="L393" s="289" t="str">
        <f>UPPER(_xlfn.XLOOKUP($K393,PPL_EMAIL!$I$2:$I$400,PPL_EMAIL!$J$2:$J$400,"",0))</f>
        <v>WAILERS</v>
      </c>
      <c r="M393" s="290">
        <f>IFERROR(IF(OR(L393="ROOKIE",L393="FREE AGENT"),"NA",_xlfn.XLOOKUP($K393,PPL_EMAIL!$I$2:$I$400,PPL_EMAIL!$K$2:$K$400,"",0)),"NA")</f>
        <v>4</v>
      </c>
      <c r="N393" s="290" t="s">
        <v>396</v>
      </c>
      <c r="O393" s="289" t="s">
        <v>120</v>
      </c>
      <c r="P393" s="291" t="str">
        <f>_xlfn.XLOOKUP($O393,NFL!$F$7:$F$39,NFL!$G$7:$G$39,"",0)</f>
        <v/>
      </c>
      <c r="Q393" s="292">
        <v>0</v>
      </c>
      <c r="R393" s="293" t="str">
        <f>_xlfn.XLOOKUP($K393,CBS_RAW!$C$4:$C$1015,CBS_RAW!$AA$4:$AA$1015,"",0)</f>
        <v/>
      </c>
      <c r="S393" s="315">
        <v>93.6</v>
      </c>
      <c r="T393" s="294">
        <f t="shared" si="26"/>
        <v>86</v>
      </c>
      <c r="U393" s="295">
        <f t="shared" si="27"/>
        <v>111</v>
      </c>
      <c r="V393" s="295">
        <f t="shared" si="28"/>
        <v>97.6</v>
      </c>
      <c r="W393" s="294">
        <v>257</v>
      </c>
      <c r="X393" s="295">
        <v>363</v>
      </c>
      <c r="Y393" s="295">
        <v>321.39999999999998</v>
      </c>
      <c r="Z393" s="230" t="s">
        <v>272</v>
      </c>
      <c r="AA393" s="229" t="s">
        <v>272</v>
      </c>
      <c r="AB393" s="230" t="s">
        <v>272</v>
      </c>
      <c r="AC393" s="230" t="s">
        <v>272</v>
      </c>
      <c r="AD393" s="230" t="s">
        <v>272</v>
      </c>
      <c r="AE393" s="25"/>
      <c r="AF393" s="241"/>
      <c r="AG393" s="11"/>
      <c r="AH393" s="230" t="s">
        <v>272</v>
      </c>
      <c r="AI393" s="229" t="s">
        <v>272</v>
      </c>
      <c r="AJ393" s="230" t="s">
        <v>272</v>
      </c>
      <c r="AK393" s="230" t="s">
        <v>272</v>
      </c>
      <c r="AL393" s="230" t="s">
        <v>272</v>
      </c>
      <c r="AM393" s="25"/>
      <c r="AN393" s="241"/>
      <c r="AZ393">
        <v>106</v>
      </c>
      <c r="BA393" t="s">
        <v>267</v>
      </c>
      <c r="BE393" s="8">
        <v>157</v>
      </c>
      <c r="BF393" s="8">
        <v>10</v>
      </c>
      <c r="BG393" s="8" t="s">
        <v>1018</v>
      </c>
      <c r="BH393" s="8" t="s">
        <v>40</v>
      </c>
      <c r="BI393" s="8">
        <v>115</v>
      </c>
      <c r="BJ393" s="8">
        <v>171</v>
      </c>
      <c r="BK393" s="8">
        <v>146.19999999999999</v>
      </c>
      <c r="BL393" s="8">
        <v>18.8</v>
      </c>
      <c r="BM393" s="8">
        <v>32</v>
      </c>
    </row>
    <row r="394" spans="3:65" ht="16" customHeight="1">
      <c r="C394" s="288">
        <v>388</v>
      </c>
      <c r="D394" s="289"/>
      <c r="E394" s="289" t="str">
        <f>IF(L394="HOMIES", MAX(E$6:E393)+1, "")</f>
        <v/>
      </c>
      <c r="F394" s="289" t="str">
        <f t="shared" si="25"/>
        <v>WR128</v>
      </c>
      <c r="G394" s="289" t="s">
        <v>268</v>
      </c>
      <c r="H394" s="289" t="s">
        <v>268</v>
      </c>
      <c r="I394" s="289">
        <v>128</v>
      </c>
      <c r="J394" s="289">
        <v>15</v>
      </c>
      <c r="K394" s="289" t="s">
        <v>162</v>
      </c>
      <c r="L394" s="289" t="str">
        <f>UPPER(_xlfn.XLOOKUP($K394,PPL_EMAIL!$I$2:$I$400,PPL_EMAIL!$J$2:$J$400,"",0))</f>
        <v>BROTHERHOOD</v>
      </c>
      <c r="M394" s="290">
        <f>IFERROR(IF(OR(L394="ROOKIE",L394="FREE AGENT"),"NA",_xlfn.XLOOKUP($K394,PPL_EMAIL!$I$2:$I$400,PPL_EMAIL!$K$2:$K$400,"",0)),"NA")</f>
        <v>3</v>
      </c>
      <c r="N394" s="290" t="s">
        <v>396</v>
      </c>
      <c r="O394" s="289" t="s">
        <v>120</v>
      </c>
      <c r="P394" s="291" t="str">
        <f>_xlfn.XLOOKUP($O394,NFL!$F$7:$F$39,NFL!$G$7:$G$39,"",0)</f>
        <v/>
      </c>
      <c r="Q394" s="292">
        <v>0</v>
      </c>
      <c r="R394" s="293" t="str">
        <f>_xlfn.XLOOKUP($K394,CBS_RAW!$C$4:$C$1015,CBS_RAW!$AA$4:$AA$1015,"",0)</f>
        <v/>
      </c>
      <c r="S394" s="315">
        <v>89.7</v>
      </c>
      <c r="T394" s="294">
        <f t="shared" si="26"/>
        <v>104</v>
      </c>
      <c r="U394" s="295">
        <f t="shared" si="27"/>
        <v>175</v>
      </c>
      <c r="V394" s="295">
        <f t="shared" si="28"/>
        <v>128.80000000000001</v>
      </c>
      <c r="W394" s="294">
        <v>296</v>
      </c>
      <c r="X394" s="295">
        <v>370</v>
      </c>
      <c r="Y394" s="295">
        <v>334.3</v>
      </c>
      <c r="Z394" s="230">
        <v>12.8</v>
      </c>
      <c r="AA394" s="229">
        <v>88</v>
      </c>
      <c r="AB394" s="230">
        <v>122</v>
      </c>
      <c r="AC394" s="230">
        <v>97</v>
      </c>
      <c r="AD394" s="230">
        <v>10.3</v>
      </c>
      <c r="AE394" s="25"/>
      <c r="AF394" s="241"/>
      <c r="AG394" s="11"/>
      <c r="AH394" s="230">
        <v>12.8</v>
      </c>
      <c r="AI394" s="229">
        <v>88</v>
      </c>
      <c r="AJ394" s="230">
        <v>122</v>
      </c>
      <c r="AK394" s="230">
        <v>97</v>
      </c>
      <c r="AL394" s="230">
        <v>10.3</v>
      </c>
      <c r="AM394" s="25"/>
      <c r="AN394" s="241"/>
      <c r="AZ394">
        <v>128</v>
      </c>
      <c r="BA394" t="s">
        <v>268</v>
      </c>
      <c r="BE394" s="8">
        <v>158</v>
      </c>
      <c r="BF394" s="8">
        <v>10</v>
      </c>
      <c r="BG394" s="8" t="s">
        <v>174</v>
      </c>
      <c r="BH394" s="8" t="s">
        <v>18</v>
      </c>
      <c r="BI394" s="8">
        <v>125</v>
      </c>
      <c r="BJ394" s="8">
        <v>199</v>
      </c>
      <c r="BK394" s="8">
        <v>157</v>
      </c>
      <c r="BL394" s="8">
        <v>27.2</v>
      </c>
      <c r="BM394" s="8" t="s">
        <v>2369</v>
      </c>
    </row>
    <row r="395" spans="3:65" ht="16" customHeight="1">
      <c r="C395" s="288">
        <v>389</v>
      </c>
      <c r="D395" s="289"/>
      <c r="E395" s="289" t="str">
        <f>IF(L395="HOMIES", MAX(E$6:E394)+1, "")</f>
        <v/>
      </c>
      <c r="F395" s="289" t="str">
        <f t="shared" si="25"/>
        <v>WR129</v>
      </c>
      <c r="G395" s="289" t="s">
        <v>268</v>
      </c>
      <c r="H395" s="289" t="s">
        <v>268</v>
      </c>
      <c r="I395" s="289">
        <v>129</v>
      </c>
      <c r="J395" s="289">
        <v>15</v>
      </c>
      <c r="K395" s="289" t="s">
        <v>997</v>
      </c>
      <c r="L395" s="289" t="str">
        <f>UPPER(_xlfn.XLOOKUP($K395,PPL_EMAIL!$I$2:$I$400,PPL_EMAIL!$J$2:$J$400,"",0))</f>
        <v/>
      </c>
      <c r="M395" s="290" t="str">
        <f>IFERROR(IF(OR(L395="ROOKIE",L395="FREE AGENT"),"NA",_xlfn.XLOOKUP($K395,PPL_EMAIL!$I$2:$I$400,PPL_EMAIL!$K$2:$K$400,"",0)),"NA")</f>
        <v/>
      </c>
      <c r="N395" s="290"/>
      <c r="O395" s="289" t="s">
        <v>24</v>
      </c>
      <c r="P395" s="291">
        <f>_xlfn.XLOOKUP($O395,NFL!$F$7:$F$39,NFL!$G$7:$G$39,"",0)</f>
        <v>9</v>
      </c>
      <c r="Q395" s="292">
        <v>0</v>
      </c>
      <c r="R395" s="293">
        <f>_xlfn.XLOOKUP($K395,CBS_RAW!$C$4:$C$1015,CBS_RAW!$AA$4:$AA$1015,"",0)</f>
        <v>56.17</v>
      </c>
      <c r="S395" s="315">
        <v>18.399999999999999</v>
      </c>
      <c r="T395" s="294">
        <f t="shared" si="26"/>
        <v>95</v>
      </c>
      <c r="U395" s="295">
        <f t="shared" si="27"/>
        <v>142</v>
      </c>
      <c r="V395" s="295">
        <f t="shared" si="28"/>
        <v>115.2</v>
      </c>
      <c r="W395" s="294">
        <v>312</v>
      </c>
      <c r="X395" s="295">
        <v>395</v>
      </c>
      <c r="Y395" s="295">
        <v>350.6</v>
      </c>
      <c r="Z395" s="230">
        <v>11.7</v>
      </c>
      <c r="AA395" s="229">
        <v>97</v>
      </c>
      <c r="AB395" s="230">
        <v>139</v>
      </c>
      <c r="AC395" s="230">
        <v>121.2</v>
      </c>
      <c r="AD395" s="230">
        <v>11.9</v>
      </c>
      <c r="AE395" s="25"/>
      <c r="AF395" s="241"/>
      <c r="AG395" s="11"/>
      <c r="AH395" s="230">
        <v>11.7</v>
      </c>
      <c r="AI395" s="229">
        <v>97</v>
      </c>
      <c r="AJ395" s="230">
        <v>139</v>
      </c>
      <c r="AK395" s="230">
        <v>121.2</v>
      </c>
      <c r="AL395" s="230">
        <v>11.9</v>
      </c>
      <c r="AM395" s="25"/>
      <c r="AN395" s="241"/>
      <c r="AZ395">
        <v>129</v>
      </c>
      <c r="BA395" t="s">
        <v>268</v>
      </c>
      <c r="BE395" s="8">
        <v>159</v>
      </c>
      <c r="BF395" s="8">
        <v>10</v>
      </c>
      <c r="BG395" s="8" t="s">
        <v>2391</v>
      </c>
      <c r="BH395" s="8" t="s">
        <v>433</v>
      </c>
      <c r="BI395" s="8">
        <v>115</v>
      </c>
      <c r="BJ395" s="8">
        <v>157</v>
      </c>
      <c r="BK395" s="8">
        <v>133</v>
      </c>
      <c r="BL395" s="8">
        <v>18.100000000000001</v>
      </c>
      <c r="BM395" s="8" t="s">
        <v>2369</v>
      </c>
    </row>
    <row r="396" spans="3:65" ht="16" customHeight="1">
      <c r="C396" s="288">
        <v>390</v>
      </c>
      <c r="D396" s="289"/>
      <c r="E396" s="289" t="str">
        <f>IF(L396="HOMIES", MAX(E$6:E395)+1, "")</f>
        <v/>
      </c>
      <c r="F396" s="289" t="str">
        <f t="shared" si="25"/>
        <v>WR130</v>
      </c>
      <c r="G396" s="289" t="s">
        <v>268</v>
      </c>
      <c r="H396" s="289" t="s">
        <v>268</v>
      </c>
      <c r="I396" s="289">
        <v>130</v>
      </c>
      <c r="J396" s="289">
        <v>15</v>
      </c>
      <c r="K396" s="289" t="s">
        <v>173</v>
      </c>
      <c r="L396" s="289" t="str">
        <f>UPPER(_xlfn.XLOOKUP($K396,PPL_EMAIL!$I$2:$I$400,PPL_EMAIL!$J$2:$J$400,"",0))</f>
        <v>MACHINE</v>
      </c>
      <c r="M396" s="290">
        <f>IFERROR(IF(OR(L396="ROOKIE",L396="FREE AGENT"),"NA",_xlfn.XLOOKUP($K396,PPL_EMAIL!$I$2:$I$400,PPL_EMAIL!$K$2:$K$400,"",0)),"NA")</f>
        <v>1</v>
      </c>
      <c r="N396" s="290" t="s">
        <v>69</v>
      </c>
      <c r="O396" s="289" t="s">
        <v>120</v>
      </c>
      <c r="P396" s="291" t="str">
        <f>_xlfn.XLOOKUP($O396,NFL!$F$7:$F$39,NFL!$G$7:$G$39,"",0)</f>
        <v/>
      </c>
      <c r="Q396" s="292">
        <v>0</v>
      </c>
      <c r="R396" s="293" t="str">
        <f>_xlfn.XLOOKUP($K396,CBS_RAW!$C$4:$C$1015,CBS_RAW!$AA$4:$AA$1015,"",0)</f>
        <v/>
      </c>
      <c r="S396" s="315">
        <v>77.3</v>
      </c>
      <c r="T396" s="294">
        <f t="shared" si="26"/>
        <v>102</v>
      </c>
      <c r="U396" s="295">
        <f t="shared" si="27"/>
        <v>178</v>
      </c>
      <c r="V396" s="295">
        <f t="shared" si="28"/>
        <v>126.7</v>
      </c>
      <c r="W396" s="294">
        <v>295</v>
      </c>
      <c r="X396" s="295">
        <v>380</v>
      </c>
      <c r="Y396" s="295">
        <v>335.5</v>
      </c>
      <c r="Z396" s="230">
        <v>4.9000000000000004</v>
      </c>
      <c r="AA396" s="229">
        <v>36</v>
      </c>
      <c r="AB396" s="230">
        <v>50</v>
      </c>
      <c r="AC396" s="230">
        <v>43.6</v>
      </c>
      <c r="AD396" s="230">
        <v>4.5999999999999996</v>
      </c>
      <c r="AE396" s="25"/>
      <c r="AF396" s="241"/>
      <c r="AG396" s="11"/>
      <c r="AH396" s="230">
        <v>4.9000000000000004</v>
      </c>
      <c r="AI396" s="229">
        <v>36</v>
      </c>
      <c r="AJ396" s="230">
        <v>50</v>
      </c>
      <c r="AK396" s="230">
        <v>43.6</v>
      </c>
      <c r="AL396" s="230">
        <v>4.5999999999999996</v>
      </c>
      <c r="AM396" s="25"/>
      <c r="AN396" s="241"/>
      <c r="AZ396">
        <v>130</v>
      </c>
      <c r="BA396" t="s">
        <v>268</v>
      </c>
      <c r="BE396" s="8">
        <v>160</v>
      </c>
      <c r="BF396" s="8">
        <v>10</v>
      </c>
      <c r="BG396" s="8" t="s">
        <v>478</v>
      </c>
      <c r="BH396" s="8" t="s">
        <v>120</v>
      </c>
      <c r="BI396" s="8">
        <v>117</v>
      </c>
      <c r="BJ396" s="8">
        <v>154</v>
      </c>
      <c r="BK396" s="8">
        <v>133.80000000000001</v>
      </c>
      <c r="BL396" s="8">
        <v>14.1</v>
      </c>
      <c r="BM396" s="8" t="s">
        <v>2369</v>
      </c>
    </row>
    <row r="397" spans="3:65" ht="16" customHeight="1">
      <c r="C397" s="288">
        <v>391</v>
      </c>
      <c r="D397" s="289"/>
      <c r="E397" s="289" t="str">
        <f>IF(L397="HOMIES", MAX(E$6:E396)+1, "")</f>
        <v/>
      </c>
      <c r="F397" s="289" t="str">
        <f t="shared" si="25"/>
        <v>RB107</v>
      </c>
      <c r="G397" s="289" t="s">
        <v>267</v>
      </c>
      <c r="H397" s="289" t="s">
        <v>267</v>
      </c>
      <c r="I397" s="289">
        <v>107</v>
      </c>
      <c r="J397" s="289">
        <v>15</v>
      </c>
      <c r="K397" s="289" t="s">
        <v>114</v>
      </c>
      <c r="L397" s="289" t="str">
        <f>UPPER(_xlfn.XLOOKUP($K397,PPL_EMAIL!$I$2:$I$400,PPL_EMAIL!$J$2:$J$400,"",0))</f>
        <v/>
      </c>
      <c r="M397" s="290" t="str">
        <f>IFERROR(IF(OR(L397="ROOKIE",L397="FREE AGENT"),"NA",_xlfn.XLOOKUP($K397,PPL_EMAIL!$I$2:$I$400,PPL_EMAIL!$K$2:$K$400,"",0)),"NA")</f>
        <v/>
      </c>
      <c r="N397" s="290"/>
      <c r="O397" s="289" t="s">
        <v>120</v>
      </c>
      <c r="P397" s="291" t="str">
        <f>_xlfn.XLOOKUP($O397,NFL!$F$7:$F$39,NFL!$G$7:$G$39,"",0)</f>
        <v/>
      </c>
      <c r="Q397" s="292">
        <v>0</v>
      </c>
      <c r="R397" s="293" t="str">
        <f>_xlfn.XLOOKUP($K397,CBS_RAW!$C$4:$C$1015,CBS_RAW!$AA$4:$AA$1015,"",0)</f>
        <v/>
      </c>
      <c r="S397" s="315">
        <v>19.5</v>
      </c>
      <c r="T397" s="294">
        <f t="shared" si="26"/>
        <v>95</v>
      </c>
      <c r="U397" s="295">
        <f t="shared" si="27"/>
        <v>117</v>
      </c>
      <c r="V397" s="295">
        <f t="shared" si="28"/>
        <v>107.8</v>
      </c>
      <c r="W397" s="294">
        <v>264</v>
      </c>
      <c r="X397" s="295">
        <v>336</v>
      </c>
      <c r="Y397" s="295">
        <v>304.8</v>
      </c>
      <c r="Z397" s="230">
        <v>13</v>
      </c>
      <c r="AA397" s="229">
        <v>107</v>
      </c>
      <c r="AB397" s="230">
        <v>132</v>
      </c>
      <c r="AC397" s="230">
        <v>120.7</v>
      </c>
      <c r="AD397" s="230">
        <v>8.3000000000000007</v>
      </c>
      <c r="AE397" s="25"/>
      <c r="AF397" s="241"/>
      <c r="AG397" s="11"/>
      <c r="AH397" s="230">
        <v>13</v>
      </c>
      <c r="AI397" s="229">
        <v>107</v>
      </c>
      <c r="AJ397" s="230">
        <v>132</v>
      </c>
      <c r="AK397" s="230">
        <v>120.7</v>
      </c>
      <c r="AL397" s="230">
        <v>8.3000000000000007</v>
      </c>
      <c r="AM397" s="25"/>
      <c r="AN397" s="241"/>
      <c r="AZ397">
        <v>107</v>
      </c>
      <c r="BA397" t="s">
        <v>267</v>
      </c>
      <c r="BE397" s="8">
        <v>161</v>
      </c>
      <c r="BF397" s="8">
        <v>10</v>
      </c>
      <c r="BG397" s="8" t="s">
        <v>2392</v>
      </c>
      <c r="BH397" s="8" t="s">
        <v>38</v>
      </c>
      <c r="BI397" s="8">
        <v>140</v>
      </c>
      <c r="BJ397" s="8">
        <v>168</v>
      </c>
      <c r="BK397" s="8">
        <v>149.4</v>
      </c>
      <c r="BL397" s="8">
        <v>9.9</v>
      </c>
      <c r="BM397" s="8">
        <v>-16</v>
      </c>
    </row>
    <row r="398" spans="3:65" ht="16" customHeight="1">
      <c r="C398" s="288">
        <v>392</v>
      </c>
      <c r="D398" s="289"/>
      <c r="E398" s="289" t="str">
        <f>IF(L398="HOMIES", MAX(E$6:E397)+1, "")</f>
        <v/>
      </c>
      <c r="F398" s="289" t="str">
        <f t="shared" si="25"/>
        <v>WR131</v>
      </c>
      <c r="G398" s="289" t="s">
        <v>268</v>
      </c>
      <c r="H398" s="289" t="s">
        <v>268</v>
      </c>
      <c r="I398" s="289">
        <v>131</v>
      </c>
      <c r="J398" s="289">
        <v>15</v>
      </c>
      <c r="K398" s="289" t="s">
        <v>653</v>
      </c>
      <c r="L398" s="289" t="str">
        <f>UPPER(_xlfn.XLOOKUP($K398,PPL_EMAIL!$I$2:$I$400,PPL_EMAIL!$J$2:$J$400,"",0))</f>
        <v/>
      </c>
      <c r="M398" s="290" t="str">
        <f>IFERROR(IF(OR(L398="ROOKIE",L398="FREE AGENT"),"NA",_xlfn.XLOOKUP($K398,PPL_EMAIL!$I$2:$I$400,PPL_EMAIL!$K$2:$K$400,"",0)),"NA")</f>
        <v/>
      </c>
      <c r="N398" s="290"/>
      <c r="O398" s="289" t="s">
        <v>8</v>
      </c>
      <c r="P398" s="291">
        <f>_xlfn.XLOOKUP($O398,NFL!$F$7:$F$39,NFL!$G$7:$G$39,"",0)</f>
        <v>9</v>
      </c>
      <c r="Q398" s="292">
        <v>0</v>
      </c>
      <c r="R398" s="293">
        <f>_xlfn.XLOOKUP($K398,CBS_RAW!$C$4:$C$1015,CBS_RAW!$AA$4:$AA$1015,"",0)</f>
        <v>56.98</v>
      </c>
      <c r="S398" s="315">
        <v>23.4</v>
      </c>
      <c r="T398" s="294">
        <f t="shared" si="26"/>
        <v>103</v>
      </c>
      <c r="U398" s="295">
        <f t="shared" si="27"/>
        <v>125</v>
      </c>
      <c r="V398" s="295">
        <f t="shared" si="28"/>
        <v>116.7</v>
      </c>
      <c r="W398" s="294">
        <v>306</v>
      </c>
      <c r="X398" s="295">
        <v>371</v>
      </c>
      <c r="Y398" s="295">
        <v>337</v>
      </c>
      <c r="Z398" s="230">
        <v>11.5</v>
      </c>
      <c r="AA398" s="229">
        <v>100</v>
      </c>
      <c r="AB398" s="230">
        <v>128</v>
      </c>
      <c r="AC398" s="230">
        <v>112.8</v>
      </c>
      <c r="AD398" s="230">
        <v>10.3</v>
      </c>
      <c r="AE398" s="25"/>
      <c r="AF398" s="241"/>
      <c r="AG398" s="11"/>
      <c r="AH398" s="230">
        <v>11.5</v>
      </c>
      <c r="AI398" s="229">
        <v>100</v>
      </c>
      <c r="AJ398" s="230">
        <v>128</v>
      </c>
      <c r="AK398" s="230">
        <v>112.8</v>
      </c>
      <c r="AL398" s="230">
        <v>10.3</v>
      </c>
      <c r="AM398" s="25"/>
      <c r="AN398" s="241"/>
      <c r="AZ398">
        <v>131</v>
      </c>
      <c r="BA398" t="s">
        <v>268</v>
      </c>
      <c r="BE398" s="8">
        <v>162</v>
      </c>
      <c r="BF398" s="8">
        <v>10</v>
      </c>
      <c r="BG398" s="8" t="s">
        <v>1588</v>
      </c>
      <c r="BH398" s="8" t="s">
        <v>24</v>
      </c>
      <c r="BI398" s="8">
        <v>130</v>
      </c>
      <c r="BJ398" s="8">
        <v>190</v>
      </c>
      <c r="BK398" s="8">
        <v>149.6</v>
      </c>
      <c r="BL398" s="8">
        <v>22.9</v>
      </c>
      <c r="BM398" s="8" t="s">
        <v>2369</v>
      </c>
    </row>
    <row r="399" spans="3:65" ht="16" customHeight="1">
      <c r="C399" s="288">
        <v>393</v>
      </c>
      <c r="D399" s="289"/>
      <c r="E399" s="289" t="str">
        <f>IF(L399="HOMIES", MAX(E$6:E398)+1, "")</f>
        <v/>
      </c>
      <c r="F399" s="289" t="str">
        <f t="shared" si="25"/>
        <v>RB108</v>
      </c>
      <c r="G399" s="289" t="s">
        <v>267</v>
      </c>
      <c r="H399" s="289" t="s">
        <v>267</v>
      </c>
      <c r="I399" s="289">
        <v>108</v>
      </c>
      <c r="J399" s="289">
        <v>15</v>
      </c>
      <c r="K399" s="289" t="s">
        <v>652</v>
      </c>
      <c r="L399" s="289" t="str">
        <f>UPPER(_xlfn.XLOOKUP($K399,PPL_EMAIL!$I$2:$I$400,PPL_EMAIL!$J$2:$J$400,"",0))</f>
        <v/>
      </c>
      <c r="M399" s="290" t="str">
        <f>IFERROR(IF(OR(L399="ROOKIE",L399="FREE AGENT"),"NA",_xlfn.XLOOKUP($K399,PPL_EMAIL!$I$2:$I$400,PPL_EMAIL!$K$2:$K$400,"",0)),"NA")</f>
        <v/>
      </c>
      <c r="N399" s="290"/>
      <c r="O399" s="289" t="s">
        <v>31</v>
      </c>
      <c r="P399" s="291">
        <f>_xlfn.XLOOKUP($O399,NFL!$F$7:$F$39,NFL!$G$7:$G$39,"",0)</f>
        <v>7</v>
      </c>
      <c r="Q399" s="292">
        <v>0</v>
      </c>
      <c r="R399" s="293">
        <f>_xlfn.XLOOKUP($K399,CBS_RAW!$C$4:$C$1015,CBS_RAW!$AA$4:$AA$1015,"",0)</f>
        <v>20</v>
      </c>
      <c r="S399" s="315">
        <v>19</v>
      </c>
      <c r="T399" s="294">
        <f t="shared" si="26"/>
        <v>84</v>
      </c>
      <c r="U399" s="295">
        <f t="shared" si="27"/>
        <v>115</v>
      </c>
      <c r="V399" s="295">
        <f t="shared" si="28"/>
        <v>101.5</v>
      </c>
      <c r="W399" s="294">
        <v>286</v>
      </c>
      <c r="X399" s="295">
        <v>385</v>
      </c>
      <c r="Y399" s="295">
        <v>338</v>
      </c>
      <c r="Z399" s="230">
        <v>16.5</v>
      </c>
      <c r="AA399" s="229">
        <v>102</v>
      </c>
      <c r="AB399" s="230">
        <v>157</v>
      </c>
      <c r="AC399" s="230">
        <v>126.6</v>
      </c>
      <c r="AD399" s="230">
        <v>15</v>
      </c>
      <c r="AE399" s="25"/>
      <c r="AF399" s="241"/>
      <c r="AG399" s="11"/>
      <c r="AH399" s="230">
        <v>16.5</v>
      </c>
      <c r="AI399" s="229">
        <v>102</v>
      </c>
      <c r="AJ399" s="230">
        <v>157</v>
      </c>
      <c r="AK399" s="230">
        <v>126.6</v>
      </c>
      <c r="AL399" s="230">
        <v>15</v>
      </c>
      <c r="AM399" s="25"/>
      <c r="AN399" s="241"/>
      <c r="AZ399">
        <v>108</v>
      </c>
      <c r="BA399" t="s">
        <v>267</v>
      </c>
      <c r="BE399" s="8">
        <v>163</v>
      </c>
      <c r="BF399" s="8">
        <v>11</v>
      </c>
      <c r="BG399" s="8" t="s">
        <v>1581</v>
      </c>
      <c r="BH399" s="8" t="s">
        <v>2</v>
      </c>
      <c r="BI399" s="8">
        <v>129</v>
      </c>
      <c r="BJ399" s="8">
        <v>182</v>
      </c>
      <c r="BK399" s="8">
        <v>153.19999999999999</v>
      </c>
      <c r="BL399" s="8">
        <v>19.100000000000001</v>
      </c>
      <c r="BM399" s="8" t="s">
        <v>2369</v>
      </c>
    </row>
    <row r="400" spans="3:65" ht="16" customHeight="1">
      <c r="C400" s="288">
        <v>394</v>
      </c>
      <c r="D400" s="289"/>
      <c r="E400" s="289" t="str">
        <f>IF(L400="HOMIES", MAX(E$6:E399)+1, "")</f>
        <v/>
      </c>
      <c r="F400" s="289" t="str">
        <f t="shared" si="25"/>
        <v>WR132</v>
      </c>
      <c r="G400" s="289" t="s">
        <v>268</v>
      </c>
      <c r="H400" s="289" t="s">
        <v>268</v>
      </c>
      <c r="I400" s="289">
        <v>132</v>
      </c>
      <c r="J400" s="289">
        <v>15</v>
      </c>
      <c r="K400" s="289" t="s">
        <v>477</v>
      </c>
      <c r="L400" s="289" t="str">
        <f>UPPER(_xlfn.XLOOKUP($K400,PPL_EMAIL!$I$2:$I$400,PPL_EMAIL!$J$2:$J$400,"",0))</f>
        <v/>
      </c>
      <c r="M400" s="290" t="str">
        <f>IFERROR(IF(OR(L400="ROOKIE",L400="FREE AGENT"),"NA",_xlfn.XLOOKUP($K400,PPL_EMAIL!$I$2:$I$400,PPL_EMAIL!$K$2:$K$400,"",0)),"NA")</f>
        <v/>
      </c>
      <c r="N400" s="290"/>
      <c r="O400" s="289" t="s">
        <v>29</v>
      </c>
      <c r="P400" s="291">
        <f>_xlfn.XLOOKUP($O400,NFL!$F$7:$F$39,NFL!$G$7:$G$39,"",0)</f>
        <v>10</v>
      </c>
      <c r="Q400" s="292">
        <v>0</v>
      </c>
      <c r="R400" s="293">
        <f>_xlfn.XLOOKUP($K400,CBS_RAW!$C$4:$C$1015,CBS_RAW!$AA$4:$AA$1015,"",0)</f>
        <v>40.96</v>
      </c>
      <c r="S400" s="315">
        <v>44.4</v>
      </c>
      <c r="T400" s="294">
        <f t="shared" si="26"/>
        <v>110</v>
      </c>
      <c r="U400" s="295">
        <f t="shared" si="27"/>
        <v>173</v>
      </c>
      <c r="V400" s="295">
        <f t="shared" si="28"/>
        <v>127.6</v>
      </c>
      <c r="W400" s="294">
        <v>294</v>
      </c>
      <c r="X400" s="295">
        <v>373</v>
      </c>
      <c r="Y400" s="295">
        <v>339.2</v>
      </c>
      <c r="Z400" s="230">
        <v>4</v>
      </c>
      <c r="AA400" s="229">
        <v>45</v>
      </c>
      <c r="AB400" s="230">
        <v>67</v>
      </c>
      <c r="AC400" s="230">
        <v>51.4</v>
      </c>
      <c r="AD400" s="230">
        <v>6.2</v>
      </c>
      <c r="AE400" s="25"/>
      <c r="AF400" s="241"/>
      <c r="AG400" s="11"/>
      <c r="AH400" s="230">
        <v>4</v>
      </c>
      <c r="AI400" s="229">
        <v>45</v>
      </c>
      <c r="AJ400" s="230">
        <v>67</v>
      </c>
      <c r="AK400" s="230">
        <v>51.4</v>
      </c>
      <c r="AL400" s="230">
        <v>6.2</v>
      </c>
      <c r="AM400" s="25"/>
      <c r="AN400" s="241"/>
      <c r="AZ400">
        <v>132</v>
      </c>
      <c r="BA400" t="s">
        <v>268</v>
      </c>
      <c r="BE400" s="8">
        <v>164</v>
      </c>
      <c r="BF400" s="8">
        <v>11</v>
      </c>
      <c r="BG400" s="8" t="s">
        <v>1571</v>
      </c>
      <c r="BH400" s="8" t="s">
        <v>10</v>
      </c>
      <c r="BI400" s="8">
        <v>140</v>
      </c>
      <c r="BJ400" s="8">
        <v>167</v>
      </c>
      <c r="BK400" s="8">
        <v>154</v>
      </c>
      <c r="BL400" s="8">
        <v>9.6</v>
      </c>
      <c r="BM400" s="8">
        <v>-65</v>
      </c>
    </row>
    <row r="401" spans="3:65" ht="16" customHeight="1">
      <c r="C401" s="288">
        <v>395</v>
      </c>
      <c r="D401" s="289"/>
      <c r="E401" s="289" t="str">
        <f>IF(L401="HOMIES", MAX(E$6:E400)+1, "")</f>
        <v/>
      </c>
      <c r="F401" s="289" t="str">
        <f t="shared" si="25"/>
        <v>RB109</v>
      </c>
      <c r="G401" s="289" t="s">
        <v>267</v>
      </c>
      <c r="H401" s="289" t="s">
        <v>267</v>
      </c>
      <c r="I401" s="289">
        <v>109</v>
      </c>
      <c r="J401" s="289">
        <v>15</v>
      </c>
      <c r="K401" s="289" t="s">
        <v>83</v>
      </c>
      <c r="L401" s="289" t="str">
        <f>UPPER(_xlfn.XLOOKUP($K401,PPL_EMAIL!$I$2:$I$400,PPL_EMAIL!$J$2:$J$400,"",0))</f>
        <v>INVINCIBLES</v>
      </c>
      <c r="M401" s="290">
        <f>IFERROR(IF(OR(L401="ROOKIE",L401="FREE AGENT"),"NA",_xlfn.XLOOKUP($K401,PPL_EMAIL!$I$2:$I$400,PPL_EMAIL!$K$2:$K$400,"",0)),"NA")</f>
        <v>7</v>
      </c>
      <c r="N401" s="290" t="s">
        <v>396</v>
      </c>
      <c r="O401" s="289" t="s">
        <v>120</v>
      </c>
      <c r="P401" s="291" t="str">
        <f>_xlfn.XLOOKUP($O401,NFL!$F$7:$F$39,NFL!$G$7:$G$39,"",0)</f>
        <v/>
      </c>
      <c r="Q401" s="292">
        <v>0</v>
      </c>
      <c r="R401" s="293" t="str">
        <f>_xlfn.XLOOKUP($K401,CBS_RAW!$C$4:$C$1015,CBS_RAW!$AA$4:$AA$1015,"",0)</f>
        <v/>
      </c>
      <c r="S401" s="315">
        <v>112.6</v>
      </c>
      <c r="T401" s="294">
        <f t="shared" si="26"/>
        <v>92</v>
      </c>
      <c r="U401" s="295">
        <f t="shared" si="27"/>
        <v>105</v>
      </c>
      <c r="V401" s="295">
        <f t="shared" si="28"/>
        <v>97.6</v>
      </c>
      <c r="W401" s="294">
        <v>256</v>
      </c>
      <c r="X401" s="295">
        <v>392</v>
      </c>
      <c r="Y401" s="295">
        <v>329</v>
      </c>
      <c r="Z401" s="230">
        <v>8.9</v>
      </c>
      <c r="AA401" s="229">
        <v>79</v>
      </c>
      <c r="AB401" s="230">
        <v>109</v>
      </c>
      <c r="AC401" s="230">
        <v>93</v>
      </c>
      <c r="AD401" s="230">
        <v>9</v>
      </c>
      <c r="AE401" s="25"/>
      <c r="AF401" s="241"/>
      <c r="AG401" s="11"/>
      <c r="AH401" s="230">
        <v>8.9</v>
      </c>
      <c r="AI401" s="229">
        <v>79</v>
      </c>
      <c r="AJ401" s="230">
        <v>109</v>
      </c>
      <c r="AK401" s="230">
        <v>93</v>
      </c>
      <c r="AL401" s="230">
        <v>9</v>
      </c>
      <c r="AM401" s="25"/>
      <c r="AN401" s="241"/>
      <c r="AZ401">
        <v>109</v>
      </c>
      <c r="BA401" t="s">
        <v>267</v>
      </c>
      <c r="BE401" s="8">
        <v>165</v>
      </c>
      <c r="BF401" s="8">
        <v>11</v>
      </c>
      <c r="BG401" s="8" t="s">
        <v>2393</v>
      </c>
      <c r="BH401" s="8" t="s">
        <v>52</v>
      </c>
      <c r="BI401" s="8">
        <v>127</v>
      </c>
      <c r="BJ401" s="8">
        <v>166</v>
      </c>
      <c r="BK401" s="8">
        <v>145</v>
      </c>
      <c r="BL401" s="8">
        <v>15.1</v>
      </c>
      <c r="BM401" s="8" t="s">
        <v>2369</v>
      </c>
    </row>
    <row r="402" spans="3:65" ht="16" customHeight="1">
      <c r="C402" s="288">
        <v>396</v>
      </c>
      <c r="D402" s="289"/>
      <c r="E402" s="289" t="str">
        <f>IF(L402="HOMIES", MAX(E$6:E401)+1, "")</f>
        <v/>
      </c>
      <c r="F402" s="289" t="str">
        <f t="shared" si="25"/>
        <v>TE51</v>
      </c>
      <c r="G402" s="289" t="s">
        <v>269</v>
      </c>
      <c r="H402" s="289" t="s">
        <v>269</v>
      </c>
      <c r="I402" s="289">
        <v>51</v>
      </c>
      <c r="J402" s="289">
        <v>15</v>
      </c>
      <c r="K402" s="289" t="s">
        <v>673</v>
      </c>
      <c r="L402" s="289" t="str">
        <f>UPPER(_xlfn.XLOOKUP($K402,PPL_EMAIL!$I$2:$I$400,PPL_EMAIL!$J$2:$J$400,"",0))</f>
        <v/>
      </c>
      <c r="M402" s="290" t="str">
        <f>IFERROR(IF(OR(L402="ROOKIE",L402="FREE AGENT"),"NA",_xlfn.XLOOKUP($K402,PPL_EMAIL!$I$2:$I$400,PPL_EMAIL!$K$2:$K$400,"",0)),"NA")</f>
        <v/>
      </c>
      <c r="N402" s="290"/>
      <c r="O402" s="289" t="s">
        <v>4</v>
      </c>
      <c r="P402" s="291">
        <f>_xlfn.XLOOKUP($O402,NFL!$F$7:$F$39,NFL!$G$7:$G$39,"",0)</f>
        <v>14</v>
      </c>
      <c r="Q402" s="292" t="s">
        <v>1319</v>
      </c>
      <c r="R402" s="293">
        <f>_xlfn.XLOOKUP($K402,CBS_RAW!$C$4:$C$1015,CBS_RAW!$AA$4:$AA$1015,"",0)</f>
        <v>16.63</v>
      </c>
      <c r="S402" s="315">
        <v>36.5</v>
      </c>
      <c r="T402" s="294">
        <f t="shared" si="26"/>
        <v>37</v>
      </c>
      <c r="U402" s="295">
        <f t="shared" si="27"/>
        <v>57</v>
      </c>
      <c r="V402" s="295">
        <f t="shared" si="28"/>
        <v>47.6</v>
      </c>
      <c r="W402" s="294">
        <v>299</v>
      </c>
      <c r="X402" s="295">
        <v>390</v>
      </c>
      <c r="Y402" s="295">
        <v>340.7</v>
      </c>
      <c r="Z402" s="230">
        <v>8.9</v>
      </c>
      <c r="AA402" s="229">
        <v>113</v>
      </c>
      <c r="AB402" s="230">
        <v>150</v>
      </c>
      <c r="AC402" s="230">
        <v>129.1</v>
      </c>
      <c r="AD402" s="230">
        <v>11.4</v>
      </c>
      <c r="AE402" s="25"/>
      <c r="AF402" s="241"/>
      <c r="AG402" s="11"/>
      <c r="AH402" s="230">
        <v>8.9</v>
      </c>
      <c r="AI402" s="229">
        <v>113</v>
      </c>
      <c r="AJ402" s="230">
        <v>150</v>
      </c>
      <c r="AK402" s="230">
        <v>129.1</v>
      </c>
      <c r="AL402" s="230">
        <v>11.4</v>
      </c>
      <c r="AM402" s="25"/>
      <c r="AN402" s="241"/>
      <c r="AZ402">
        <v>51</v>
      </c>
      <c r="BA402" t="s">
        <v>269</v>
      </c>
      <c r="BE402" s="8">
        <v>166</v>
      </c>
      <c r="BF402" s="8">
        <v>11</v>
      </c>
      <c r="BG402" s="8" t="s">
        <v>1584</v>
      </c>
      <c r="BH402" s="8" t="s">
        <v>20</v>
      </c>
      <c r="BI402" s="8">
        <v>125</v>
      </c>
      <c r="BJ402" s="8">
        <v>178</v>
      </c>
      <c r="BK402" s="8">
        <v>147.5</v>
      </c>
      <c r="BL402" s="8">
        <v>21.7</v>
      </c>
      <c r="BM402" s="8">
        <v>-38</v>
      </c>
    </row>
    <row r="403" spans="3:65" ht="16" customHeight="1">
      <c r="C403" s="288">
        <v>397</v>
      </c>
      <c r="D403" s="289"/>
      <c r="E403" s="289" t="str">
        <f>IF(L403="HOMIES", MAX(E$6:E402)+1, "")</f>
        <v/>
      </c>
      <c r="F403" s="289" t="str">
        <f t="shared" si="25"/>
        <v>WR133</v>
      </c>
      <c r="G403" s="289" t="s">
        <v>268</v>
      </c>
      <c r="H403" s="289" t="s">
        <v>268</v>
      </c>
      <c r="I403" s="289">
        <v>133</v>
      </c>
      <c r="J403" s="289">
        <v>15</v>
      </c>
      <c r="K403" s="289" t="s">
        <v>609</v>
      </c>
      <c r="L403" s="289" t="str">
        <f>UPPER(_xlfn.XLOOKUP($K403,PPL_EMAIL!$I$2:$I$400,PPL_EMAIL!$J$2:$J$400,"",0))</f>
        <v/>
      </c>
      <c r="M403" s="290" t="str">
        <f>IFERROR(IF(OR(L403="ROOKIE",L403="FREE AGENT"),"NA",_xlfn.XLOOKUP($K403,PPL_EMAIL!$I$2:$I$400,PPL_EMAIL!$K$2:$K$400,"",0)),"NA")</f>
        <v/>
      </c>
      <c r="N403" s="290"/>
      <c r="O403" s="289" t="s">
        <v>14</v>
      </c>
      <c r="P403" s="291">
        <f>_xlfn.XLOOKUP($O403,NFL!$F$7:$F$39,NFL!$G$7:$G$39,"",0)</f>
        <v>13</v>
      </c>
      <c r="Q403" s="292">
        <v>0</v>
      </c>
      <c r="R403" s="293">
        <f>_xlfn.XLOOKUP($K403,CBS_RAW!$C$4:$C$1015,CBS_RAW!$AA$4:$AA$1015,"",0)</f>
        <v>38.340000000000003</v>
      </c>
      <c r="S403" s="315">
        <v>33.5</v>
      </c>
      <c r="T403" s="294">
        <f t="shared" si="26"/>
        <v>92</v>
      </c>
      <c r="U403" s="295">
        <f t="shared" si="27"/>
        <v>149</v>
      </c>
      <c r="V403" s="295">
        <f t="shared" si="28"/>
        <v>115.8</v>
      </c>
      <c r="W403" s="294">
        <v>247</v>
      </c>
      <c r="X403" s="295">
        <v>395</v>
      </c>
      <c r="Y403" s="295">
        <v>329.6</v>
      </c>
      <c r="Z403" s="230">
        <v>23.6</v>
      </c>
      <c r="AA403" s="229">
        <v>102</v>
      </c>
      <c r="AB403" s="230">
        <v>165</v>
      </c>
      <c r="AC403" s="230">
        <v>122</v>
      </c>
      <c r="AD403" s="230">
        <v>17.899999999999999</v>
      </c>
      <c r="AE403" s="25"/>
      <c r="AF403" s="241"/>
      <c r="AG403" s="11"/>
      <c r="AH403" s="230">
        <v>23.6</v>
      </c>
      <c r="AI403" s="229">
        <v>102</v>
      </c>
      <c r="AJ403" s="230">
        <v>165</v>
      </c>
      <c r="AK403" s="230">
        <v>122</v>
      </c>
      <c r="AL403" s="230">
        <v>17.899999999999999</v>
      </c>
      <c r="AM403" s="25"/>
      <c r="AN403" s="241"/>
      <c r="AZ403">
        <v>133</v>
      </c>
      <c r="BA403" t="s">
        <v>268</v>
      </c>
      <c r="BE403" s="8">
        <v>167</v>
      </c>
      <c r="BF403" s="8">
        <v>11</v>
      </c>
      <c r="BG403" s="8" t="s">
        <v>1587</v>
      </c>
      <c r="BH403" s="8" t="s">
        <v>52</v>
      </c>
      <c r="BI403" s="8">
        <v>111</v>
      </c>
      <c r="BJ403" s="8">
        <v>252</v>
      </c>
      <c r="BK403" s="8">
        <v>159</v>
      </c>
      <c r="BL403" s="8">
        <v>54.8</v>
      </c>
      <c r="BM403" s="8">
        <v>-55</v>
      </c>
    </row>
    <row r="404" spans="3:65" ht="16" customHeight="1">
      <c r="C404" s="288">
        <v>398</v>
      </c>
      <c r="D404" s="289"/>
      <c r="E404" s="289" t="str">
        <f>IF(L404="HOMIES", MAX(E$6:E403)+1, "")</f>
        <v/>
      </c>
      <c r="F404" s="289" t="str">
        <f t="shared" si="25"/>
        <v>RB110</v>
      </c>
      <c r="G404" s="289" t="s">
        <v>267</v>
      </c>
      <c r="H404" s="289" t="s">
        <v>267</v>
      </c>
      <c r="I404" s="289">
        <v>110</v>
      </c>
      <c r="J404" s="289">
        <v>15</v>
      </c>
      <c r="K404" s="289" t="s">
        <v>660</v>
      </c>
      <c r="L404" s="289" t="str">
        <f>UPPER(_xlfn.XLOOKUP($K404,PPL_EMAIL!$I$2:$I$400,PPL_EMAIL!$J$2:$J$400,"",0))</f>
        <v/>
      </c>
      <c r="M404" s="290" t="str">
        <f>IFERROR(IF(OR(L404="ROOKIE",L404="FREE AGENT"),"NA",_xlfn.XLOOKUP($K404,PPL_EMAIL!$I$2:$I$400,PPL_EMAIL!$K$2:$K$400,"",0)),"NA")</f>
        <v/>
      </c>
      <c r="N404" s="290"/>
      <c r="O404" s="289" t="s">
        <v>38</v>
      </c>
      <c r="P404" s="291">
        <f>_xlfn.XLOOKUP($O404,NFL!$F$7:$F$39,NFL!$G$7:$G$39,"",0)</f>
        <v>9</v>
      </c>
      <c r="Q404" s="292">
        <v>0</v>
      </c>
      <c r="R404" s="293">
        <f>_xlfn.XLOOKUP($K404,CBS_RAW!$C$4:$C$1015,CBS_RAW!$AA$4:$AA$1015,"",0)</f>
        <v>50.65</v>
      </c>
      <c r="S404" s="315">
        <v>43.8</v>
      </c>
      <c r="T404" s="294">
        <f t="shared" si="26"/>
        <v>87</v>
      </c>
      <c r="U404" s="295">
        <f t="shared" si="27"/>
        <v>117</v>
      </c>
      <c r="V404" s="295">
        <f t="shared" si="28"/>
        <v>97.5</v>
      </c>
      <c r="W404" s="294">
        <v>264</v>
      </c>
      <c r="X404" s="295">
        <v>321</v>
      </c>
      <c r="Y404" s="295">
        <v>286.3</v>
      </c>
      <c r="Z404" s="230">
        <v>10.3</v>
      </c>
      <c r="AA404" s="229">
        <v>109</v>
      </c>
      <c r="AB404" s="230">
        <v>161</v>
      </c>
      <c r="AC404" s="230">
        <v>127.7</v>
      </c>
      <c r="AD404" s="230">
        <v>15.2</v>
      </c>
      <c r="AE404" s="25"/>
      <c r="AF404" s="241"/>
      <c r="AG404" s="11"/>
      <c r="AH404" s="230">
        <v>10.3</v>
      </c>
      <c r="AI404" s="229">
        <v>109</v>
      </c>
      <c r="AJ404" s="230">
        <v>161</v>
      </c>
      <c r="AK404" s="230">
        <v>127.7</v>
      </c>
      <c r="AL404" s="230">
        <v>15.2</v>
      </c>
      <c r="AM404" s="25"/>
      <c r="AN404" s="241"/>
      <c r="AZ404">
        <v>110</v>
      </c>
      <c r="BA404" t="s">
        <v>267</v>
      </c>
      <c r="BE404" s="8">
        <v>168</v>
      </c>
      <c r="BF404" s="8">
        <v>11</v>
      </c>
      <c r="BG404" s="8" t="s">
        <v>1573</v>
      </c>
      <c r="BH404" s="8" t="s">
        <v>25</v>
      </c>
      <c r="BI404" s="8">
        <v>131</v>
      </c>
      <c r="BJ404" s="8">
        <v>191</v>
      </c>
      <c r="BK404" s="8">
        <v>160.80000000000001</v>
      </c>
      <c r="BL404" s="8">
        <v>24.3</v>
      </c>
      <c r="BM404" s="8" t="s">
        <v>2369</v>
      </c>
    </row>
    <row r="405" spans="3:65" ht="16" customHeight="1">
      <c r="C405" s="288">
        <v>399</v>
      </c>
      <c r="D405" s="289"/>
      <c r="E405" s="289" t="str">
        <f>IF(L405="HOMIES", MAX(E$6:E404)+1, "")</f>
        <v/>
      </c>
      <c r="F405" s="289" t="str">
        <f t="shared" si="25"/>
        <v>TE52</v>
      </c>
      <c r="G405" s="289" t="s">
        <v>269</v>
      </c>
      <c r="H405" s="289" t="s">
        <v>269</v>
      </c>
      <c r="I405" s="289">
        <v>52</v>
      </c>
      <c r="J405" s="289">
        <v>15</v>
      </c>
      <c r="K405" s="289" t="s">
        <v>989</v>
      </c>
      <c r="L405" s="289" t="str">
        <f>UPPER(_xlfn.XLOOKUP($K405,PPL_EMAIL!$I$2:$I$400,PPL_EMAIL!$J$2:$J$400,"",0))</f>
        <v/>
      </c>
      <c r="M405" s="290" t="str">
        <f>IFERROR(IF(OR(L405="ROOKIE",L405="FREE AGENT"),"NA",_xlfn.XLOOKUP($K405,PPL_EMAIL!$I$2:$I$400,PPL_EMAIL!$K$2:$K$400,"",0)),"NA")</f>
        <v/>
      </c>
      <c r="N405" s="290"/>
      <c r="O405" s="289" t="s">
        <v>18</v>
      </c>
      <c r="P405" s="291">
        <f>_xlfn.XLOOKUP($O405,NFL!$F$7:$F$39,NFL!$G$7:$G$39,"",0)</f>
        <v>11</v>
      </c>
      <c r="Q405" s="292">
        <v>0</v>
      </c>
      <c r="R405" s="293">
        <f>_xlfn.XLOOKUP($K405,CBS_RAW!$C$4:$C$1015,CBS_RAW!$AA$4:$AA$1015,"",0)</f>
        <v>49.09</v>
      </c>
      <c r="S405" s="315">
        <v>0</v>
      </c>
      <c r="T405" s="294">
        <f t="shared" si="26"/>
        <v>32</v>
      </c>
      <c r="U405" s="295">
        <f t="shared" si="27"/>
        <v>69</v>
      </c>
      <c r="V405" s="295">
        <f t="shared" si="28"/>
        <v>47.7</v>
      </c>
      <c r="W405" s="294">
        <v>326</v>
      </c>
      <c r="X405" s="295">
        <v>388</v>
      </c>
      <c r="Y405" s="295">
        <v>351.6</v>
      </c>
      <c r="Z405" s="230">
        <v>14.8</v>
      </c>
      <c r="AA405" s="229">
        <v>92</v>
      </c>
      <c r="AB405" s="230">
        <v>136</v>
      </c>
      <c r="AC405" s="230">
        <v>105.1</v>
      </c>
      <c r="AD405" s="230">
        <v>16.100000000000001</v>
      </c>
      <c r="AE405" s="25"/>
      <c r="AF405" s="241"/>
      <c r="AG405" s="11"/>
      <c r="AH405" s="230">
        <v>14.8</v>
      </c>
      <c r="AI405" s="229">
        <v>92</v>
      </c>
      <c r="AJ405" s="230">
        <v>136</v>
      </c>
      <c r="AK405" s="230">
        <v>105.1</v>
      </c>
      <c r="AL405" s="230">
        <v>16.100000000000001</v>
      </c>
      <c r="AM405" s="25"/>
      <c r="AN405" s="241"/>
      <c r="AZ405">
        <v>52</v>
      </c>
      <c r="BA405" t="s">
        <v>269</v>
      </c>
      <c r="BE405" s="8">
        <v>169</v>
      </c>
      <c r="BF405" s="8">
        <v>11</v>
      </c>
      <c r="BG405" s="8" t="s">
        <v>1027</v>
      </c>
      <c r="BH405" s="8" t="s">
        <v>27</v>
      </c>
      <c r="BI405" s="8">
        <v>146</v>
      </c>
      <c r="BJ405" s="8">
        <v>240</v>
      </c>
      <c r="BK405" s="8">
        <v>170.4</v>
      </c>
      <c r="BL405" s="8">
        <v>35</v>
      </c>
      <c r="BM405" s="8" t="s">
        <v>2369</v>
      </c>
    </row>
    <row r="406" spans="3:65" ht="16" customHeight="1">
      <c r="C406" s="288">
        <v>400</v>
      </c>
      <c r="D406" s="289"/>
      <c r="E406" s="289" t="str">
        <f>IF(L406="HOMIES", MAX(E$6:E405)+1, "")</f>
        <v/>
      </c>
      <c r="F406" s="289" t="str">
        <f t="shared" si="25"/>
        <v>RB111</v>
      </c>
      <c r="G406" s="289" t="s">
        <v>267</v>
      </c>
      <c r="H406" s="289" t="s">
        <v>267</v>
      </c>
      <c r="I406" s="289">
        <v>111</v>
      </c>
      <c r="J406" s="289">
        <v>15</v>
      </c>
      <c r="K406" s="289" t="s">
        <v>1014</v>
      </c>
      <c r="L406" s="289" t="str">
        <f>UPPER(_xlfn.XLOOKUP($K406,PPL_EMAIL!$I$2:$I$400,PPL_EMAIL!$J$2:$J$400,"",0))</f>
        <v/>
      </c>
      <c r="M406" s="290" t="str">
        <f>IFERROR(IF(OR(L406="ROOKIE",L406="FREE AGENT"),"NA",_xlfn.XLOOKUP($K406,PPL_EMAIL!$I$2:$I$400,PPL_EMAIL!$K$2:$K$400,"",0)),"NA")</f>
        <v/>
      </c>
      <c r="N406" s="290"/>
      <c r="O406" s="289" t="s">
        <v>31</v>
      </c>
      <c r="P406" s="291">
        <f>_xlfn.XLOOKUP($O406,NFL!$F$7:$F$39,NFL!$G$7:$G$39,"",0)</f>
        <v>7</v>
      </c>
      <c r="Q406" s="292">
        <v>0</v>
      </c>
      <c r="R406" s="293">
        <f>_xlfn.XLOOKUP($K406,CBS_RAW!$C$4:$C$1015,CBS_RAW!$AA$4:$AA$1015,"",0)</f>
        <v>25.11</v>
      </c>
      <c r="S406" s="315">
        <v>0</v>
      </c>
      <c r="T406" s="294">
        <f t="shared" si="26"/>
        <v>109</v>
      </c>
      <c r="U406" s="295">
        <f t="shared" si="27"/>
        <v>132</v>
      </c>
      <c r="V406" s="295">
        <f t="shared" si="28"/>
        <v>122</v>
      </c>
      <c r="W406" s="294">
        <v>283</v>
      </c>
      <c r="X406" s="295">
        <v>358</v>
      </c>
      <c r="Y406" s="295">
        <v>317</v>
      </c>
      <c r="Z406" s="230">
        <v>9.6999999999999993</v>
      </c>
      <c r="AA406" s="229">
        <v>46</v>
      </c>
      <c r="AB406" s="230">
        <v>78</v>
      </c>
      <c r="AC406" s="230">
        <v>53.7</v>
      </c>
      <c r="AD406" s="230">
        <v>11.2</v>
      </c>
      <c r="AE406" s="25"/>
      <c r="AF406" s="241"/>
      <c r="AG406" s="11"/>
      <c r="AH406" s="230">
        <v>9.6999999999999993</v>
      </c>
      <c r="AI406" s="229">
        <v>46</v>
      </c>
      <c r="AJ406" s="230">
        <v>78</v>
      </c>
      <c r="AK406" s="230">
        <v>53.7</v>
      </c>
      <c r="AL406" s="230">
        <v>11.2</v>
      </c>
      <c r="AM406" s="25"/>
      <c r="AN406" s="241"/>
      <c r="AZ406">
        <v>111</v>
      </c>
      <c r="BA406" t="s">
        <v>267</v>
      </c>
      <c r="BE406" s="8">
        <v>170</v>
      </c>
      <c r="BF406" s="8">
        <v>11</v>
      </c>
      <c r="BG406" s="8" t="s">
        <v>1602</v>
      </c>
      <c r="BH406" s="8" t="s">
        <v>14</v>
      </c>
      <c r="BI406" s="8">
        <v>147</v>
      </c>
      <c r="BJ406" s="8">
        <v>200</v>
      </c>
      <c r="BK406" s="8">
        <v>164.4</v>
      </c>
      <c r="BL406" s="8">
        <v>18.5</v>
      </c>
      <c r="BM406" s="8" t="s">
        <v>2369</v>
      </c>
    </row>
    <row r="407" spans="3:65" ht="16" customHeight="1">
      <c r="C407" s="288">
        <v>401</v>
      </c>
      <c r="D407" s="289"/>
      <c r="E407" s="289" t="str">
        <f>IF(L407="HOMIES", MAX(E$6:E406)+1, "")</f>
        <v/>
      </c>
      <c r="F407" s="289" t="str">
        <f t="shared" si="25"/>
        <v>QB39</v>
      </c>
      <c r="G407" s="289" t="s">
        <v>266</v>
      </c>
      <c r="H407" s="289" t="s">
        <v>266</v>
      </c>
      <c r="I407" s="289">
        <v>39</v>
      </c>
      <c r="J407" s="289">
        <v>15</v>
      </c>
      <c r="K407" s="289" t="s">
        <v>993</v>
      </c>
      <c r="L407" s="289" t="str">
        <f>UPPER(_xlfn.XLOOKUP($K407,PPL_EMAIL!$I$2:$I$400,PPL_EMAIL!$J$2:$J$400,"",0))</f>
        <v/>
      </c>
      <c r="M407" s="290" t="str">
        <f>IFERROR(IF(OR(L407="ROOKIE",L407="FREE AGENT"),"NA",_xlfn.XLOOKUP($K407,PPL_EMAIL!$I$2:$I$400,PPL_EMAIL!$K$2:$K$400,"",0)),"NA")</f>
        <v/>
      </c>
      <c r="N407" s="290"/>
      <c r="O407" s="289" t="s">
        <v>48</v>
      </c>
      <c r="P407" s="291">
        <f>_xlfn.XLOOKUP($O407,NFL!$F$7:$F$39,NFL!$G$7:$G$39,"",0)</f>
        <v>6</v>
      </c>
      <c r="Q407" s="292" t="s">
        <v>1320</v>
      </c>
      <c r="R407" s="293">
        <f>_xlfn.XLOOKUP($K407,CBS_RAW!$C$4:$C$1015,CBS_RAW!$AA$4:$AA$1015,"",0)</f>
        <v>12.01</v>
      </c>
      <c r="S407" s="315">
        <v>0</v>
      </c>
      <c r="T407" s="294">
        <f t="shared" si="26"/>
        <v>34</v>
      </c>
      <c r="U407" s="295">
        <f t="shared" si="27"/>
        <v>63</v>
      </c>
      <c r="V407" s="295">
        <f t="shared" si="28"/>
        <v>43.4</v>
      </c>
      <c r="W407" s="294">
        <v>293</v>
      </c>
      <c r="X407" s="295">
        <v>393</v>
      </c>
      <c r="Y407" s="295">
        <v>351.7</v>
      </c>
      <c r="Z407" s="230">
        <v>4.8</v>
      </c>
      <c r="AA407" s="229">
        <v>107</v>
      </c>
      <c r="AB407" s="230">
        <v>157</v>
      </c>
      <c r="AC407" s="230">
        <v>130.69999999999999</v>
      </c>
      <c r="AD407" s="230">
        <v>14.8</v>
      </c>
      <c r="AE407" s="25"/>
      <c r="AF407" s="241"/>
      <c r="AG407" s="11"/>
      <c r="AH407" s="230">
        <v>4.8</v>
      </c>
      <c r="AI407" s="229">
        <v>107</v>
      </c>
      <c r="AJ407" s="230">
        <v>157</v>
      </c>
      <c r="AK407" s="230">
        <v>130.69999999999999</v>
      </c>
      <c r="AL407" s="230">
        <v>14.8</v>
      </c>
      <c r="AM407" s="25"/>
      <c r="AN407" s="241"/>
      <c r="AZ407">
        <v>39</v>
      </c>
      <c r="BA407" t="s">
        <v>266</v>
      </c>
      <c r="BE407" s="8">
        <v>171</v>
      </c>
      <c r="BF407" s="8">
        <v>11</v>
      </c>
      <c r="BG407" s="8" t="s">
        <v>2394</v>
      </c>
      <c r="BH407" s="8" t="s">
        <v>49</v>
      </c>
      <c r="BI407" s="8">
        <v>112</v>
      </c>
      <c r="BJ407" s="8">
        <v>154</v>
      </c>
      <c r="BK407" s="8">
        <v>139</v>
      </c>
      <c r="BL407" s="8">
        <v>19.100000000000001</v>
      </c>
      <c r="BM407" s="8" t="s">
        <v>2369</v>
      </c>
    </row>
    <row r="408" spans="3:65" ht="16" customHeight="1">
      <c r="C408" s="288">
        <v>402</v>
      </c>
      <c r="D408" s="289"/>
      <c r="E408" s="289" t="str">
        <f>IF(L408="HOMIES", MAX(E$6:E407)+1, "")</f>
        <v/>
      </c>
      <c r="F408" s="289" t="str">
        <f t="shared" si="25"/>
        <v>TE53</v>
      </c>
      <c r="G408" s="289" t="s">
        <v>269</v>
      </c>
      <c r="H408" s="289" t="s">
        <v>269</v>
      </c>
      <c r="I408" s="289">
        <v>53</v>
      </c>
      <c r="J408" s="289">
        <v>15</v>
      </c>
      <c r="K408" s="289" t="s">
        <v>1010</v>
      </c>
      <c r="L408" s="289" t="str">
        <f>UPPER(_xlfn.XLOOKUP($K408,PPL_EMAIL!$I$2:$I$400,PPL_EMAIL!$J$2:$J$400,"",0))</f>
        <v/>
      </c>
      <c r="M408" s="290" t="str">
        <f>IFERROR(IF(OR(L408="ROOKIE",L408="FREE AGENT"),"NA",_xlfn.XLOOKUP($K408,PPL_EMAIL!$I$2:$I$400,PPL_EMAIL!$K$2:$K$400,"",0)),"NA")</f>
        <v/>
      </c>
      <c r="N408" s="290"/>
      <c r="O408" s="289" t="s">
        <v>13</v>
      </c>
      <c r="P408" s="291">
        <f>_xlfn.XLOOKUP($O408,NFL!$F$7:$F$39,NFL!$G$7:$G$39,"",0)</f>
        <v>14</v>
      </c>
      <c r="Q408" s="292">
        <v>0</v>
      </c>
      <c r="R408" s="293">
        <f>_xlfn.XLOOKUP($K408,CBS_RAW!$C$4:$C$1015,CBS_RAW!$AA$4:$AA$1015,"",0)</f>
        <v>22.67</v>
      </c>
      <c r="S408" s="315">
        <v>39.9</v>
      </c>
      <c r="T408" s="294">
        <f t="shared" si="26"/>
        <v>33</v>
      </c>
      <c r="U408" s="295">
        <f t="shared" si="27"/>
        <v>82</v>
      </c>
      <c r="V408" s="295">
        <f t="shared" si="28"/>
        <v>50.9</v>
      </c>
      <c r="W408" s="294">
        <v>313</v>
      </c>
      <c r="X408" s="295">
        <v>351</v>
      </c>
      <c r="Y408" s="295">
        <v>334.2</v>
      </c>
      <c r="Z408" s="230">
        <v>12.4</v>
      </c>
      <c r="AA408" s="229">
        <v>108</v>
      </c>
      <c r="AB408" s="230">
        <v>136</v>
      </c>
      <c r="AC408" s="230">
        <v>126.1</v>
      </c>
      <c r="AD408" s="230">
        <v>9</v>
      </c>
      <c r="AE408" s="25"/>
      <c r="AF408" s="241"/>
      <c r="AG408" s="11"/>
      <c r="AH408" s="230">
        <v>12.4</v>
      </c>
      <c r="AI408" s="229">
        <v>108</v>
      </c>
      <c r="AJ408" s="230">
        <v>136</v>
      </c>
      <c r="AK408" s="230">
        <v>126.1</v>
      </c>
      <c r="AL408" s="230">
        <v>9</v>
      </c>
      <c r="AM408" s="25"/>
      <c r="AN408" s="241"/>
      <c r="AZ408">
        <v>53</v>
      </c>
      <c r="BA408" t="s">
        <v>269</v>
      </c>
      <c r="BE408" s="8">
        <v>172</v>
      </c>
      <c r="BF408" s="8">
        <v>11</v>
      </c>
      <c r="BG408" s="8" t="s">
        <v>1599</v>
      </c>
      <c r="BH408" s="8" t="s">
        <v>48</v>
      </c>
      <c r="BI408" s="8">
        <v>145</v>
      </c>
      <c r="BJ408" s="8">
        <v>169</v>
      </c>
      <c r="BK408" s="8">
        <v>157.5</v>
      </c>
      <c r="BL408" s="8">
        <v>8.6</v>
      </c>
      <c r="BM408" s="8" t="s">
        <v>2369</v>
      </c>
    </row>
    <row r="409" spans="3:65" ht="16" customHeight="1">
      <c r="C409" s="288">
        <v>403</v>
      </c>
      <c r="D409" s="289"/>
      <c r="E409" s="289" t="str">
        <f>IF(L409="HOMIES", MAX(E$6:E408)+1, "")</f>
        <v/>
      </c>
      <c r="F409" s="289" t="str">
        <f t="shared" si="25"/>
        <v>TE54</v>
      </c>
      <c r="G409" s="289" t="s">
        <v>269</v>
      </c>
      <c r="H409" s="289" t="s">
        <v>269</v>
      </c>
      <c r="I409" s="289">
        <v>54</v>
      </c>
      <c r="J409" s="289">
        <v>15</v>
      </c>
      <c r="K409" s="289" t="s">
        <v>1006</v>
      </c>
      <c r="L409" s="289" t="str">
        <f>UPPER(_xlfn.XLOOKUP($K409,PPL_EMAIL!$I$2:$I$400,PPL_EMAIL!$J$2:$J$400,"",0))</f>
        <v/>
      </c>
      <c r="M409" s="290" t="str">
        <f>IFERROR(IF(OR(L409="ROOKIE",L409="FREE AGENT"),"NA",_xlfn.XLOOKUP($K409,PPL_EMAIL!$I$2:$I$400,PPL_EMAIL!$K$2:$K$400,"",0)),"NA")</f>
        <v/>
      </c>
      <c r="N409" s="290"/>
      <c r="O409" s="289" t="s">
        <v>6</v>
      </c>
      <c r="P409" s="291">
        <f>_xlfn.XLOOKUP($O409,NFL!$F$7:$F$39,NFL!$G$7:$G$39,"",0)</f>
        <v>6</v>
      </c>
      <c r="Q409" s="292">
        <v>0</v>
      </c>
      <c r="R409" s="293">
        <f>_xlfn.XLOOKUP($K409,CBS_RAW!$C$4:$C$1015,CBS_RAW!$AA$4:$AA$1015,"",0)</f>
        <v>26.84</v>
      </c>
      <c r="S409" s="315">
        <v>15.1</v>
      </c>
      <c r="T409" s="294">
        <f t="shared" si="26"/>
        <v>39</v>
      </c>
      <c r="U409" s="295">
        <f t="shared" si="27"/>
        <v>61</v>
      </c>
      <c r="V409" s="295">
        <f t="shared" si="28"/>
        <v>49.1</v>
      </c>
      <c r="W409" s="294">
        <v>329</v>
      </c>
      <c r="X409" s="295">
        <v>356</v>
      </c>
      <c r="Y409" s="295">
        <v>345.5</v>
      </c>
      <c r="Z409" s="230">
        <v>10.8</v>
      </c>
      <c r="AA409" s="229">
        <v>91</v>
      </c>
      <c r="AB409" s="230">
        <v>114</v>
      </c>
      <c r="AC409" s="230">
        <v>100.6</v>
      </c>
      <c r="AD409" s="230">
        <v>8.1</v>
      </c>
      <c r="AE409" s="25"/>
      <c r="AF409" s="241"/>
      <c r="AG409" s="11"/>
      <c r="AH409" s="230">
        <v>10.8</v>
      </c>
      <c r="AI409" s="229">
        <v>91</v>
      </c>
      <c r="AJ409" s="230">
        <v>114</v>
      </c>
      <c r="AK409" s="230">
        <v>100.6</v>
      </c>
      <c r="AL409" s="230">
        <v>8.1</v>
      </c>
      <c r="AM409" s="25"/>
      <c r="AN409" s="241"/>
      <c r="AZ409">
        <v>54</v>
      </c>
      <c r="BA409" t="s">
        <v>269</v>
      </c>
      <c r="BE409" s="8">
        <v>173</v>
      </c>
      <c r="BF409" s="8">
        <v>11</v>
      </c>
      <c r="BG409" s="8" t="s">
        <v>1585</v>
      </c>
      <c r="BH409" s="8" t="s">
        <v>32</v>
      </c>
      <c r="BI409" s="8">
        <v>147</v>
      </c>
      <c r="BJ409" s="8">
        <v>171</v>
      </c>
      <c r="BK409" s="8">
        <v>158.30000000000001</v>
      </c>
      <c r="BL409" s="8">
        <v>8.6</v>
      </c>
      <c r="BM409" s="8" t="s">
        <v>2369</v>
      </c>
    </row>
    <row r="410" spans="3:65" ht="16" customHeight="1">
      <c r="C410" s="288">
        <v>404</v>
      </c>
      <c r="D410" s="289"/>
      <c r="E410" s="289" t="str">
        <f>IF(L410="HOMIES", MAX(E$6:E409)+1, "")</f>
        <v/>
      </c>
      <c r="F410" s="289" t="str">
        <f t="shared" si="25"/>
        <v>RB112</v>
      </c>
      <c r="G410" s="289" t="s">
        <v>267</v>
      </c>
      <c r="H410" s="289" t="s">
        <v>267</v>
      </c>
      <c r="I410" s="289">
        <v>112</v>
      </c>
      <c r="J410" s="289">
        <v>15</v>
      </c>
      <c r="K410" s="289" t="s">
        <v>1000</v>
      </c>
      <c r="L410" s="289" t="str">
        <f>UPPER(_xlfn.XLOOKUP($K410,PPL_EMAIL!$I$2:$I$400,PPL_EMAIL!$J$2:$J$400,"",0))</f>
        <v/>
      </c>
      <c r="M410" s="290" t="str">
        <f>IFERROR(IF(OR(L410="ROOKIE",L410="FREE AGENT"),"NA",_xlfn.XLOOKUP($K410,PPL_EMAIL!$I$2:$I$400,PPL_EMAIL!$K$2:$K$400,"",0)),"NA")</f>
        <v/>
      </c>
      <c r="N410" s="290"/>
      <c r="O410" s="289" t="s">
        <v>32</v>
      </c>
      <c r="P410" s="291">
        <f>_xlfn.XLOOKUP($O410,NFL!$F$7:$F$39,NFL!$G$7:$G$39,"",0)</f>
        <v>14</v>
      </c>
      <c r="Q410" s="292">
        <v>0</v>
      </c>
      <c r="R410" s="293">
        <f>_xlfn.XLOOKUP($K410,CBS_RAW!$C$4:$C$1015,CBS_RAW!$AA$4:$AA$1015,"",0)</f>
        <v>22.41</v>
      </c>
      <c r="S410" s="315">
        <v>0</v>
      </c>
      <c r="T410" s="294">
        <f t="shared" si="26"/>
        <v>87</v>
      </c>
      <c r="U410" s="295">
        <f t="shared" si="27"/>
        <v>130</v>
      </c>
      <c r="V410" s="295">
        <f t="shared" si="28"/>
        <v>103.8</v>
      </c>
      <c r="W410" s="294">
        <v>316</v>
      </c>
      <c r="X410" s="295">
        <v>356</v>
      </c>
      <c r="Y410" s="295">
        <v>335.8</v>
      </c>
      <c r="Z410" s="230">
        <v>9.9</v>
      </c>
      <c r="AA410" s="229">
        <v>38</v>
      </c>
      <c r="AB410" s="230">
        <v>53</v>
      </c>
      <c r="AC410" s="230">
        <v>42.8</v>
      </c>
      <c r="AD410" s="230">
        <v>4.3</v>
      </c>
      <c r="AE410" s="25"/>
      <c r="AF410" s="241"/>
      <c r="AG410" s="11"/>
      <c r="AH410" s="230">
        <v>9.9</v>
      </c>
      <c r="AI410" s="229">
        <v>38</v>
      </c>
      <c r="AJ410" s="230">
        <v>53</v>
      </c>
      <c r="AK410" s="230">
        <v>42.8</v>
      </c>
      <c r="AL410" s="230">
        <v>4.3</v>
      </c>
      <c r="AM410" s="25"/>
      <c r="AN410" s="241"/>
      <c r="AZ410">
        <v>112</v>
      </c>
      <c r="BA410" t="s">
        <v>267</v>
      </c>
      <c r="BE410" s="8">
        <v>174</v>
      </c>
      <c r="BF410" s="8">
        <v>11</v>
      </c>
      <c r="BG410" s="8" t="s">
        <v>1592</v>
      </c>
      <c r="BH410" s="8" t="s">
        <v>25</v>
      </c>
      <c r="BI410" s="8">
        <v>133</v>
      </c>
      <c r="BJ410" s="8">
        <v>197</v>
      </c>
      <c r="BK410" s="8">
        <v>160.80000000000001</v>
      </c>
      <c r="BL410" s="8">
        <v>23.2</v>
      </c>
      <c r="BM410" s="8" t="s">
        <v>2369</v>
      </c>
    </row>
    <row r="411" spans="3:65" ht="16" customHeight="1">
      <c r="C411" s="288">
        <v>405</v>
      </c>
      <c r="D411" s="289"/>
      <c r="E411" s="289" t="str">
        <f>IF(L411="HOMIES", MAX(E$6:E410)+1, "")</f>
        <v/>
      </c>
      <c r="F411" s="289" t="str">
        <f t="shared" si="25"/>
        <v>RB113</v>
      </c>
      <c r="G411" s="289" t="s">
        <v>267</v>
      </c>
      <c r="H411" s="289" t="s">
        <v>267</v>
      </c>
      <c r="I411" s="289">
        <v>113</v>
      </c>
      <c r="J411" s="289">
        <v>15</v>
      </c>
      <c r="K411" s="289" t="s">
        <v>74</v>
      </c>
      <c r="L411" s="289" t="str">
        <f>UPPER(_xlfn.XLOOKUP($K411,PPL_EMAIL!$I$2:$I$400,PPL_EMAIL!$J$2:$J$400,"",0))</f>
        <v/>
      </c>
      <c r="M411" s="290" t="str">
        <f>IFERROR(IF(OR(L411="ROOKIE",L411="FREE AGENT"),"NA",_xlfn.XLOOKUP($K411,PPL_EMAIL!$I$2:$I$400,PPL_EMAIL!$K$2:$K$400,"",0)),"NA")</f>
        <v/>
      </c>
      <c r="N411" s="290"/>
      <c r="O411" s="289" t="s">
        <v>120</v>
      </c>
      <c r="P411" s="291" t="str">
        <f>_xlfn.XLOOKUP($O411,NFL!$F$7:$F$39,NFL!$G$7:$G$39,"",0)</f>
        <v/>
      </c>
      <c r="Q411" s="292">
        <v>0</v>
      </c>
      <c r="R411" s="293" t="str">
        <f>_xlfn.XLOOKUP($K411,CBS_RAW!$C$4:$C$1015,CBS_RAW!$AA$4:$AA$1015,"",0)</f>
        <v/>
      </c>
      <c r="S411" s="315">
        <v>49.3</v>
      </c>
      <c r="T411" s="294">
        <f t="shared" si="26"/>
        <v>87</v>
      </c>
      <c r="U411" s="295">
        <f t="shared" si="27"/>
        <v>108</v>
      </c>
      <c r="V411" s="295">
        <f t="shared" si="28"/>
        <v>96.8</v>
      </c>
      <c r="W411" s="294">
        <v>310</v>
      </c>
      <c r="X411" s="295">
        <v>327</v>
      </c>
      <c r="Y411" s="295">
        <v>321</v>
      </c>
      <c r="Z411" s="230" t="s">
        <v>272</v>
      </c>
      <c r="AA411" s="229" t="s">
        <v>272</v>
      </c>
      <c r="AB411" s="230" t="s">
        <v>272</v>
      </c>
      <c r="AC411" s="230" t="s">
        <v>272</v>
      </c>
      <c r="AD411" s="230" t="s">
        <v>272</v>
      </c>
      <c r="AE411" s="25"/>
      <c r="AF411" s="241"/>
      <c r="AG411" s="11"/>
      <c r="AH411" s="230" t="s">
        <v>272</v>
      </c>
      <c r="AI411" s="229" t="s">
        <v>272</v>
      </c>
      <c r="AJ411" s="230" t="s">
        <v>272</v>
      </c>
      <c r="AK411" s="230" t="s">
        <v>272</v>
      </c>
      <c r="AL411" s="230" t="s">
        <v>272</v>
      </c>
      <c r="AM411" s="25"/>
      <c r="AN411" s="241"/>
      <c r="AZ411">
        <v>113</v>
      </c>
      <c r="BA411" t="s">
        <v>267</v>
      </c>
      <c r="BE411" s="8">
        <v>175</v>
      </c>
      <c r="BF411" s="8">
        <v>11</v>
      </c>
      <c r="BG411" s="8" t="s">
        <v>1605</v>
      </c>
      <c r="BH411" s="8" t="s">
        <v>12</v>
      </c>
      <c r="BI411" s="8">
        <v>119</v>
      </c>
      <c r="BJ411" s="8">
        <v>183</v>
      </c>
      <c r="BK411" s="8">
        <v>147</v>
      </c>
      <c r="BL411" s="8">
        <v>26.7</v>
      </c>
      <c r="BM411" s="8">
        <v>-26</v>
      </c>
    </row>
    <row r="412" spans="3:65" ht="16" customHeight="1">
      <c r="C412" s="288">
        <v>406</v>
      </c>
      <c r="D412" s="289"/>
      <c r="E412" s="289" t="str">
        <f>IF(L412="HOMIES", MAX(E$6:E411)+1, "")</f>
        <v/>
      </c>
      <c r="F412" s="289" t="str">
        <f t="shared" si="25"/>
        <v>RB114</v>
      </c>
      <c r="G412" s="289" t="s">
        <v>267</v>
      </c>
      <c r="H412" s="289" t="s">
        <v>267</v>
      </c>
      <c r="I412" s="289">
        <v>114</v>
      </c>
      <c r="J412" s="289">
        <v>15</v>
      </c>
      <c r="K412" s="289" t="s">
        <v>610</v>
      </c>
      <c r="L412" s="289" t="str">
        <f>UPPER(_xlfn.XLOOKUP($K412,PPL_EMAIL!$I$2:$I$400,PPL_EMAIL!$J$2:$J$400,"",0))</f>
        <v>BROTHERHOOD</v>
      </c>
      <c r="M412" s="290">
        <f>IFERROR(IF(OR(L412="ROOKIE",L412="FREE AGENT"),"NA",_xlfn.XLOOKUP($K412,PPL_EMAIL!$I$2:$I$400,PPL_EMAIL!$K$2:$K$400,"",0)),"NA")</f>
        <v>7</v>
      </c>
      <c r="N412" s="290" t="s">
        <v>396</v>
      </c>
      <c r="O412" s="289" t="s">
        <v>120</v>
      </c>
      <c r="P412" s="291" t="str">
        <f>_xlfn.XLOOKUP($O412,NFL!$F$7:$F$39,NFL!$G$7:$G$39,"",0)</f>
        <v/>
      </c>
      <c r="Q412" s="292">
        <v>0</v>
      </c>
      <c r="R412" s="293" t="str">
        <f>_xlfn.XLOOKUP($K412,CBS_RAW!$C$4:$C$1015,CBS_RAW!$AA$4:$AA$1015,"",0)</f>
        <v/>
      </c>
      <c r="S412" s="315">
        <v>104.1</v>
      </c>
      <c r="T412" s="294">
        <f t="shared" si="26"/>
        <v>86</v>
      </c>
      <c r="U412" s="295">
        <f t="shared" si="27"/>
        <v>112</v>
      </c>
      <c r="V412" s="295">
        <f t="shared" si="28"/>
        <v>98.4</v>
      </c>
      <c r="W412" s="294">
        <v>316</v>
      </c>
      <c r="X412" s="295">
        <v>377</v>
      </c>
      <c r="Y412" s="295">
        <v>337.8</v>
      </c>
      <c r="Z412" s="230" t="s">
        <v>272</v>
      </c>
      <c r="AA412" s="229" t="s">
        <v>272</v>
      </c>
      <c r="AB412" s="230" t="s">
        <v>272</v>
      </c>
      <c r="AC412" s="230" t="s">
        <v>272</v>
      </c>
      <c r="AD412" s="230" t="s">
        <v>272</v>
      </c>
      <c r="AE412" s="25"/>
      <c r="AF412" s="241"/>
      <c r="AG412" s="11"/>
      <c r="AH412" s="230" t="s">
        <v>272</v>
      </c>
      <c r="AI412" s="229" t="s">
        <v>272</v>
      </c>
      <c r="AJ412" s="230" t="s">
        <v>272</v>
      </c>
      <c r="AK412" s="230" t="s">
        <v>272</v>
      </c>
      <c r="AL412" s="230" t="s">
        <v>272</v>
      </c>
      <c r="AM412" s="25"/>
      <c r="AN412" s="241"/>
      <c r="AZ412">
        <v>114</v>
      </c>
      <c r="BA412" t="s">
        <v>267</v>
      </c>
      <c r="BE412" s="8">
        <v>176</v>
      </c>
      <c r="BF412" s="8">
        <v>11</v>
      </c>
      <c r="BG412" s="8" t="s">
        <v>1586</v>
      </c>
      <c r="BH412" s="8" t="s">
        <v>31</v>
      </c>
      <c r="BI412" s="8">
        <v>135</v>
      </c>
      <c r="BJ412" s="8">
        <v>200</v>
      </c>
      <c r="BK412" s="8">
        <v>162.30000000000001</v>
      </c>
      <c r="BL412" s="8">
        <v>24.8</v>
      </c>
      <c r="BM412" s="8" t="s">
        <v>2369</v>
      </c>
    </row>
    <row r="413" spans="3:65" ht="16" customHeight="1">
      <c r="C413" s="288">
        <v>407</v>
      </c>
      <c r="D413" s="289"/>
      <c r="E413" s="289" t="str">
        <f>IF(L413="HOMIES", MAX(E$6:E412)+1, "")</f>
        <v/>
      </c>
      <c r="F413" s="289" t="str">
        <f t="shared" si="25"/>
        <v>QB40</v>
      </c>
      <c r="G413" s="289" t="s">
        <v>266</v>
      </c>
      <c r="H413" s="289" t="s">
        <v>266</v>
      </c>
      <c r="I413" s="289">
        <v>40</v>
      </c>
      <c r="J413" s="289">
        <v>15</v>
      </c>
      <c r="K413" s="289" t="s">
        <v>59</v>
      </c>
      <c r="L413" s="289" t="str">
        <f>UPPER(_xlfn.XLOOKUP($K413,PPL_EMAIL!$I$2:$I$400,PPL_EMAIL!$J$2:$J$400,"",0))</f>
        <v/>
      </c>
      <c r="M413" s="290" t="str">
        <f>IFERROR(IF(OR(L413="ROOKIE",L413="FREE AGENT"),"NA",_xlfn.XLOOKUP($K413,PPL_EMAIL!$I$2:$I$400,PPL_EMAIL!$K$2:$K$400,"",0)),"NA")</f>
        <v/>
      </c>
      <c r="N413" s="290"/>
      <c r="O413" s="289" t="s">
        <v>53</v>
      </c>
      <c r="P413" s="291">
        <f>_xlfn.XLOOKUP($O413,NFL!$F$7:$F$39,NFL!$G$7:$G$39,"",0)</f>
        <v>9</v>
      </c>
      <c r="Q413" s="292" t="s">
        <v>1321</v>
      </c>
      <c r="R413" s="293">
        <f>_xlfn.XLOOKUP($K413,CBS_RAW!$C$4:$C$1015,CBS_RAW!$AA$4:$AA$1015,"",0)</f>
        <v>15.13</v>
      </c>
      <c r="S413" s="315">
        <v>86.74</v>
      </c>
      <c r="T413" s="294">
        <f t="shared" si="26"/>
        <v>38</v>
      </c>
      <c r="U413" s="295">
        <f t="shared" si="27"/>
        <v>49</v>
      </c>
      <c r="V413" s="295">
        <f t="shared" si="28"/>
        <v>40.700000000000003</v>
      </c>
      <c r="W413" s="294">
        <v>321</v>
      </c>
      <c r="X413" s="295">
        <v>371</v>
      </c>
      <c r="Y413" s="295">
        <v>347.8</v>
      </c>
      <c r="Z413" s="230">
        <v>10.3</v>
      </c>
      <c r="AA413" s="229">
        <v>101</v>
      </c>
      <c r="AB413" s="230">
        <v>130</v>
      </c>
      <c r="AC413" s="230">
        <v>115.7</v>
      </c>
      <c r="AD413" s="230">
        <v>10.8</v>
      </c>
      <c r="AE413" s="25"/>
      <c r="AF413" s="241"/>
      <c r="AG413" s="11"/>
      <c r="AH413" s="230">
        <v>10.3</v>
      </c>
      <c r="AI413" s="229">
        <v>101</v>
      </c>
      <c r="AJ413" s="230">
        <v>130</v>
      </c>
      <c r="AK413" s="230">
        <v>115.7</v>
      </c>
      <c r="AL413" s="230">
        <v>10.8</v>
      </c>
      <c r="AM413" s="25"/>
      <c r="AN413" s="241"/>
      <c r="AZ413">
        <v>40</v>
      </c>
      <c r="BA413" t="s">
        <v>266</v>
      </c>
      <c r="BE413" s="8">
        <v>177</v>
      </c>
      <c r="BF413" s="8">
        <v>11</v>
      </c>
      <c r="BG413" s="8" t="s">
        <v>2395</v>
      </c>
      <c r="BH413" s="8" t="s">
        <v>46</v>
      </c>
      <c r="BI413" s="8">
        <v>134</v>
      </c>
      <c r="BJ413" s="8">
        <v>160</v>
      </c>
      <c r="BK413" s="8">
        <v>147.30000000000001</v>
      </c>
      <c r="BL413" s="8">
        <v>10.6</v>
      </c>
      <c r="BM413" s="8" t="s">
        <v>2369</v>
      </c>
    </row>
    <row r="414" spans="3:65" ht="16" customHeight="1">
      <c r="C414" s="288">
        <v>408</v>
      </c>
      <c r="D414" s="289"/>
      <c r="E414" s="289" t="str">
        <f>IF(L414="HOMIES", MAX(E$6:E413)+1, "")</f>
        <v/>
      </c>
      <c r="F414" s="289" t="str">
        <f t="shared" si="25"/>
        <v>WR134</v>
      </c>
      <c r="G414" s="289" t="s">
        <v>268</v>
      </c>
      <c r="H414" s="289" t="s">
        <v>268</v>
      </c>
      <c r="I414" s="289">
        <v>134</v>
      </c>
      <c r="J414" s="289">
        <v>15</v>
      </c>
      <c r="K414" s="289" t="s">
        <v>999</v>
      </c>
      <c r="L414" s="289" t="str">
        <f>UPPER(_xlfn.XLOOKUP($K414,PPL_EMAIL!$I$2:$I$400,PPL_EMAIL!$J$2:$J$400,"",0))</f>
        <v/>
      </c>
      <c r="M414" s="290" t="str">
        <f>IFERROR(IF(OR(L414="ROOKIE",L414="FREE AGENT"),"NA",_xlfn.XLOOKUP($K414,PPL_EMAIL!$I$2:$I$400,PPL_EMAIL!$K$2:$K$400,"",0)),"NA")</f>
        <v/>
      </c>
      <c r="N414" s="290"/>
      <c r="O414" s="289" t="s">
        <v>12</v>
      </c>
      <c r="P414" s="291">
        <f>_xlfn.XLOOKUP($O414,NFL!$F$7:$F$39,NFL!$G$7:$G$39,"",0)</f>
        <v>11</v>
      </c>
      <c r="Q414" s="292">
        <v>0</v>
      </c>
      <c r="R414" s="293" t="str">
        <f>_xlfn.XLOOKUP($K414,CBS_RAW!$C$4:$C$1015,CBS_RAW!$AA$4:$AA$1015,"",0)</f>
        <v/>
      </c>
      <c r="S414" s="315">
        <v>18.3</v>
      </c>
      <c r="T414" s="294">
        <f t="shared" si="26"/>
        <v>103</v>
      </c>
      <c r="U414" s="295">
        <f t="shared" si="27"/>
        <v>139</v>
      </c>
      <c r="V414" s="295">
        <f t="shared" si="28"/>
        <v>120.4</v>
      </c>
      <c r="W414" s="294">
        <v>268</v>
      </c>
      <c r="X414" s="295">
        <v>382</v>
      </c>
      <c r="Y414" s="295">
        <v>339.6</v>
      </c>
      <c r="Z414" s="230">
        <v>7.5</v>
      </c>
      <c r="AA414" s="229">
        <v>35</v>
      </c>
      <c r="AB414" s="230">
        <v>68</v>
      </c>
      <c r="AC414" s="230">
        <v>47.1</v>
      </c>
      <c r="AD414" s="230">
        <v>11.4</v>
      </c>
      <c r="AE414" s="25"/>
      <c r="AF414" s="241"/>
      <c r="AG414" s="11"/>
      <c r="AH414" s="230">
        <v>7.5</v>
      </c>
      <c r="AI414" s="229">
        <v>35</v>
      </c>
      <c r="AJ414" s="230">
        <v>68</v>
      </c>
      <c r="AK414" s="230">
        <v>47.1</v>
      </c>
      <c r="AL414" s="230">
        <v>11.4</v>
      </c>
      <c r="AM414" s="25"/>
      <c r="AN414" s="241"/>
      <c r="AZ414">
        <v>134</v>
      </c>
      <c r="BA414" t="s">
        <v>268</v>
      </c>
      <c r="BE414" s="8">
        <v>178</v>
      </c>
      <c r="BF414" s="8">
        <v>11</v>
      </c>
      <c r="BG414" s="8" t="s">
        <v>1616</v>
      </c>
      <c r="BH414" s="8" t="s">
        <v>2</v>
      </c>
      <c r="BI414" s="8">
        <v>158</v>
      </c>
      <c r="BJ414" s="8">
        <v>171</v>
      </c>
      <c r="BK414" s="8">
        <v>163.80000000000001</v>
      </c>
      <c r="BL414" s="8">
        <v>4.9000000000000004</v>
      </c>
      <c r="BM414" s="8" t="s">
        <v>2369</v>
      </c>
    </row>
    <row r="415" spans="3:65" ht="16" customHeight="1">
      <c r="C415" s="288">
        <v>409</v>
      </c>
      <c r="D415" s="289"/>
      <c r="E415" s="289" t="str">
        <f>IF(L415="HOMIES", MAX(E$6:E414)+1, "")</f>
        <v/>
      </c>
      <c r="F415" s="289" t="str">
        <f t="shared" si="25"/>
        <v>QB41</v>
      </c>
      <c r="G415" s="289" t="s">
        <v>266</v>
      </c>
      <c r="H415" s="289" t="s">
        <v>266</v>
      </c>
      <c r="I415" s="289">
        <v>41</v>
      </c>
      <c r="J415" s="289">
        <v>15</v>
      </c>
      <c r="K415" s="289" t="s">
        <v>432</v>
      </c>
      <c r="L415" s="289" t="str">
        <f>UPPER(_xlfn.XLOOKUP($K415,PPL_EMAIL!$I$2:$I$400,PPL_EMAIL!$J$2:$J$400,"",0))</f>
        <v/>
      </c>
      <c r="M415" s="290" t="str">
        <f>IFERROR(IF(OR(L415="ROOKIE",L415="FREE AGENT"),"NA",_xlfn.XLOOKUP($K415,PPL_EMAIL!$I$2:$I$400,PPL_EMAIL!$K$2:$K$400,"",0)),"NA")</f>
        <v/>
      </c>
      <c r="N415" s="290"/>
      <c r="O415" s="289" t="s">
        <v>16</v>
      </c>
      <c r="P415" s="291">
        <f>_xlfn.XLOOKUP($O415,NFL!$F$7:$F$39,NFL!$G$7:$G$39,"",0)</f>
        <v>7</v>
      </c>
      <c r="Q415" s="292">
        <v>0</v>
      </c>
      <c r="R415" s="293" t="str">
        <f>_xlfn.XLOOKUP($K415,CBS_RAW!$C$4:$C$1015,CBS_RAW!$AA$4:$AA$1015,"",0)</f>
        <v/>
      </c>
      <c r="S415" s="315">
        <v>34.659999999999997</v>
      </c>
      <c r="T415" s="294">
        <f t="shared" si="26"/>
        <v>40</v>
      </c>
      <c r="U415" s="295">
        <f t="shared" si="27"/>
        <v>55</v>
      </c>
      <c r="V415" s="295">
        <f t="shared" si="28"/>
        <v>45.3</v>
      </c>
      <c r="W415" s="294">
        <v>292</v>
      </c>
      <c r="X415" s="295">
        <v>362</v>
      </c>
      <c r="Y415" s="295">
        <v>328.5</v>
      </c>
      <c r="Z415" s="230">
        <v>10.1</v>
      </c>
      <c r="AA415" s="229">
        <v>114</v>
      </c>
      <c r="AB415" s="230">
        <v>135</v>
      </c>
      <c r="AC415" s="230">
        <v>122.3</v>
      </c>
      <c r="AD415" s="230">
        <v>8.5</v>
      </c>
      <c r="AE415" s="25"/>
      <c r="AF415" s="241"/>
      <c r="AG415" s="11"/>
      <c r="AH415" s="230">
        <v>10.1</v>
      </c>
      <c r="AI415" s="229">
        <v>114</v>
      </c>
      <c r="AJ415" s="230">
        <v>135</v>
      </c>
      <c r="AK415" s="230">
        <v>122.3</v>
      </c>
      <c r="AL415" s="230">
        <v>8.5</v>
      </c>
      <c r="AM415" s="25"/>
      <c r="AN415" s="241"/>
      <c r="AZ415">
        <v>41</v>
      </c>
      <c r="BA415" t="s">
        <v>266</v>
      </c>
      <c r="BE415" s="8">
        <v>179</v>
      </c>
      <c r="BF415" s="8">
        <v>11</v>
      </c>
      <c r="BG415" s="8" t="s">
        <v>2396</v>
      </c>
      <c r="BH415" s="8" t="s">
        <v>1</v>
      </c>
      <c r="BI415" s="8">
        <v>127</v>
      </c>
      <c r="BJ415" s="8">
        <v>129</v>
      </c>
      <c r="BK415" s="8">
        <v>128</v>
      </c>
      <c r="BL415" s="8">
        <v>1</v>
      </c>
      <c r="BM415" s="8">
        <v>0</v>
      </c>
    </row>
    <row r="416" spans="3:65" ht="16" customHeight="1">
      <c r="C416" s="288">
        <v>410</v>
      </c>
      <c r="D416" s="289"/>
      <c r="E416" s="289" t="str">
        <f>IF(L416="HOMIES", MAX(E$6:E415)+1, "")</f>
        <v/>
      </c>
      <c r="F416" s="289" t="str">
        <f t="shared" si="25"/>
        <v>QB42</v>
      </c>
      <c r="G416" s="289" t="s">
        <v>266</v>
      </c>
      <c r="H416" s="289" t="s">
        <v>266</v>
      </c>
      <c r="I416" s="289">
        <v>42</v>
      </c>
      <c r="J416" s="289">
        <v>15</v>
      </c>
      <c r="K416" s="289" t="s">
        <v>58</v>
      </c>
      <c r="L416" s="289" t="str">
        <f>UPPER(_xlfn.XLOOKUP($K416,PPL_EMAIL!$I$2:$I$400,PPL_EMAIL!$J$2:$J$400,"",0))</f>
        <v>INVINCIBLES</v>
      </c>
      <c r="M416" s="290">
        <f>IFERROR(IF(OR(L416="ROOKIE",L416="FREE AGENT"),"NA",_xlfn.XLOOKUP($K416,PPL_EMAIL!$I$2:$I$400,PPL_EMAIL!$K$2:$K$400,"",0)),"NA")</f>
        <v>1</v>
      </c>
      <c r="N416" s="290" t="s">
        <v>396</v>
      </c>
      <c r="O416" s="289" t="s">
        <v>51</v>
      </c>
      <c r="P416" s="291">
        <f>_xlfn.XLOOKUP($O416,NFL!$F$7:$F$39,NFL!$G$7:$G$39,"",0)</f>
        <v>11</v>
      </c>
      <c r="Q416" s="292" t="s">
        <v>1322</v>
      </c>
      <c r="R416" s="293">
        <f>_xlfn.XLOOKUP($K416,CBS_RAW!$C$4:$C$1015,CBS_RAW!$AA$4:$AA$1015,"",0)</f>
        <v>15.26</v>
      </c>
      <c r="S416" s="315">
        <v>209.68</v>
      </c>
      <c r="T416" s="294">
        <f t="shared" si="26"/>
        <v>34</v>
      </c>
      <c r="U416" s="295">
        <f t="shared" si="27"/>
        <v>59</v>
      </c>
      <c r="V416" s="295">
        <f t="shared" si="28"/>
        <v>45.4</v>
      </c>
      <c r="W416" s="294">
        <v>323</v>
      </c>
      <c r="X416" s="295">
        <v>364</v>
      </c>
      <c r="Y416" s="295">
        <v>342.4</v>
      </c>
      <c r="Z416" s="230">
        <v>2.9</v>
      </c>
      <c r="AA416" s="229">
        <v>39</v>
      </c>
      <c r="AB416" s="230">
        <v>43</v>
      </c>
      <c r="AC416" s="230">
        <v>39.799999999999997</v>
      </c>
      <c r="AD416" s="230">
        <v>1.2</v>
      </c>
      <c r="AE416" s="25"/>
      <c r="AF416" s="241"/>
      <c r="AG416" s="11"/>
      <c r="AH416" s="230">
        <v>2.9</v>
      </c>
      <c r="AI416" s="229">
        <v>39</v>
      </c>
      <c r="AJ416" s="230">
        <v>43</v>
      </c>
      <c r="AK416" s="230">
        <v>39.799999999999997</v>
      </c>
      <c r="AL416" s="230">
        <v>1.2</v>
      </c>
      <c r="AM416" s="25"/>
      <c r="AN416" s="241"/>
      <c r="AZ416">
        <v>42</v>
      </c>
      <c r="BA416" t="s">
        <v>266</v>
      </c>
      <c r="BE416" s="8">
        <v>180</v>
      </c>
      <c r="BF416" s="8">
        <v>11</v>
      </c>
      <c r="BG416" s="8" t="s">
        <v>2397</v>
      </c>
      <c r="BH416" s="8" t="s">
        <v>18</v>
      </c>
      <c r="BI416" s="8">
        <v>155</v>
      </c>
      <c r="BJ416" s="8">
        <v>219</v>
      </c>
      <c r="BK416" s="8">
        <v>178.4</v>
      </c>
      <c r="BL416" s="8">
        <v>23.6</v>
      </c>
      <c r="BM416" s="8" t="s">
        <v>2369</v>
      </c>
    </row>
    <row r="417" spans="3:65" ht="16" customHeight="1">
      <c r="C417" s="288">
        <v>411</v>
      </c>
      <c r="D417" s="289"/>
      <c r="E417" s="289" t="str">
        <f>IF(L417="HOMIES", MAX(E$6:E416)+1, "")</f>
        <v/>
      </c>
      <c r="F417" s="289" t="str">
        <f t="shared" si="25"/>
        <v>WR135</v>
      </c>
      <c r="G417" s="289" t="s">
        <v>268</v>
      </c>
      <c r="H417" s="289" t="s">
        <v>268</v>
      </c>
      <c r="I417" s="289">
        <v>135</v>
      </c>
      <c r="J417" s="289">
        <v>15</v>
      </c>
      <c r="K417" s="289" t="s">
        <v>1003</v>
      </c>
      <c r="L417" s="289" t="str">
        <f>UPPER(_xlfn.XLOOKUP($K417,PPL_EMAIL!$I$2:$I$400,PPL_EMAIL!$J$2:$J$400,"",0))</f>
        <v/>
      </c>
      <c r="M417" s="290" t="str">
        <f>IFERROR(IF(OR(L417="ROOKIE",L417="FREE AGENT"),"NA",_xlfn.XLOOKUP($K417,PPL_EMAIL!$I$2:$I$400,PPL_EMAIL!$K$2:$K$400,"",0)),"NA")</f>
        <v/>
      </c>
      <c r="N417" s="290"/>
      <c r="O417" s="289" t="s">
        <v>2</v>
      </c>
      <c r="P417" s="291">
        <f>_xlfn.XLOOKUP($O417,NFL!$F$7:$F$39,NFL!$G$7:$G$39,"",0)</f>
        <v>14</v>
      </c>
      <c r="Q417" s="292">
        <v>0</v>
      </c>
      <c r="R417" s="293">
        <f>_xlfn.XLOOKUP($K417,CBS_RAW!$C$4:$C$1015,CBS_RAW!$AA$4:$AA$1015,"",0)</f>
        <v>63.52</v>
      </c>
      <c r="S417" s="315">
        <v>32.5</v>
      </c>
      <c r="T417" s="294">
        <f t="shared" si="26"/>
        <v>106</v>
      </c>
      <c r="U417" s="295">
        <f t="shared" si="27"/>
        <v>153</v>
      </c>
      <c r="V417" s="295">
        <f t="shared" si="28"/>
        <v>123.1</v>
      </c>
      <c r="W417" s="294">
        <v>288</v>
      </c>
      <c r="X417" s="295">
        <v>390</v>
      </c>
      <c r="Y417" s="295">
        <v>342.8</v>
      </c>
      <c r="Z417" s="230">
        <v>6.7</v>
      </c>
      <c r="AA417" s="229">
        <v>48</v>
      </c>
      <c r="AB417" s="230">
        <v>58</v>
      </c>
      <c r="AC417" s="230">
        <v>51.6</v>
      </c>
      <c r="AD417" s="230">
        <v>3.7</v>
      </c>
      <c r="AE417" s="25"/>
      <c r="AF417" s="241"/>
      <c r="AG417" s="11"/>
      <c r="AH417" s="230">
        <v>6.7</v>
      </c>
      <c r="AI417" s="229">
        <v>48</v>
      </c>
      <c r="AJ417" s="230">
        <v>58</v>
      </c>
      <c r="AK417" s="230">
        <v>51.6</v>
      </c>
      <c r="AL417" s="230">
        <v>3.7</v>
      </c>
      <c r="AM417" s="25"/>
      <c r="AN417" s="241"/>
      <c r="AZ417">
        <v>135</v>
      </c>
      <c r="BA417" t="s">
        <v>268</v>
      </c>
      <c r="BE417" s="8">
        <v>181</v>
      </c>
      <c r="BF417" s="8">
        <v>11</v>
      </c>
      <c r="BG417" s="8" t="s">
        <v>155</v>
      </c>
      <c r="BH417" s="8" t="s">
        <v>120</v>
      </c>
      <c r="BI417" s="8">
        <v>116</v>
      </c>
      <c r="BJ417" s="8">
        <v>142</v>
      </c>
      <c r="BK417" s="8">
        <v>129</v>
      </c>
      <c r="BL417" s="8">
        <v>13</v>
      </c>
      <c r="BM417" s="8" t="s">
        <v>2369</v>
      </c>
    </row>
    <row r="418" spans="3:65" ht="16" customHeight="1">
      <c r="C418" s="288">
        <v>412</v>
      </c>
      <c r="D418" s="289"/>
      <c r="E418" s="289" t="str">
        <f>IF(L418="HOMIES", MAX(E$6:E417)+1, "")</f>
        <v/>
      </c>
      <c r="F418" s="289" t="str">
        <f t="shared" si="25"/>
        <v>RB115</v>
      </c>
      <c r="G418" s="289" t="s">
        <v>267</v>
      </c>
      <c r="H418" s="289" t="s">
        <v>267</v>
      </c>
      <c r="I418" s="289">
        <v>115</v>
      </c>
      <c r="J418" s="289">
        <v>15</v>
      </c>
      <c r="K418" s="289" t="s">
        <v>1005</v>
      </c>
      <c r="L418" s="289" t="str">
        <f>UPPER(_xlfn.XLOOKUP($K418,PPL_EMAIL!$I$2:$I$400,PPL_EMAIL!$J$2:$J$400,"",0))</f>
        <v/>
      </c>
      <c r="M418" s="290" t="str">
        <f>IFERROR(IF(OR(L418="ROOKIE",L418="FREE AGENT"),"NA",_xlfn.XLOOKUP($K418,PPL_EMAIL!$I$2:$I$400,PPL_EMAIL!$K$2:$K$400,"",0)),"NA")</f>
        <v/>
      </c>
      <c r="N418" s="290"/>
      <c r="O418" s="289" t="s">
        <v>13</v>
      </c>
      <c r="P418" s="291">
        <f>_xlfn.XLOOKUP($O418,NFL!$F$7:$F$39,NFL!$G$7:$G$39,"",0)</f>
        <v>14</v>
      </c>
      <c r="Q418" s="292">
        <v>0</v>
      </c>
      <c r="R418" s="293" t="str">
        <f>_xlfn.XLOOKUP($K418,CBS_RAW!$C$4:$C$1015,CBS_RAW!$AA$4:$AA$1015,"",0)</f>
        <v/>
      </c>
      <c r="S418" s="315">
        <v>17.100000000000001</v>
      </c>
      <c r="T418" s="294">
        <f t="shared" si="26"/>
        <v>89</v>
      </c>
      <c r="U418" s="295">
        <f t="shared" si="27"/>
        <v>115</v>
      </c>
      <c r="V418" s="295">
        <f t="shared" si="28"/>
        <v>99.8</v>
      </c>
      <c r="W418" s="294">
        <v>296</v>
      </c>
      <c r="X418" s="295">
        <v>386</v>
      </c>
      <c r="Y418" s="295">
        <v>344.8</v>
      </c>
      <c r="Z418" s="230">
        <v>9.4</v>
      </c>
      <c r="AA418" s="229">
        <v>38</v>
      </c>
      <c r="AB418" s="230">
        <v>47</v>
      </c>
      <c r="AC418" s="230">
        <v>42.3</v>
      </c>
      <c r="AD418" s="230">
        <v>2.6</v>
      </c>
      <c r="AE418" s="25"/>
      <c r="AF418" s="241"/>
      <c r="AG418" s="11"/>
      <c r="AH418" s="230">
        <v>9.4</v>
      </c>
      <c r="AI418" s="229">
        <v>38</v>
      </c>
      <c r="AJ418" s="230">
        <v>47</v>
      </c>
      <c r="AK418" s="230">
        <v>42.3</v>
      </c>
      <c r="AL418" s="230">
        <v>2.6</v>
      </c>
      <c r="AM418" s="25"/>
      <c r="AN418" s="241"/>
      <c r="AZ418">
        <v>115</v>
      </c>
      <c r="BA418" t="s">
        <v>267</v>
      </c>
      <c r="BE418" s="8">
        <v>182</v>
      </c>
      <c r="BF418" s="8">
        <v>11</v>
      </c>
      <c r="BG418" s="8" t="s">
        <v>2398</v>
      </c>
      <c r="BH418" s="8" t="s">
        <v>120</v>
      </c>
      <c r="BI418" s="8">
        <v>145</v>
      </c>
      <c r="BJ418" s="8">
        <v>177</v>
      </c>
      <c r="BK418" s="8">
        <v>156.69999999999999</v>
      </c>
      <c r="BL418" s="8">
        <v>14.4</v>
      </c>
      <c r="BM418" s="8" t="s">
        <v>2369</v>
      </c>
    </row>
    <row r="419" spans="3:65" ht="16" customHeight="1">
      <c r="C419" s="288">
        <v>413</v>
      </c>
      <c r="D419" s="289"/>
      <c r="E419" s="289" t="str">
        <f>IF(L419="HOMIES", MAX(E$6:E418)+1, "")</f>
        <v/>
      </c>
      <c r="F419" s="289" t="str">
        <f t="shared" si="25"/>
        <v>RB116</v>
      </c>
      <c r="G419" s="289" t="s">
        <v>267</v>
      </c>
      <c r="H419" s="289" t="s">
        <v>267</v>
      </c>
      <c r="I419" s="289">
        <v>116</v>
      </c>
      <c r="J419" s="289">
        <v>15</v>
      </c>
      <c r="K419" s="289" t="s">
        <v>1008</v>
      </c>
      <c r="L419" s="289" t="str">
        <f>UPPER(_xlfn.XLOOKUP($K419,PPL_EMAIL!$I$2:$I$400,PPL_EMAIL!$J$2:$J$400,"",0))</f>
        <v/>
      </c>
      <c r="M419" s="290" t="str">
        <f>IFERROR(IF(OR(L419="ROOKIE",L419="FREE AGENT"),"NA",_xlfn.XLOOKUP($K419,PPL_EMAIL!$I$2:$I$400,PPL_EMAIL!$K$2:$K$400,"",0)),"NA")</f>
        <v/>
      </c>
      <c r="N419" s="290"/>
      <c r="O419" s="289" t="s">
        <v>120</v>
      </c>
      <c r="P419" s="291" t="str">
        <f>_xlfn.XLOOKUP($O419,NFL!$F$7:$F$39,NFL!$G$7:$G$39,"",0)</f>
        <v/>
      </c>
      <c r="Q419" s="292" t="s">
        <v>1323</v>
      </c>
      <c r="R419" s="293" t="str">
        <f>_xlfn.XLOOKUP($K419,CBS_RAW!$C$4:$C$1015,CBS_RAW!$AA$4:$AA$1015,"",0)</f>
        <v/>
      </c>
      <c r="S419" s="315">
        <v>48.1</v>
      </c>
      <c r="T419" s="294">
        <f t="shared" si="26"/>
        <v>99</v>
      </c>
      <c r="U419" s="295">
        <f t="shared" si="27"/>
        <v>116</v>
      </c>
      <c r="V419" s="295">
        <f t="shared" si="28"/>
        <v>108.4</v>
      </c>
      <c r="W419" s="294">
        <v>322</v>
      </c>
      <c r="X419" s="295">
        <v>385</v>
      </c>
      <c r="Y419" s="295">
        <v>345</v>
      </c>
      <c r="Z419" s="230">
        <v>5.6</v>
      </c>
      <c r="AA419" s="229">
        <v>37</v>
      </c>
      <c r="AB419" s="230">
        <v>53</v>
      </c>
      <c r="AC419" s="230">
        <v>41.9</v>
      </c>
      <c r="AD419" s="230">
        <v>4.4000000000000004</v>
      </c>
      <c r="AE419" s="25"/>
      <c r="AF419" s="241"/>
      <c r="AG419" s="11"/>
      <c r="AH419" s="230">
        <v>5.6</v>
      </c>
      <c r="AI419" s="229">
        <v>37</v>
      </c>
      <c r="AJ419" s="230">
        <v>53</v>
      </c>
      <c r="AK419" s="230">
        <v>41.9</v>
      </c>
      <c r="AL419" s="230">
        <v>4.4000000000000004</v>
      </c>
      <c r="AM419" s="25"/>
      <c r="AN419" s="241"/>
      <c r="AZ419">
        <v>116</v>
      </c>
      <c r="BA419" t="s">
        <v>267</v>
      </c>
      <c r="BE419" s="8">
        <v>183</v>
      </c>
      <c r="BF419" s="8">
        <v>11</v>
      </c>
      <c r="BG419" s="8" t="s">
        <v>2399</v>
      </c>
      <c r="BH419" s="8" t="s">
        <v>46</v>
      </c>
      <c r="BI419" s="8">
        <v>158</v>
      </c>
      <c r="BJ419" s="8">
        <v>195</v>
      </c>
      <c r="BK419" s="8">
        <v>170</v>
      </c>
      <c r="BL419" s="8">
        <v>14.7</v>
      </c>
      <c r="BM419" s="8" t="s">
        <v>2369</v>
      </c>
    </row>
    <row r="420" spans="3:65" ht="16" customHeight="1">
      <c r="C420" s="288">
        <v>414</v>
      </c>
      <c r="D420" s="289"/>
      <c r="E420" s="289" t="str">
        <f>IF(L420="HOMIES", MAX(E$6:E419)+1, "")</f>
        <v/>
      </c>
      <c r="F420" s="289" t="str">
        <f t="shared" si="25"/>
        <v>RB117</v>
      </c>
      <c r="G420" s="289" t="s">
        <v>267</v>
      </c>
      <c r="H420" s="289" t="s">
        <v>267</v>
      </c>
      <c r="I420" s="289">
        <v>117</v>
      </c>
      <c r="J420" s="289">
        <v>15</v>
      </c>
      <c r="K420" s="289" t="s">
        <v>1009</v>
      </c>
      <c r="L420" s="289" t="str">
        <f>UPPER(_xlfn.XLOOKUP($K420,PPL_EMAIL!$I$2:$I$400,PPL_EMAIL!$J$2:$J$400,"",0))</f>
        <v/>
      </c>
      <c r="M420" s="290" t="str">
        <f>IFERROR(IF(OR(L420="ROOKIE",L420="FREE AGENT"),"NA",_xlfn.XLOOKUP($K420,PPL_EMAIL!$I$2:$I$400,PPL_EMAIL!$K$2:$K$400,"",0)),"NA")</f>
        <v/>
      </c>
      <c r="N420" s="290"/>
      <c r="O420" s="289" t="s">
        <v>40</v>
      </c>
      <c r="P420" s="291">
        <f>_xlfn.XLOOKUP($O420,NFL!$F$7:$F$39,NFL!$G$7:$G$39,"",0)</f>
        <v>6</v>
      </c>
      <c r="Q420" s="292">
        <v>0</v>
      </c>
      <c r="R420" s="293">
        <f>_xlfn.XLOOKUP($K420,CBS_RAW!$C$4:$C$1015,CBS_RAW!$AA$4:$AA$1015,"",0)</f>
        <v>61.72</v>
      </c>
      <c r="S420" s="315">
        <v>28.2</v>
      </c>
      <c r="T420" s="294">
        <f t="shared" si="26"/>
        <v>84</v>
      </c>
      <c r="U420" s="295">
        <f t="shared" si="27"/>
        <v>100</v>
      </c>
      <c r="V420" s="295">
        <f t="shared" si="28"/>
        <v>92.9</v>
      </c>
      <c r="W420" s="294">
        <v>313</v>
      </c>
      <c r="X420" s="295">
        <v>353</v>
      </c>
      <c r="Y420" s="295">
        <v>334.8</v>
      </c>
      <c r="Z420" s="230">
        <v>16.399999999999999</v>
      </c>
      <c r="AA420" s="229">
        <v>85</v>
      </c>
      <c r="AB420" s="230">
        <v>124</v>
      </c>
      <c r="AC420" s="230">
        <v>97.3</v>
      </c>
      <c r="AD420" s="230">
        <v>13.4</v>
      </c>
      <c r="AE420" s="25"/>
      <c r="AF420" s="241"/>
      <c r="AG420" s="11"/>
      <c r="AH420" s="230">
        <v>16.399999999999999</v>
      </c>
      <c r="AI420" s="229">
        <v>85</v>
      </c>
      <c r="AJ420" s="230">
        <v>124</v>
      </c>
      <c r="AK420" s="230">
        <v>97.3</v>
      </c>
      <c r="AL420" s="230">
        <v>13.4</v>
      </c>
      <c r="AM420" s="25"/>
      <c r="AN420" s="241"/>
      <c r="AZ420">
        <v>117</v>
      </c>
      <c r="BA420" t="s">
        <v>267</v>
      </c>
      <c r="BE420" s="8">
        <v>184</v>
      </c>
      <c r="BF420" s="8">
        <v>11</v>
      </c>
      <c r="BG420" s="8" t="s">
        <v>161</v>
      </c>
      <c r="BH420" s="8" t="s">
        <v>120</v>
      </c>
      <c r="BI420" s="8">
        <v>134</v>
      </c>
      <c r="BJ420" s="8">
        <v>135</v>
      </c>
      <c r="BK420" s="8">
        <v>134.5</v>
      </c>
      <c r="BL420" s="8">
        <v>0.5</v>
      </c>
      <c r="BM420" s="8" t="s">
        <v>2369</v>
      </c>
    </row>
    <row r="421" spans="3:65" ht="16" customHeight="1">
      <c r="C421" s="288">
        <v>415</v>
      </c>
      <c r="D421" s="289"/>
      <c r="E421" s="289" t="str">
        <f>IF(L421="HOMIES", MAX(E$6:E420)+1, "")</f>
        <v/>
      </c>
      <c r="F421" s="289" t="str">
        <f t="shared" si="25"/>
        <v>WR136</v>
      </c>
      <c r="G421" s="289" t="s">
        <v>268</v>
      </c>
      <c r="H421" s="289" t="s">
        <v>268</v>
      </c>
      <c r="I421" s="289">
        <v>136</v>
      </c>
      <c r="J421" s="289">
        <v>15</v>
      </c>
      <c r="K421" s="289" t="s">
        <v>991</v>
      </c>
      <c r="L421" s="289" t="str">
        <f>UPPER(_xlfn.XLOOKUP($K421,PPL_EMAIL!$I$2:$I$400,PPL_EMAIL!$J$2:$J$400,"",0))</f>
        <v/>
      </c>
      <c r="M421" s="290" t="str">
        <f>IFERROR(IF(OR(L421="ROOKIE",L421="FREE AGENT"),"NA",_xlfn.XLOOKUP($K421,PPL_EMAIL!$I$2:$I$400,PPL_EMAIL!$K$2:$K$400,"",0)),"NA")</f>
        <v/>
      </c>
      <c r="N421" s="290"/>
      <c r="O421" s="289" t="s">
        <v>6</v>
      </c>
      <c r="P421" s="291">
        <f>_xlfn.XLOOKUP($O421,NFL!$F$7:$F$39,NFL!$G$7:$G$39,"",0)</f>
        <v>6</v>
      </c>
      <c r="Q421" s="292" t="s">
        <v>1324</v>
      </c>
      <c r="R421" s="293" t="str">
        <f>_xlfn.XLOOKUP($K421,CBS_RAW!$C$4:$C$1015,CBS_RAW!$AA$4:$AA$1015,"",0)</f>
        <v/>
      </c>
      <c r="S421" s="315">
        <v>0</v>
      </c>
      <c r="T421" s="294">
        <f t="shared" si="26"/>
        <v>98</v>
      </c>
      <c r="U421" s="295">
        <f t="shared" si="27"/>
        <v>135</v>
      </c>
      <c r="V421" s="295">
        <f t="shared" si="28"/>
        <v>116</v>
      </c>
      <c r="W421" s="294">
        <v>271</v>
      </c>
      <c r="X421" s="295">
        <v>285</v>
      </c>
      <c r="Y421" s="295">
        <v>278</v>
      </c>
      <c r="Z421" s="230">
        <v>12.2</v>
      </c>
      <c r="AA421" s="229">
        <v>104</v>
      </c>
      <c r="AB421" s="230">
        <v>141</v>
      </c>
      <c r="AC421" s="230">
        <v>117.5</v>
      </c>
      <c r="AD421" s="230">
        <v>14</v>
      </c>
      <c r="AE421" s="25"/>
      <c r="AF421" s="241"/>
      <c r="AG421" s="11"/>
      <c r="AH421" s="230">
        <v>12.2</v>
      </c>
      <c r="AI421" s="229">
        <v>104</v>
      </c>
      <c r="AJ421" s="230">
        <v>141</v>
      </c>
      <c r="AK421" s="230">
        <v>117.5</v>
      </c>
      <c r="AL421" s="230">
        <v>14</v>
      </c>
      <c r="AM421" s="25"/>
      <c r="AN421" s="241"/>
      <c r="AZ421">
        <v>136</v>
      </c>
      <c r="BA421" t="s">
        <v>268</v>
      </c>
      <c r="BE421" s="8">
        <v>185</v>
      </c>
      <c r="BF421" s="8">
        <v>11</v>
      </c>
      <c r="BG421" s="8" t="s">
        <v>1603</v>
      </c>
      <c r="BH421" s="8" t="s">
        <v>12</v>
      </c>
      <c r="BI421" s="8">
        <v>138</v>
      </c>
      <c r="BJ421" s="8">
        <v>202</v>
      </c>
      <c r="BK421" s="8">
        <v>171.5</v>
      </c>
      <c r="BL421" s="8">
        <v>26.4</v>
      </c>
      <c r="BM421" s="8">
        <v>-82</v>
      </c>
    </row>
    <row r="422" spans="3:65" ht="16" customHeight="1">
      <c r="C422" s="288">
        <v>416</v>
      </c>
      <c r="D422" s="289"/>
      <c r="E422" s="289" t="str">
        <f>IF(L422="HOMIES", MAX(E$6:E421)+1, "")</f>
        <v/>
      </c>
      <c r="F422" s="289" t="str">
        <f t="shared" si="25"/>
        <v>RB118</v>
      </c>
      <c r="G422" s="289" t="s">
        <v>267</v>
      </c>
      <c r="H422" s="289" t="s">
        <v>267</v>
      </c>
      <c r="I422" s="289">
        <v>118</v>
      </c>
      <c r="J422" s="289">
        <v>15</v>
      </c>
      <c r="K422" s="289" t="s">
        <v>107</v>
      </c>
      <c r="L422" s="289" t="str">
        <f>UPPER(_xlfn.XLOOKUP($K422,PPL_EMAIL!$I$2:$I$400,PPL_EMAIL!$J$2:$J$400,"",0))</f>
        <v>HABANEROS</v>
      </c>
      <c r="M422" s="290">
        <f>IFERROR(IF(OR(L422="ROOKIE",L422="FREE AGENT"),"NA",_xlfn.XLOOKUP($K422,PPL_EMAIL!$I$2:$I$400,PPL_EMAIL!$K$2:$K$400,"",0)),"NA")</f>
        <v>1</v>
      </c>
      <c r="N422" s="290" t="s">
        <v>396</v>
      </c>
      <c r="O422" s="289" t="s">
        <v>29</v>
      </c>
      <c r="P422" s="291">
        <f>_xlfn.XLOOKUP($O422,NFL!$F$7:$F$39,NFL!$G$7:$G$39,"",0)</f>
        <v>10</v>
      </c>
      <c r="Q422" s="292">
        <v>0</v>
      </c>
      <c r="R422" s="293">
        <f>_xlfn.XLOOKUP($K422,CBS_RAW!$C$4:$C$1015,CBS_RAW!$AA$4:$AA$1015,"",0)</f>
        <v>23.7</v>
      </c>
      <c r="S422" s="315">
        <v>0</v>
      </c>
      <c r="T422" s="294">
        <f t="shared" si="26"/>
        <v>90</v>
      </c>
      <c r="U422" s="295">
        <f t="shared" si="27"/>
        <v>121</v>
      </c>
      <c r="V422" s="295">
        <f t="shared" si="28"/>
        <v>101.6</v>
      </c>
      <c r="W422" s="294">
        <v>287</v>
      </c>
      <c r="X422" s="295">
        <v>355</v>
      </c>
      <c r="Y422" s="295">
        <v>318</v>
      </c>
      <c r="Z422" s="230">
        <v>19.8</v>
      </c>
      <c r="AA422" s="229">
        <v>108</v>
      </c>
      <c r="AB422" s="230">
        <v>140</v>
      </c>
      <c r="AC422" s="230">
        <v>120.3</v>
      </c>
      <c r="AD422" s="230">
        <v>10.7</v>
      </c>
      <c r="AE422" s="25"/>
      <c r="AF422" s="241"/>
      <c r="AG422" s="11"/>
      <c r="AH422" s="230">
        <v>19.8</v>
      </c>
      <c r="AI422" s="229">
        <v>108</v>
      </c>
      <c r="AJ422" s="230">
        <v>140</v>
      </c>
      <c r="AK422" s="230">
        <v>120.3</v>
      </c>
      <c r="AL422" s="230">
        <v>10.7</v>
      </c>
      <c r="AM422" s="25"/>
      <c r="AN422" s="241"/>
      <c r="AZ422">
        <v>118</v>
      </c>
      <c r="BA422" t="s">
        <v>267</v>
      </c>
      <c r="BE422" s="8">
        <v>186</v>
      </c>
      <c r="BF422" s="8">
        <v>11</v>
      </c>
      <c r="BG422" s="8" t="s">
        <v>2400</v>
      </c>
      <c r="BH422" s="8" t="s">
        <v>433</v>
      </c>
      <c r="BI422" s="8">
        <v>145</v>
      </c>
      <c r="BJ422" s="8">
        <v>184</v>
      </c>
      <c r="BK422" s="8">
        <v>160</v>
      </c>
      <c r="BL422" s="8">
        <v>17.100000000000001</v>
      </c>
      <c r="BM422" s="8">
        <v>-34</v>
      </c>
    </row>
    <row r="423" spans="3:65" ht="16" customHeight="1">
      <c r="C423" s="288">
        <v>417</v>
      </c>
      <c r="D423" s="289"/>
      <c r="E423" s="289" t="str">
        <f>IF(L423="HOMIES", MAX(E$6:E422)+1, "")</f>
        <v/>
      </c>
      <c r="F423" s="289" t="str">
        <f t="shared" si="25"/>
        <v>RB119</v>
      </c>
      <c r="G423" s="289" t="s">
        <v>267</v>
      </c>
      <c r="H423" s="289" t="s">
        <v>267</v>
      </c>
      <c r="I423" s="289">
        <v>119</v>
      </c>
      <c r="J423" s="289">
        <v>15</v>
      </c>
      <c r="K423" s="289" t="s">
        <v>451</v>
      </c>
      <c r="L423" s="289" t="str">
        <f>UPPER(_xlfn.XLOOKUP($K423,PPL_EMAIL!$I$2:$I$400,PPL_EMAIL!$J$2:$J$400,"",0))</f>
        <v/>
      </c>
      <c r="M423" s="290" t="str">
        <f>IFERROR(IF(OR(L423="ROOKIE",L423="FREE AGENT"),"NA",_xlfn.XLOOKUP($K423,PPL_EMAIL!$I$2:$I$400,PPL_EMAIL!$K$2:$K$400,"",0)),"NA")</f>
        <v/>
      </c>
      <c r="N423" s="290"/>
      <c r="O423" s="289" t="s">
        <v>25</v>
      </c>
      <c r="P423" s="291">
        <f>_xlfn.XLOOKUP($O423,NFL!$F$7:$F$39,NFL!$G$7:$G$39,"",0)</f>
        <v>9</v>
      </c>
      <c r="Q423" s="292">
        <v>0</v>
      </c>
      <c r="R423" s="293" t="str">
        <f>_xlfn.XLOOKUP($K423,CBS_RAW!$C$4:$C$1015,CBS_RAW!$AA$4:$AA$1015,"",0)</f>
        <v/>
      </c>
      <c r="S423" s="315">
        <v>1.4</v>
      </c>
      <c r="T423" s="294">
        <f t="shared" si="26"/>
        <v>91</v>
      </c>
      <c r="U423" s="295">
        <f t="shared" si="27"/>
        <v>106</v>
      </c>
      <c r="V423" s="295">
        <f t="shared" si="28"/>
        <v>99.1</v>
      </c>
      <c r="W423" s="294">
        <v>327</v>
      </c>
      <c r="X423" s="295">
        <v>392</v>
      </c>
      <c r="Y423" s="295">
        <v>350.6</v>
      </c>
      <c r="Z423" s="230">
        <v>7.8</v>
      </c>
      <c r="AA423" s="229">
        <v>87</v>
      </c>
      <c r="AB423" s="230">
        <v>105</v>
      </c>
      <c r="AC423" s="230">
        <v>94.8</v>
      </c>
      <c r="AD423" s="230">
        <v>7.3</v>
      </c>
      <c r="AE423" s="25"/>
      <c r="AF423" s="241"/>
      <c r="AG423" s="11"/>
      <c r="AH423" s="230">
        <v>7.8</v>
      </c>
      <c r="AI423" s="229">
        <v>87</v>
      </c>
      <c r="AJ423" s="230">
        <v>105</v>
      </c>
      <c r="AK423" s="230">
        <v>94.8</v>
      </c>
      <c r="AL423" s="230">
        <v>7.3</v>
      </c>
      <c r="AM423" s="25"/>
      <c r="AN423" s="241"/>
      <c r="AZ423">
        <v>119</v>
      </c>
      <c r="BA423" t="s">
        <v>267</v>
      </c>
      <c r="BE423" s="8">
        <v>187</v>
      </c>
      <c r="BF423" s="8">
        <v>11</v>
      </c>
      <c r="BG423" s="8" t="s">
        <v>2401</v>
      </c>
      <c r="BH423" s="8" t="s">
        <v>53</v>
      </c>
      <c r="BI423" s="8">
        <v>110</v>
      </c>
      <c r="BJ423" s="8">
        <v>166</v>
      </c>
      <c r="BK423" s="8">
        <v>138</v>
      </c>
      <c r="BL423" s="8">
        <v>28</v>
      </c>
      <c r="BM423" s="8" t="s">
        <v>2369</v>
      </c>
    </row>
    <row r="424" spans="3:65" ht="16" customHeight="1">
      <c r="C424" s="288">
        <v>418</v>
      </c>
      <c r="D424" s="289"/>
      <c r="E424" s="289" t="str">
        <f>IF(L424="HOMIES", MAX(E$6:E423)+1, "")</f>
        <v/>
      </c>
      <c r="F424" s="289" t="str">
        <f t="shared" si="25"/>
        <v>TE55</v>
      </c>
      <c r="G424" s="289" t="s">
        <v>269</v>
      </c>
      <c r="H424" s="289" t="s">
        <v>269</v>
      </c>
      <c r="I424" s="289">
        <v>55</v>
      </c>
      <c r="J424" s="289">
        <v>15</v>
      </c>
      <c r="K424" s="289" t="s">
        <v>196</v>
      </c>
      <c r="L424" s="289" t="str">
        <f>UPPER(_xlfn.XLOOKUP($K424,PPL_EMAIL!$I$2:$I$400,PPL_EMAIL!$J$2:$J$400,"",0))</f>
        <v/>
      </c>
      <c r="M424" s="290" t="str">
        <f>IFERROR(IF(OR(L424="ROOKIE",L424="FREE AGENT"),"NA",_xlfn.XLOOKUP($K424,PPL_EMAIL!$I$2:$I$400,PPL_EMAIL!$K$2:$K$400,"",0)),"NA")</f>
        <v/>
      </c>
      <c r="N424" s="290"/>
      <c r="O424" s="289" t="s">
        <v>12</v>
      </c>
      <c r="P424" s="291">
        <f>_xlfn.XLOOKUP($O424,NFL!$F$7:$F$39,NFL!$G$7:$G$39,"",0)</f>
        <v>11</v>
      </c>
      <c r="Q424" s="292">
        <v>0</v>
      </c>
      <c r="R424" s="293">
        <f>_xlfn.XLOOKUP($K424,CBS_RAW!$C$4:$C$1015,CBS_RAW!$AA$4:$AA$1015,"",0)</f>
        <v>36.54</v>
      </c>
      <c r="S424" s="315">
        <v>29.1</v>
      </c>
      <c r="T424" s="294">
        <f t="shared" si="26"/>
        <v>45</v>
      </c>
      <c r="U424" s="295">
        <f t="shared" si="27"/>
        <v>63</v>
      </c>
      <c r="V424" s="295">
        <f t="shared" si="28"/>
        <v>51.8</v>
      </c>
      <c r="W424" s="294">
        <v>319</v>
      </c>
      <c r="X424" s="295">
        <v>371</v>
      </c>
      <c r="Y424" s="295">
        <v>351.4</v>
      </c>
      <c r="Z424" s="230">
        <v>13.1</v>
      </c>
      <c r="AA424" s="229">
        <v>79</v>
      </c>
      <c r="AB424" s="230">
        <v>112</v>
      </c>
      <c r="AC424" s="230">
        <v>92.8</v>
      </c>
      <c r="AD424" s="230">
        <v>14.5</v>
      </c>
      <c r="AE424" s="25"/>
      <c r="AF424" s="241"/>
      <c r="AG424" s="11"/>
      <c r="AH424" s="230">
        <v>13.1</v>
      </c>
      <c r="AI424" s="229">
        <v>79</v>
      </c>
      <c r="AJ424" s="230">
        <v>112</v>
      </c>
      <c r="AK424" s="230">
        <v>92.8</v>
      </c>
      <c r="AL424" s="230">
        <v>14.5</v>
      </c>
      <c r="AM424" s="25"/>
      <c r="AN424" s="241"/>
      <c r="AZ424">
        <v>55</v>
      </c>
      <c r="BA424" t="s">
        <v>269</v>
      </c>
      <c r="BE424" s="8">
        <v>188</v>
      </c>
      <c r="BF424" s="8">
        <v>11</v>
      </c>
      <c r="BG424" s="8" t="s">
        <v>2402</v>
      </c>
      <c r="BH424" s="8" t="s">
        <v>22</v>
      </c>
      <c r="BI424" s="8">
        <v>117</v>
      </c>
      <c r="BJ424" s="8">
        <v>195</v>
      </c>
      <c r="BK424" s="8">
        <v>161.30000000000001</v>
      </c>
      <c r="BL424" s="8">
        <v>32.700000000000003</v>
      </c>
      <c r="BM424" s="8" t="s">
        <v>2369</v>
      </c>
    </row>
    <row r="425" spans="3:65" ht="16" customHeight="1">
      <c r="C425" s="288">
        <v>419</v>
      </c>
      <c r="D425" s="289"/>
      <c r="E425" s="289" t="str">
        <f>IF(L425="HOMIES", MAX(E$6:E424)+1, "")</f>
        <v/>
      </c>
      <c r="F425" s="289" t="str">
        <f t="shared" si="25"/>
        <v>WR137</v>
      </c>
      <c r="G425" s="289" t="s">
        <v>268</v>
      </c>
      <c r="H425" s="289" t="s">
        <v>268</v>
      </c>
      <c r="I425" s="289">
        <v>137</v>
      </c>
      <c r="J425" s="289">
        <v>15</v>
      </c>
      <c r="K425" s="289" t="s">
        <v>643</v>
      </c>
      <c r="L425" s="289" t="str">
        <f>UPPER(_xlfn.XLOOKUP($K425,PPL_EMAIL!$I$2:$I$400,PPL_EMAIL!$J$2:$J$400,"",0))</f>
        <v/>
      </c>
      <c r="M425" s="290" t="str">
        <f>IFERROR(IF(OR(L425="ROOKIE",L425="FREE AGENT"),"NA",_xlfn.XLOOKUP($K425,PPL_EMAIL!$I$2:$I$400,PPL_EMAIL!$K$2:$K$400,"",0)),"NA")</f>
        <v/>
      </c>
      <c r="N425" s="290"/>
      <c r="O425" s="289" t="s">
        <v>18</v>
      </c>
      <c r="P425" s="291">
        <f>_xlfn.XLOOKUP($O425,NFL!$F$7:$F$39,NFL!$G$7:$G$39,"",0)</f>
        <v>11</v>
      </c>
      <c r="Q425" s="292">
        <v>0</v>
      </c>
      <c r="R425" s="293" t="str">
        <f>_xlfn.XLOOKUP($K425,CBS_RAW!$C$4:$C$1015,CBS_RAW!$AA$4:$AA$1015,"",0)</f>
        <v/>
      </c>
      <c r="S425" s="315">
        <v>36</v>
      </c>
      <c r="T425" s="294">
        <f t="shared" si="26"/>
        <v>120</v>
      </c>
      <c r="U425" s="295">
        <f t="shared" si="27"/>
        <v>144</v>
      </c>
      <c r="V425" s="295">
        <f t="shared" si="28"/>
        <v>132.6</v>
      </c>
      <c r="W425" s="294">
        <v>293</v>
      </c>
      <c r="X425" s="295">
        <v>372</v>
      </c>
      <c r="Y425" s="295">
        <v>340.5</v>
      </c>
      <c r="Z425" s="230">
        <v>6</v>
      </c>
      <c r="AA425" s="229">
        <v>121</v>
      </c>
      <c r="AB425" s="230">
        <v>142</v>
      </c>
      <c r="AC425" s="230">
        <v>128.9</v>
      </c>
      <c r="AD425" s="230">
        <v>8</v>
      </c>
      <c r="AE425" s="25"/>
      <c r="AF425" s="241"/>
      <c r="AG425" s="11"/>
      <c r="AH425" s="230">
        <v>6</v>
      </c>
      <c r="AI425" s="229">
        <v>121</v>
      </c>
      <c r="AJ425" s="230">
        <v>142</v>
      </c>
      <c r="AK425" s="230">
        <v>128.9</v>
      </c>
      <c r="AL425" s="230">
        <v>8</v>
      </c>
      <c r="AM425" s="25"/>
      <c r="AN425" s="241"/>
      <c r="AZ425">
        <v>137</v>
      </c>
      <c r="BA425" t="s">
        <v>268</v>
      </c>
      <c r="BE425" s="8">
        <v>189</v>
      </c>
      <c r="BF425" s="8">
        <v>11</v>
      </c>
      <c r="BG425" s="8" t="s">
        <v>1595</v>
      </c>
      <c r="BH425" s="8" t="s">
        <v>4</v>
      </c>
      <c r="BI425" s="8">
        <v>114</v>
      </c>
      <c r="BJ425" s="8">
        <v>189</v>
      </c>
      <c r="BK425" s="8">
        <v>162.69999999999999</v>
      </c>
      <c r="BL425" s="8">
        <v>34.5</v>
      </c>
      <c r="BM425" s="8" t="s">
        <v>2369</v>
      </c>
    </row>
    <row r="426" spans="3:65" ht="16" customHeight="1">
      <c r="C426" s="288">
        <v>420</v>
      </c>
      <c r="D426" s="289"/>
      <c r="E426" s="289" t="str">
        <f>IF(L426="HOMIES", MAX(E$6:E425)+1, "")</f>
        <v/>
      </c>
      <c r="F426" s="289" t="str">
        <f t="shared" si="25"/>
        <v>WR138</v>
      </c>
      <c r="G426" s="289" t="s">
        <v>268</v>
      </c>
      <c r="H426" s="289" t="s">
        <v>268</v>
      </c>
      <c r="I426" s="289">
        <v>138</v>
      </c>
      <c r="J426" s="289">
        <v>15</v>
      </c>
      <c r="K426" s="289" t="s">
        <v>132</v>
      </c>
      <c r="L426" s="289" t="str">
        <f>UPPER(_xlfn.XLOOKUP($K426,PPL_EMAIL!$I$2:$I$400,PPL_EMAIL!$J$2:$J$400,"",0))</f>
        <v>INVINCIBLES</v>
      </c>
      <c r="M426" s="290">
        <f>IFERROR(IF(OR(L426="ROOKIE",L426="FREE AGENT"),"NA",_xlfn.XLOOKUP($K426,PPL_EMAIL!$I$2:$I$400,PPL_EMAIL!$K$2:$K$400,"",0)),"NA")</f>
        <v>5</v>
      </c>
      <c r="N426" s="290" t="s">
        <v>396</v>
      </c>
      <c r="O426" s="289" t="s">
        <v>120</v>
      </c>
      <c r="P426" s="291" t="str">
        <f>_xlfn.XLOOKUP($O426,NFL!$F$7:$F$39,NFL!$G$7:$G$39,"",0)</f>
        <v/>
      </c>
      <c r="Q426" s="292">
        <v>0</v>
      </c>
      <c r="R426" s="293" t="str">
        <f>_xlfn.XLOOKUP($K426,CBS_RAW!$C$4:$C$1015,CBS_RAW!$AA$4:$AA$1015,"",0)</f>
        <v/>
      </c>
      <c r="S426" s="315">
        <v>51.1</v>
      </c>
      <c r="T426" s="294">
        <f t="shared" si="26"/>
        <v>113</v>
      </c>
      <c r="U426" s="295">
        <f t="shared" si="27"/>
        <v>174</v>
      </c>
      <c r="V426" s="295">
        <f t="shared" si="28"/>
        <v>135.6</v>
      </c>
      <c r="W426" s="294">
        <v>327</v>
      </c>
      <c r="X426" s="295">
        <v>372</v>
      </c>
      <c r="Y426" s="295">
        <v>344.5</v>
      </c>
      <c r="Z426" s="230">
        <v>6.7</v>
      </c>
      <c r="AA426" s="229">
        <v>38</v>
      </c>
      <c r="AB426" s="230">
        <v>59</v>
      </c>
      <c r="AC426" s="230">
        <v>51</v>
      </c>
      <c r="AD426" s="230">
        <v>7</v>
      </c>
      <c r="AE426" s="25"/>
      <c r="AF426" s="241"/>
      <c r="AG426" s="11"/>
      <c r="AH426" s="230">
        <v>6.7</v>
      </c>
      <c r="AI426" s="229">
        <v>38</v>
      </c>
      <c r="AJ426" s="230">
        <v>59</v>
      </c>
      <c r="AK426" s="230">
        <v>51</v>
      </c>
      <c r="AL426" s="230">
        <v>7</v>
      </c>
      <c r="AM426" s="25"/>
      <c r="AN426" s="241"/>
      <c r="AZ426">
        <v>138</v>
      </c>
      <c r="BA426" t="s">
        <v>268</v>
      </c>
      <c r="BE426" s="8">
        <v>190</v>
      </c>
      <c r="BF426" s="8">
        <v>11</v>
      </c>
      <c r="BG426" s="8" t="s">
        <v>1612</v>
      </c>
      <c r="BH426" s="8" t="s">
        <v>50</v>
      </c>
      <c r="BI426" s="8">
        <v>137</v>
      </c>
      <c r="BJ426" s="8">
        <v>204</v>
      </c>
      <c r="BK426" s="8">
        <v>162.69999999999999</v>
      </c>
      <c r="BL426" s="8">
        <v>29.5</v>
      </c>
      <c r="BM426" s="8" t="s">
        <v>2369</v>
      </c>
    </row>
    <row r="427" spans="3:65" ht="16" customHeight="1">
      <c r="C427" s="288">
        <v>421</v>
      </c>
      <c r="D427" s="289"/>
      <c r="E427" s="289" t="str">
        <f>IF(L427="HOMIES", MAX(E$6:E426)+1, "")</f>
        <v/>
      </c>
      <c r="F427" s="289" t="str">
        <f t="shared" si="25"/>
        <v>QB43</v>
      </c>
      <c r="G427" s="289" t="s">
        <v>266</v>
      </c>
      <c r="H427" s="289" t="s">
        <v>266</v>
      </c>
      <c r="I427" s="289">
        <v>43</v>
      </c>
      <c r="J427" s="289">
        <v>15</v>
      </c>
      <c r="K427" s="289" t="s">
        <v>1007</v>
      </c>
      <c r="L427" s="289" t="str">
        <f>UPPER(_xlfn.XLOOKUP($K427,PPL_EMAIL!$I$2:$I$400,PPL_EMAIL!$J$2:$J$400,"",0))</f>
        <v/>
      </c>
      <c r="M427" s="290" t="str">
        <f>IFERROR(IF(OR(L427="ROOKIE",L427="FREE AGENT"),"NA",_xlfn.XLOOKUP($K427,PPL_EMAIL!$I$2:$I$400,PPL_EMAIL!$K$2:$K$400,"",0)),"NA")</f>
        <v/>
      </c>
      <c r="N427" s="290"/>
      <c r="O427" s="289" t="s">
        <v>42</v>
      </c>
      <c r="P427" s="291">
        <f>_xlfn.XLOOKUP($O427,NFL!$F$7:$F$39,NFL!$G$7:$G$39,"",0)</f>
        <v>10</v>
      </c>
      <c r="Q427" s="292">
        <v>0</v>
      </c>
      <c r="R427" s="293">
        <f>_xlfn.XLOOKUP($K427,CBS_RAW!$C$4:$C$1015,CBS_RAW!$AA$4:$AA$1015,"",0)</f>
        <v>25.36</v>
      </c>
      <c r="S427" s="315">
        <v>23.82</v>
      </c>
      <c r="T427" s="294">
        <f t="shared" si="26"/>
        <v>37</v>
      </c>
      <c r="U427" s="295">
        <f t="shared" si="27"/>
        <v>60</v>
      </c>
      <c r="V427" s="295">
        <f t="shared" si="28"/>
        <v>40</v>
      </c>
      <c r="W427" s="294">
        <v>336</v>
      </c>
      <c r="X427" s="295">
        <v>387</v>
      </c>
      <c r="Y427" s="295">
        <v>357.4</v>
      </c>
      <c r="Z427" s="230">
        <v>9.5</v>
      </c>
      <c r="AA427" s="229">
        <v>47</v>
      </c>
      <c r="AB427" s="230">
        <v>82</v>
      </c>
      <c r="AC427" s="230">
        <v>63.6</v>
      </c>
      <c r="AD427" s="230">
        <v>13.1</v>
      </c>
      <c r="AE427" s="25"/>
      <c r="AF427" s="241"/>
      <c r="AG427" s="11"/>
      <c r="AH427" s="230">
        <v>9.5</v>
      </c>
      <c r="AI427" s="229">
        <v>47</v>
      </c>
      <c r="AJ427" s="230">
        <v>82</v>
      </c>
      <c r="AK427" s="230">
        <v>63.6</v>
      </c>
      <c r="AL427" s="230">
        <v>13.1</v>
      </c>
      <c r="AM427" s="25"/>
      <c r="AN427" s="241"/>
      <c r="AZ427">
        <v>43</v>
      </c>
      <c r="BA427" t="s">
        <v>266</v>
      </c>
      <c r="BE427" s="8">
        <v>191</v>
      </c>
      <c r="BF427" s="8">
        <v>11</v>
      </c>
      <c r="BG427" s="8" t="s">
        <v>2403</v>
      </c>
      <c r="BH427" s="8" t="s">
        <v>120</v>
      </c>
      <c r="BI427" s="8">
        <v>132</v>
      </c>
      <c r="BJ427" s="8">
        <v>152</v>
      </c>
      <c r="BK427" s="8">
        <v>142</v>
      </c>
      <c r="BL427" s="8">
        <v>10</v>
      </c>
      <c r="BM427" s="8" t="s">
        <v>2369</v>
      </c>
    </row>
    <row r="428" spans="3:65" ht="16" customHeight="1">
      <c r="C428" s="288">
        <v>422</v>
      </c>
      <c r="D428" s="289"/>
      <c r="E428" s="289" t="str">
        <f>IF(L428="HOMIES", MAX(E$6:E427)+1, "")</f>
        <v/>
      </c>
      <c r="F428" s="289" t="str">
        <f t="shared" si="25"/>
        <v>WR139</v>
      </c>
      <c r="G428" s="289" t="s">
        <v>268</v>
      </c>
      <c r="H428" s="289" t="s">
        <v>268</v>
      </c>
      <c r="I428" s="289">
        <v>139</v>
      </c>
      <c r="J428" s="289">
        <v>15</v>
      </c>
      <c r="K428" s="289" t="s">
        <v>1018</v>
      </c>
      <c r="L428" s="289" t="str">
        <f>UPPER(_xlfn.XLOOKUP($K428,PPL_EMAIL!$I$2:$I$400,PPL_EMAIL!$J$2:$J$400,"",0))</f>
        <v/>
      </c>
      <c r="M428" s="290" t="str">
        <f>IFERROR(IF(OR(L428="ROOKIE",L428="FREE AGENT"),"NA",_xlfn.XLOOKUP($K428,PPL_EMAIL!$I$2:$I$400,PPL_EMAIL!$K$2:$K$400,"",0)),"NA")</f>
        <v/>
      </c>
      <c r="N428" s="290"/>
      <c r="O428" s="289" t="s">
        <v>40</v>
      </c>
      <c r="P428" s="291">
        <f>_xlfn.XLOOKUP($O428,NFL!$F$7:$F$39,NFL!$G$7:$G$39,"",0)</f>
        <v>6</v>
      </c>
      <c r="Q428" s="292">
        <v>0</v>
      </c>
      <c r="R428" s="293">
        <f>_xlfn.XLOOKUP($K428,CBS_RAW!$C$4:$C$1015,CBS_RAW!$AA$4:$AA$1015,"",0)</f>
        <v>67</v>
      </c>
      <c r="S428" s="315">
        <v>84.4</v>
      </c>
      <c r="T428" s="294">
        <f t="shared" si="26"/>
        <v>115</v>
      </c>
      <c r="U428" s="295">
        <f t="shared" si="27"/>
        <v>171</v>
      </c>
      <c r="V428" s="295">
        <f t="shared" si="28"/>
        <v>146.19999999999999</v>
      </c>
      <c r="W428" s="294">
        <v>286</v>
      </c>
      <c r="X428" s="295">
        <v>362</v>
      </c>
      <c r="Y428" s="295">
        <v>331.3</v>
      </c>
      <c r="Z428" s="230">
        <v>25.7</v>
      </c>
      <c r="AA428" s="229">
        <v>149</v>
      </c>
      <c r="AB428" s="230">
        <v>176</v>
      </c>
      <c r="AC428" s="230">
        <v>165.3</v>
      </c>
      <c r="AD428" s="230">
        <v>11.7</v>
      </c>
      <c r="AE428" s="25"/>
      <c r="AF428" s="241"/>
      <c r="AG428" s="11"/>
      <c r="AH428" s="230">
        <v>25.7</v>
      </c>
      <c r="AI428" s="229">
        <v>149</v>
      </c>
      <c r="AJ428" s="230">
        <v>176</v>
      </c>
      <c r="AK428" s="230">
        <v>165.3</v>
      </c>
      <c r="AL428" s="230">
        <v>11.7</v>
      </c>
      <c r="AM428" s="25"/>
      <c r="AN428" s="241"/>
      <c r="AZ428">
        <v>139</v>
      </c>
      <c r="BA428" t="s">
        <v>268</v>
      </c>
      <c r="BE428" s="8">
        <v>192</v>
      </c>
      <c r="BF428" s="8">
        <v>11</v>
      </c>
      <c r="BG428" s="8" t="s">
        <v>1593</v>
      </c>
      <c r="BH428" s="8" t="s">
        <v>22</v>
      </c>
      <c r="BI428" s="8">
        <v>163</v>
      </c>
      <c r="BJ428" s="8">
        <v>196</v>
      </c>
      <c r="BK428" s="8">
        <v>175.5</v>
      </c>
      <c r="BL428" s="8">
        <v>12.5</v>
      </c>
      <c r="BM428" s="8" t="s">
        <v>2369</v>
      </c>
    </row>
    <row r="429" spans="3:65" ht="16" customHeight="1">
      <c r="C429" s="288">
        <v>423</v>
      </c>
      <c r="D429" s="289"/>
      <c r="E429" s="289" t="str">
        <f>IF(L429="HOMIES", MAX(E$6:E428)+1, "")</f>
        <v/>
      </c>
      <c r="F429" s="289" t="str">
        <f t="shared" si="25"/>
        <v>WR140</v>
      </c>
      <c r="G429" s="289" t="s">
        <v>268</v>
      </c>
      <c r="H429" s="289" t="s">
        <v>268</v>
      </c>
      <c r="I429" s="289">
        <v>140</v>
      </c>
      <c r="J429" s="289">
        <v>15</v>
      </c>
      <c r="K429" s="289" t="s">
        <v>1024</v>
      </c>
      <c r="L429" s="289" t="str">
        <f>UPPER(_xlfn.XLOOKUP($K429,PPL_EMAIL!$I$2:$I$400,PPL_EMAIL!$J$2:$J$400,"",0))</f>
        <v/>
      </c>
      <c r="M429" s="290" t="str">
        <f>IFERROR(IF(OR(L429="ROOKIE",L429="FREE AGENT"),"NA",_xlfn.XLOOKUP($K429,PPL_EMAIL!$I$2:$I$400,PPL_EMAIL!$K$2:$K$400,"",0)),"NA")</f>
        <v/>
      </c>
      <c r="N429" s="290"/>
      <c r="O429" s="289" t="s">
        <v>6</v>
      </c>
      <c r="P429" s="291">
        <f>_xlfn.XLOOKUP($O429,NFL!$F$7:$F$39,NFL!$G$7:$G$39,"",0)</f>
        <v>6</v>
      </c>
      <c r="Q429" s="292">
        <v>0</v>
      </c>
      <c r="R429" s="293" t="str">
        <f>_xlfn.XLOOKUP($K429,CBS_RAW!$C$4:$C$1015,CBS_RAW!$AA$4:$AA$1015,"",0)</f>
        <v/>
      </c>
      <c r="S429" s="315">
        <v>11</v>
      </c>
      <c r="T429" s="294">
        <f t="shared" si="26"/>
        <v>104</v>
      </c>
      <c r="U429" s="295">
        <f t="shared" si="27"/>
        <v>161</v>
      </c>
      <c r="V429" s="295">
        <f t="shared" si="28"/>
        <v>126.6</v>
      </c>
      <c r="W429" s="294">
        <v>301</v>
      </c>
      <c r="X429" s="295">
        <v>390</v>
      </c>
      <c r="Y429" s="295">
        <v>348.8</v>
      </c>
      <c r="Z429" s="230" t="s">
        <v>272</v>
      </c>
      <c r="AA429" s="229" t="s">
        <v>272</v>
      </c>
      <c r="AB429" s="230" t="s">
        <v>272</v>
      </c>
      <c r="AC429" s="230" t="s">
        <v>272</v>
      </c>
      <c r="AD429" s="230" t="s">
        <v>272</v>
      </c>
      <c r="AE429" s="25"/>
      <c r="AF429" s="241"/>
      <c r="AG429" s="11"/>
      <c r="AH429" s="230" t="s">
        <v>272</v>
      </c>
      <c r="AI429" s="229" t="s">
        <v>272</v>
      </c>
      <c r="AJ429" s="230" t="s">
        <v>272</v>
      </c>
      <c r="AK429" s="230" t="s">
        <v>272</v>
      </c>
      <c r="AL429" s="230" t="s">
        <v>272</v>
      </c>
      <c r="AM429" s="25"/>
      <c r="AN429" s="241"/>
      <c r="AZ429">
        <v>140</v>
      </c>
      <c r="BA429" t="s">
        <v>268</v>
      </c>
      <c r="BE429" s="8">
        <v>193</v>
      </c>
      <c r="BF429" s="8">
        <v>11</v>
      </c>
      <c r="BG429" s="8" t="s">
        <v>2404</v>
      </c>
      <c r="BH429" s="8" t="s">
        <v>120</v>
      </c>
      <c r="BI429" s="8">
        <v>129</v>
      </c>
      <c r="BJ429" s="8">
        <v>170</v>
      </c>
      <c r="BK429" s="8">
        <v>149.5</v>
      </c>
      <c r="BL429" s="8">
        <v>20.5</v>
      </c>
      <c r="BM429" s="8" t="s">
        <v>2369</v>
      </c>
    </row>
    <row r="430" spans="3:65" ht="16" customHeight="1">
      <c r="C430" s="288">
        <v>424</v>
      </c>
      <c r="D430" s="289"/>
      <c r="E430" s="289" t="str">
        <f>IF(L430="HOMIES", MAX(E$6:E429)+1, "")</f>
        <v/>
      </c>
      <c r="F430" s="289" t="str">
        <f t="shared" si="25"/>
        <v>WR141</v>
      </c>
      <c r="G430" s="289" t="s">
        <v>268</v>
      </c>
      <c r="H430" s="289" t="s">
        <v>268</v>
      </c>
      <c r="I430" s="289">
        <v>141</v>
      </c>
      <c r="J430" s="289">
        <v>15</v>
      </c>
      <c r="K430" s="289" t="s">
        <v>1012</v>
      </c>
      <c r="L430" s="289" t="str">
        <f>UPPER(_xlfn.XLOOKUP($K430,PPL_EMAIL!$I$2:$I$400,PPL_EMAIL!$J$2:$J$400,"",0))</f>
        <v/>
      </c>
      <c r="M430" s="290" t="str">
        <f>IFERROR(IF(OR(L430="ROOKIE",L430="FREE AGENT"),"NA",_xlfn.XLOOKUP($K430,PPL_EMAIL!$I$2:$I$400,PPL_EMAIL!$K$2:$K$400,"",0)),"NA")</f>
        <v/>
      </c>
      <c r="N430" s="290"/>
      <c r="O430" s="289" t="s">
        <v>1</v>
      </c>
      <c r="P430" s="291">
        <f>_xlfn.XLOOKUP($O430,NFL!$F$7:$F$39,NFL!$G$7:$G$39,"",0)</f>
        <v>8</v>
      </c>
      <c r="Q430" s="292">
        <v>0</v>
      </c>
      <c r="R430" s="293">
        <f>_xlfn.XLOOKUP($K430,CBS_RAW!$C$4:$C$1015,CBS_RAW!$AA$4:$AA$1015,"",0)</f>
        <v>19.73</v>
      </c>
      <c r="S430" s="315">
        <v>0</v>
      </c>
      <c r="T430" s="294">
        <f t="shared" si="26"/>
        <v>105</v>
      </c>
      <c r="U430" s="295">
        <f t="shared" si="27"/>
        <v>144</v>
      </c>
      <c r="V430" s="295">
        <f t="shared" si="28"/>
        <v>126.3</v>
      </c>
      <c r="W430" s="294">
        <v>297</v>
      </c>
      <c r="X430" s="295">
        <v>357</v>
      </c>
      <c r="Y430" s="295">
        <v>332.7</v>
      </c>
      <c r="Z430" s="230">
        <v>30.6</v>
      </c>
      <c r="AA430" s="229">
        <v>116</v>
      </c>
      <c r="AB430" s="230">
        <v>160</v>
      </c>
      <c r="AC430" s="230">
        <v>136.4</v>
      </c>
      <c r="AD430" s="230">
        <v>15.3</v>
      </c>
      <c r="AE430" s="25"/>
      <c r="AF430" s="241"/>
      <c r="AG430" s="11"/>
      <c r="AH430" s="230">
        <v>30.6</v>
      </c>
      <c r="AI430" s="229">
        <v>116</v>
      </c>
      <c r="AJ430" s="230">
        <v>160</v>
      </c>
      <c r="AK430" s="230">
        <v>136.4</v>
      </c>
      <c r="AL430" s="230">
        <v>15.3</v>
      </c>
      <c r="AM430" s="25"/>
      <c r="AN430" s="241"/>
      <c r="AZ430">
        <v>141</v>
      </c>
      <c r="BA430" t="s">
        <v>268</v>
      </c>
      <c r="BE430" s="8">
        <v>194</v>
      </c>
      <c r="BF430" s="8">
        <v>11</v>
      </c>
      <c r="BG430" s="8" t="s">
        <v>1613</v>
      </c>
      <c r="BH430" s="8" t="s">
        <v>48</v>
      </c>
      <c r="BI430" s="8">
        <v>132</v>
      </c>
      <c r="BJ430" s="8">
        <v>223</v>
      </c>
      <c r="BK430" s="8">
        <v>175</v>
      </c>
      <c r="BL430" s="8">
        <v>37.299999999999997</v>
      </c>
      <c r="BM430" s="8" t="s">
        <v>2369</v>
      </c>
    </row>
    <row r="431" spans="3:65" ht="16" customHeight="1">
      <c r="C431" s="288">
        <v>425</v>
      </c>
      <c r="D431" s="289"/>
      <c r="E431" s="289" t="str">
        <f>IF(L431="HOMIES", MAX(E$6:E430)+1, "")</f>
        <v/>
      </c>
      <c r="F431" s="289" t="str">
        <f t="shared" si="25"/>
        <v>TE56</v>
      </c>
      <c r="G431" s="289" t="s">
        <v>269</v>
      </c>
      <c r="H431" s="289" t="s">
        <v>269</v>
      </c>
      <c r="I431" s="289">
        <v>56</v>
      </c>
      <c r="J431" s="289">
        <v>15</v>
      </c>
      <c r="K431" s="289" t="s">
        <v>194</v>
      </c>
      <c r="L431" s="289" t="str">
        <f>UPPER(_xlfn.XLOOKUP($K431,PPL_EMAIL!$I$2:$I$400,PPL_EMAIL!$J$2:$J$400,"",0))</f>
        <v/>
      </c>
      <c r="M431" s="290" t="str">
        <f>IFERROR(IF(OR(L431="ROOKIE",L431="FREE AGENT"),"NA",_xlfn.XLOOKUP($K431,PPL_EMAIL!$I$2:$I$400,PPL_EMAIL!$K$2:$K$400,"",0)),"NA")</f>
        <v/>
      </c>
      <c r="N431" s="290"/>
      <c r="O431" s="289" t="s">
        <v>14</v>
      </c>
      <c r="P431" s="291">
        <f>_xlfn.XLOOKUP($O431,NFL!$F$7:$F$39,NFL!$G$7:$G$39,"",0)</f>
        <v>13</v>
      </c>
      <c r="Q431" s="292">
        <v>0</v>
      </c>
      <c r="R431" s="293">
        <f>_xlfn.XLOOKUP($K431,CBS_RAW!$C$4:$C$1015,CBS_RAW!$AA$4:$AA$1015,"",0)</f>
        <v>26.43</v>
      </c>
      <c r="S431" s="315">
        <v>18.8</v>
      </c>
      <c r="T431" s="294">
        <f t="shared" si="26"/>
        <v>47</v>
      </c>
      <c r="U431" s="295">
        <f t="shared" si="27"/>
        <v>62</v>
      </c>
      <c r="V431" s="295">
        <f t="shared" si="28"/>
        <v>53.6</v>
      </c>
      <c r="W431" s="294">
        <v>279</v>
      </c>
      <c r="X431" s="295">
        <v>366</v>
      </c>
      <c r="Y431" s="295">
        <v>333</v>
      </c>
      <c r="Z431" s="230">
        <v>8.9</v>
      </c>
      <c r="AA431" s="229">
        <v>42</v>
      </c>
      <c r="AB431" s="230">
        <v>86</v>
      </c>
      <c r="AC431" s="230">
        <v>66</v>
      </c>
      <c r="AD431" s="230">
        <v>16</v>
      </c>
      <c r="AE431" s="25"/>
      <c r="AF431" s="241"/>
      <c r="AG431" s="11"/>
      <c r="AH431" s="230">
        <v>8.9</v>
      </c>
      <c r="AI431" s="229">
        <v>42</v>
      </c>
      <c r="AJ431" s="230">
        <v>86</v>
      </c>
      <c r="AK431" s="230">
        <v>66</v>
      </c>
      <c r="AL431" s="230">
        <v>16</v>
      </c>
      <c r="AM431" s="25"/>
      <c r="AN431" s="241"/>
      <c r="AZ431">
        <v>56</v>
      </c>
      <c r="BA431" t="s">
        <v>269</v>
      </c>
      <c r="BE431" s="8">
        <v>195</v>
      </c>
      <c r="BF431" s="8">
        <v>11</v>
      </c>
      <c r="BG431" s="8" t="s">
        <v>2405</v>
      </c>
      <c r="BH431" s="8" t="s">
        <v>120</v>
      </c>
      <c r="BI431" s="8">
        <v>132</v>
      </c>
      <c r="BJ431" s="8">
        <v>174</v>
      </c>
      <c r="BK431" s="8">
        <v>153</v>
      </c>
      <c r="BL431" s="8">
        <v>21</v>
      </c>
      <c r="BM431" s="8" t="s">
        <v>2369</v>
      </c>
    </row>
    <row r="432" spans="3:65" ht="16" customHeight="1">
      <c r="C432" s="288">
        <v>426</v>
      </c>
      <c r="D432" s="289"/>
      <c r="E432" s="289" t="str">
        <f>IF(L432="HOMIES", MAX(E$6:E431)+1, "")</f>
        <v/>
      </c>
      <c r="F432" s="289" t="str">
        <f t="shared" si="25"/>
        <v>WR142</v>
      </c>
      <c r="G432" s="289" t="s">
        <v>268</v>
      </c>
      <c r="H432" s="289" t="s">
        <v>268</v>
      </c>
      <c r="I432" s="289">
        <v>142</v>
      </c>
      <c r="J432" s="289">
        <v>15</v>
      </c>
      <c r="K432" s="289" t="s">
        <v>476</v>
      </c>
      <c r="L432" s="289" t="str">
        <f>UPPER(_xlfn.XLOOKUP($K432,PPL_EMAIL!$I$2:$I$400,PPL_EMAIL!$J$2:$J$400,"",0))</f>
        <v>HABANEROS</v>
      </c>
      <c r="M432" s="290">
        <f>IFERROR(IF(OR(L432="ROOKIE",L432="FREE AGENT"),"NA",_xlfn.XLOOKUP($K432,PPL_EMAIL!$I$2:$I$400,PPL_EMAIL!$K$2:$K$400,"",0)),"NA")</f>
        <v>4</v>
      </c>
      <c r="N432" s="290" t="s">
        <v>396</v>
      </c>
      <c r="O432" s="289" t="s">
        <v>16</v>
      </c>
      <c r="P432" s="291">
        <f>_xlfn.XLOOKUP($O432,NFL!$F$7:$F$39,NFL!$G$7:$G$39,"",0)</f>
        <v>7</v>
      </c>
      <c r="Q432" s="292">
        <v>0</v>
      </c>
      <c r="R432" s="293">
        <f>_xlfn.XLOOKUP($K432,CBS_RAW!$C$4:$C$1015,CBS_RAW!$AA$4:$AA$1015,"",0)</f>
        <v>20.93</v>
      </c>
      <c r="S432" s="315">
        <v>56.5</v>
      </c>
      <c r="T432" s="294">
        <f t="shared" si="26"/>
        <v>109</v>
      </c>
      <c r="U432" s="295">
        <f t="shared" si="27"/>
        <v>143</v>
      </c>
      <c r="V432" s="295">
        <f t="shared" si="28"/>
        <v>127</v>
      </c>
      <c r="W432" s="294">
        <v>311</v>
      </c>
      <c r="X432" s="295">
        <v>396</v>
      </c>
      <c r="Y432" s="295">
        <v>351.5</v>
      </c>
      <c r="Z432" s="230">
        <v>1</v>
      </c>
      <c r="AA432" s="229">
        <v>99</v>
      </c>
      <c r="AB432" s="230">
        <v>144</v>
      </c>
      <c r="AC432" s="230">
        <v>114</v>
      </c>
      <c r="AD432" s="230">
        <v>16.5</v>
      </c>
      <c r="AE432" s="25"/>
      <c r="AF432" s="241"/>
      <c r="AG432" s="11"/>
      <c r="AH432" s="230">
        <v>1</v>
      </c>
      <c r="AI432" s="229">
        <v>99</v>
      </c>
      <c r="AJ432" s="230">
        <v>144</v>
      </c>
      <c r="AK432" s="230">
        <v>114</v>
      </c>
      <c r="AL432" s="230">
        <v>16.5</v>
      </c>
      <c r="AM432" s="25"/>
      <c r="AN432" s="241"/>
      <c r="AZ432">
        <v>142</v>
      </c>
      <c r="BA432" t="s">
        <v>268</v>
      </c>
      <c r="BE432" s="8">
        <v>196</v>
      </c>
      <c r="BF432" s="8">
        <v>11</v>
      </c>
      <c r="BG432" s="8" t="s">
        <v>1611</v>
      </c>
      <c r="BH432" s="8" t="s">
        <v>42</v>
      </c>
      <c r="BI432" s="8">
        <v>162</v>
      </c>
      <c r="BJ432" s="8">
        <v>201</v>
      </c>
      <c r="BK432" s="8">
        <v>180.5</v>
      </c>
      <c r="BL432" s="8">
        <v>15.7</v>
      </c>
      <c r="BM432" s="8" t="s">
        <v>2369</v>
      </c>
    </row>
    <row r="433" spans="3:65" ht="16" customHeight="1">
      <c r="C433" s="288">
        <v>427</v>
      </c>
      <c r="D433" s="289"/>
      <c r="E433" s="289" t="str">
        <f>IF(L433="HOMIES", MAX(E$6:E432)+1, "")</f>
        <v/>
      </c>
      <c r="F433" s="289" t="str">
        <f t="shared" si="25"/>
        <v>TE57</v>
      </c>
      <c r="G433" s="289" t="s">
        <v>269</v>
      </c>
      <c r="H433" s="289" t="s">
        <v>269</v>
      </c>
      <c r="I433" s="289">
        <v>57</v>
      </c>
      <c r="J433" s="289">
        <v>15</v>
      </c>
      <c r="K433" s="289" t="s">
        <v>1019</v>
      </c>
      <c r="L433" s="289" t="str">
        <f>UPPER(_xlfn.XLOOKUP($K433,PPL_EMAIL!$I$2:$I$400,PPL_EMAIL!$J$2:$J$400,"",0))</f>
        <v/>
      </c>
      <c r="M433" s="290" t="str">
        <f>IFERROR(IF(OR(L433="ROOKIE",L433="FREE AGENT"),"NA",_xlfn.XLOOKUP($K433,PPL_EMAIL!$I$2:$I$400,PPL_EMAIL!$K$2:$K$400,"",0)),"NA")</f>
        <v/>
      </c>
      <c r="N433" s="290"/>
      <c r="O433" s="289" t="s">
        <v>51</v>
      </c>
      <c r="P433" s="291">
        <f>_xlfn.XLOOKUP($O433,NFL!$F$7:$F$39,NFL!$G$7:$G$39,"",0)</f>
        <v>11</v>
      </c>
      <c r="Q433" s="292">
        <v>0</v>
      </c>
      <c r="R433" s="293">
        <f>_xlfn.XLOOKUP($K433,CBS_RAW!$C$4:$C$1015,CBS_RAW!$AA$4:$AA$1015,"",0)</f>
        <v>34.840000000000003</v>
      </c>
      <c r="S433" s="315">
        <v>36</v>
      </c>
      <c r="T433" s="294">
        <f t="shared" si="26"/>
        <v>46</v>
      </c>
      <c r="U433" s="295">
        <f t="shared" si="27"/>
        <v>64</v>
      </c>
      <c r="V433" s="295">
        <f t="shared" si="28"/>
        <v>52.8</v>
      </c>
      <c r="W433" s="294">
        <v>344</v>
      </c>
      <c r="X433" s="295">
        <v>394</v>
      </c>
      <c r="Y433" s="295">
        <v>364.2</v>
      </c>
      <c r="Z433" s="230">
        <v>9.8000000000000007</v>
      </c>
      <c r="AA433" s="229">
        <v>91</v>
      </c>
      <c r="AB433" s="230">
        <v>141</v>
      </c>
      <c r="AC433" s="230">
        <v>107.3</v>
      </c>
      <c r="AD433" s="230">
        <v>17.899999999999999</v>
      </c>
      <c r="AE433" s="25"/>
      <c r="AF433" s="241"/>
      <c r="AG433" s="11"/>
      <c r="AH433" s="230">
        <v>9.8000000000000007</v>
      </c>
      <c r="AI433" s="229">
        <v>91</v>
      </c>
      <c r="AJ433" s="230">
        <v>141</v>
      </c>
      <c r="AK433" s="230">
        <v>107.3</v>
      </c>
      <c r="AL433" s="230">
        <v>17.899999999999999</v>
      </c>
      <c r="AM433" s="25"/>
      <c r="AN433" s="241"/>
      <c r="AZ433">
        <v>57</v>
      </c>
      <c r="BA433" t="s">
        <v>269</v>
      </c>
      <c r="BE433" s="8">
        <v>197</v>
      </c>
      <c r="BF433" s="8">
        <v>11</v>
      </c>
      <c r="BG433" s="8" t="s">
        <v>2406</v>
      </c>
      <c r="BH433" s="8" t="s">
        <v>4</v>
      </c>
      <c r="BI433" s="8">
        <v>125</v>
      </c>
      <c r="BJ433" s="8">
        <v>183</v>
      </c>
      <c r="BK433" s="8">
        <v>154</v>
      </c>
      <c r="BL433" s="8">
        <v>29</v>
      </c>
      <c r="BM433" s="8" t="s">
        <v>2369</v>
      </c>
    </row>
    <row r="434" spans="3:65" ht="16" customHeight="1">
      <c r="C434" s="288">
        <v>428</v>
      </c>
      <c r="D434" s="289"/>
      <c r="E434" s="289" t="str">
        <f>IF(L434="HOMIES", MAX(E$6:E433)+1, "")</f>
        <v/>
      </c>
      <c r="F434" s="289" t="str">
        <f t="shared" si="25"/>
        <v>WR143</v>
      </c>
      <c r="G434" s="289" t="s">
        <v>268</v>
      </c>
      <c r="H434" s="289" t="s">
        <v>268</v>
      </c>
      <c r="I434" s="289">
        <v>143</v>
      </c>
      <c r="J434" s="289">
        <v>15</v>
      </c>
      <c r="K434" s="289" t="s">
        <v>478</v>
      </c>
      <c r="L434" s="289" t="str">
        <f>UPPER(_xlfn.XLOOKUP($K434,PPL_EMAIL!$I$2:$I$400,PPL_EMAIL!$J$2:$J$400,"",0))</f>
        <v/>
      </c>
      <c r="M434" s="290" t="str">
        <f>IFERROR(IF(OR(L434="ROOKIE",L434="FREE AGENT"),"NA",_xlfn.XLOOKUP($K434,PPL_EMAIL!$I$2:$I$400,PPL_EMAIL!$K$2:$K$400,"",0)),"NA")</f>
        <v/>
      </c>
      <c r="N434" s="290"/>
      <c r="O434" s="289" t="s">
        <v>120</v>
      </c>
      <c r="P434" s="291" t="str">
        <f>_xlfn.XLOOKUP($O434,NFL!$F$7:$F$39,NFL!$G$7:$G$39,"",0)</f>
        <v/>
      </c>
      <c r="Q434" s="292">
        <v>0</v>
      </c>
      <c r="R434" s="293" t="str">
        <f>_xlfn.XLOOKUP($K434,CBS_RAW!$C$4:$C$1015,CBS_RAW!$AA$4:$AA$1015,"",0)</f>
        <v/>
      </c>
      <c r="S434" s="315">
        <v>9.9</v>
      </c>
      <c r="T434" s="294">
        <f t="shared" si="26"/>
        <v>117</v>
      </c>
      <c r="U434" s="295">
        <f t="shared" si="27"/>
        <v>154</v>
      </c>
      <c r="V434" s="295">
        <f t="shared" si="28"/>
        <v>133.80000000000001</v>
      </c>
      <c r="W434" s="294">
        <v>332</v>
      </c>
      <c r="X434" s="295">
        <v>366</v>
      </c>
      <c r="Y434" s="295">
        <v>343.3</v>
      </c>
      <c r="Z434" s="230">
        <v>1.9</v>
      </c>
      <c r="AA434" s="229">
        <v>97</v>
      </c>
      <c r="AB434" s="230">
        <v>155</v>
      </c>
      <c r="AC434" s="230">
        <v>111.4</v>
      </c>
      <c r="AD434" s="230">
        <v>22.1</v>
      </c>
      <c r="AE434" s="25"/>
      <c r="AF434" s="241"/>
      <c r="AG434" s="11"/>
      <c r="AH434" s="230">
        <v>1.9</v>
      </c>
      <c r="AI434" s="229">
        <v>97</v>
      </c>
      <c r="AJ434" s="230">
        <v>155</v>
      </c>
      <c r="AK434" s="230">
        <v>111.4</v>
      </c>
      <c r="AL434" s="230">
        <v>22.1</v>
      </c>
      <c r="AM434" s="25"/>
      <c r="AN434" s="241"/>
      <c r="AZ434">
        <v>143</v>
      </c>
      <c r="BA434" t="s">
        <v>268</v>
      </c>
      <c r="BE434" s="8">
        <v>198</v>
      </c>
      <c r="BF434" s="8">
        <v>11</v>
      </c>
      <c r="BG434" s="8" t="s">
        <v>2407</v>
      </c>
      <c r="BH434" s="8" t="s">
        <v>46</v>
      </c>
      <c r="BI434" s="8">
        <v>165</v>
      </c>
      <c r="BJ434" s="8">
        <v>181</v>
      </c>
      <c r="BK434" s="8">
        <v>172.7</v>
      </c>
      <c r="BL434" s="8">
        <v>6.5</v>
      </c>
      <c r="BM434" s="8" t="s">
        <v>2369</v>
      </c>
    </row>
    <row r="435" spans="3:65" ht="16" customHeight="1">
      <c r="C435" s="288">
        <v>429</v>
      </c>
      <c r="D435" s="289"/>
      <c r="E435" s="289" t="str">
        <f>IF(L435="HOMIES", MAX(E$6:E434)+1, "")</f>
        <v/>
      </c>
      <c r="F435" s="289" t="str">
        <f t="shared" si="25"/>
        <v>K35</v>
      </c>
      <c r="G435" s="289" t="s">
        <v>273</v>
      </c>
      <c r="H435" s="289" t="s">
        <v>273</v>
      </c>
      <c r="I435" s="289">
        <v>35</v>
      </c>
      <c r="J435" s="289">
        <v>15</v>
      </c>
      <c r="K435" s="289" t="s">
        <v>1025</v>
      </c>
      <c r="L435" s="289" t="str">
        <f>UPPER(_xlfn.XLOOKUP($K435,PPL_EMAIL!$I$2:$I$400,PPL_EMAIL!$J$2:$J$400,"",0))</f>
        <v/>
      </c>
      <c r="M435" s="290" t="str">
        <f>IFERROR(IF(OR(L435="ROOKIE",L435="FREE AGENT"),"NA",_xlfn.XLOOKUP($K435,PPL_EMAIL!$I$2:$I$400,PPL_EMAIL!$K$2:$K$400,"",0)),"NA")</f>
        <v/>
      </c>
      <c r="N435" s="290"/>
      <c r="O435" s="289" t="s">
        <v>49</v>
      </c>
      <c r="P435" s="291">
        <f>_xlfn.XLOOKUP($O435,NFL!$F$7:$F$39,NFL!$G$7:$G$39,"",0)</f>
        <v>11</v>
      </c>
      <c r="Q435" s="292">
        <v>0</v>
      </c>
      <c r="R435" s="293" t="str">
        <f>_xlfn.XLOOKUP($K435,CBS_RAW!$C$4:$C$1015,CBS_RAW!$AA$4:$AA$1015,"",0)</f>
        <v/>
      </c>
      <c r="S435" s="315">
        <v>0</v>
      </c>
      <c r="T435" s="294">
        <f t="shared" si="26"/>
        <v>31</v>
      </c>
      <c r="U435" s="295">
        <f t="shared" si="27"/>
        <v>32</v>
      </c>
      <c r="V435" s="295">
        <f t="shared" si="28"/>
        <v>31.5</v>
      </c>
      <c r="W435" s="294">
        <v>307</v>
      </c>
      <c r="X435" s="295">
        <v>332</v>
      </c>
      <c r="Y435" s="295">
        <v>319.5</v>
      </c>
      <c r="Z435" s="230" t="s">
        <v>272</v>
      </c>
      <c r="AA435" s="229">
        <v>41</v>
      </c>
      <c r="AB435" s="230">
        <v>88</v>
      </c>
      <c r="AC435" s="230">
        <v>56.5</v>
      </c>
      <c r="AD435" s="230">
        <v>18.5</v>
      </c>
      <c r="AE435" s="25"/>
      <c r="AF435" s="241"/>
      <c r="AG435" s="11"/>
      <c r="AH435" s="230" t="s">
        <v>272</v>
      </c>
      <c r="AI435" s="229">
        <v>41</v>
      </c>
      <c r="AJ435" s="230">
        <v>88</v>
      </c>
      <c r="AK435" s="230">
        <v>56.5</v>
      </c>
      <c r="AL435" s="230">
        <v>18.5</v>
      </c>
      <c r="AM435" s="25"/>
      <c r="AN435" s="241"/>
      <c r="AZ435">
        <v>35</v>
      </c>
      <c r="BA435" t="s">
        <v>273</v>
      </c>
      <c r="BE435" s="8">
        <v>199</v>
      </c>
      <c r="BF435" s="8">
        <v>12</v>
      </c>
      <c r="BG435" s="8" t="s">
        <v>2408</v>
      </c>
      <c r="BH435" s="8" t="s">
        <v>24</v>
      </c>
      <c r="BI435" s="8">
        <v>166</v>
      </c>
      <c r="BJ435" s="8">
        <v>179</v>
      </c>
      <c r="BK435" s="8">
        <v>174</v>
      </c>
      <c r="BL435" s="8">
        <v>5.7</v>
      </c>
      <c r="BM435" s="8" t="s">
        <v>2369</v>
      </c>
    </row>
    <row r="436" spans="3:65" ht="16" customHeight="1">
      <c r="C436" s="288">
        <v>430</v>
      </c>
      <c r="D436" s="289"/>
      <c r="E436" s="289" t="str">
        <f>IF(L436="HOMIES", MAX(E$6:E435)+1, "")</f>
        <v/>
      </c>
      <c r="F436" s="289" t="str">
        <f t="shared" si="25"/>
        <v>RB120</v>
      </c>
      <c r="G436" s="289" t="s">
        <v>267</v>
      </c>
      <c r="H436" s="289" t="s">
        <v>267</v>
      </c>
      <c r="I436" s="289">
        <v>120</v>
      </c>
      <c r="J436" s="289">
        <v>15</v>
      </c>
      <c r="K436" s="289" t="s">
        <v>453</v>
      </c>
      <c r="L436" s="289" t="str">
        <f>UPPER(_xlfn.XLOOKUP($K436,PPL_EMAIL!$I$2:$I$400,PPL_EMAIL!$J$2:$J$400,"",0))</f>
        <v/>
      </c>
      <c r="M436" s="290" t="str">
        <f>IFERROR(IF(OR(L436="ROOKIE",L436="FREE AGENT"),"NA",_xlfn.XLOOKUP($K436,PPL_EMAIL!$I$2:$I$400,PPL_EMAIL!$K$2:$K$400,"",0)),"NA")</f>
        <v/>
      </c>
      <c r="N436" s="290"/>
      <c r="O436" s="289" t="s">
        <v>52</v>
      </c>
      <c r="P436" s="291">
        <f>_xlfn.XLOOKUP($O436,NFL!$F$7:$F$39,NFL!$G$7:$G$39,"",0)</f>
        <v>9</v>
      </c>
      <c r="Q436" s="292">
        <v>0</v>
      </c>
      <c r="R436" s="293">
        <f>_xlfn.XLOOKUP($K436,CBS_RAW!$C$4:$C$1015,CBS_RAW!$AA$4:$AA$1015,"",0)</f>
        <v>34</v>
      </c>
      <c r="S436" s="315">
        <v>5.7</v>
      </c>
      <c r="T436" s="294">
        <f t="shared" si="26"/>
        <v>108</v>
      </c>
      <c r="U436" s="295">
        <f t="shared" si="27"/>
        <v>120</v>
      </c>
      <c r="V436" s="295">
        <f t="shared" si="28"/>
        <v>113.6</v>
      </c>
      <c r="W436" s="294">
        <v>325</v>
      </c>
      <c r="X436" s="295">
        <v>388</v>
      </c>
      <c r="Y436" s="295">
        <v>348</v>
      </c>
      <c r="Z436" s="230">
        <v>8.8000000000000007</v>
      </c>
      <c r="AA436" s="229">
        <v>111</v>
      </c>
      <c r="AB436" s="230">
        <v>140</v>
      </c>
      <c r="AC436" s="230">
        <v>125.8</v>
      </c>
      <c r="AD436" s="230">
        <v>9.6999999999999993</v>
      </c>
      <c r="AE436" s="25"/>
      <c r="AF436" s="241"/>
      <c r="AG436" s="11"/>
      <c r="AH436" s="230">
        <v>8.8000000000000007</v>
      </c>
      <c r="AI436" s="229">
        <v>111</v>
      </c>
      <c r="AJ436" s="230">
        <v>140</v>
      </c>
      <c r="AK436" s="230">
        <v>125.8</v>
      </c>
      <c r="AL436" s="230">
        <v>9.6999999999999993</v>
      </c>
      <c r="AM436" s="25"/>
      <c r="AN436" s="241"/>
      <c r="AZ436">
        <v>120</v>
      </c>
      <c r="BA436" t="s">
        <v>267</v>
      </c>
      <c r="BE436" s="8">
        <v>200</v>
      </c>
      <c r="BF436" s="8">
        <v>12</v>
      </c>
      <c r="BG436" s="8" t="s">
        <v>2409</v>
      </c>
      <c r="BH436" s="8" t="s">
        <v>38</v>
      </c>
      <c r="BI436" s="8">
        <v>129</v>
      </c>
      <c r="BJ436" s="8">
        <v>186</v>
      </c>
      <c r="BK436" s="8">
        <v>157.5</v>
      </c>
      <c r="BL436" s="8">
        <v>28.5</v>
      </c>
      <c r="BM436" s="8" t="s">
        <v>2369</v>
      </c>
    </row>
    <row r="437" spans="3:65" ht="16" customHeight="1">
      <c r="C437" s="288">
        <v>431</v>
      </c>
      <c r="D437" s="289"/>
      <c r="E437" s="289" t="str">
        <f>IF(L437="HOMIES", MAX(E$6:E436)+1, "")</f>
        <v/>
      </c>
      <c r="F437" s="289" t="str">
        <f t="shared" si="25"/>
        <v>RB121</v>
      </c>
      <c r="G437" s="289" t="s">
        <v>267</v>
      </c>
      <c r="H437" s="289" t="s">
        <v>267</v>
      </c>
      <c r="I437" s="289">
        <v>121</v>
      </c>
      <c r="J437" s="289">
        <v>15</v>
      </c>
      <c r="K437" s="289" t="s">
        <v>1021</v>
      </c>
      <c r="L437" s="289" t="str">
        <f>UPPER(_xlfn.XLOOKUP($K437,PPL_EMAIL!$I$2:$I$400,PPL_EMAIL!$J$2:$J$400,"",0))</f>
        <v/>
      </c>
      <c r="M437" s="290" t="str">
        <f>IFERROR(IF(OR(L437="ROOKIE",L437="FREE AGENT"),"NA",_xlfn.XLOOKUP($K437,PPL_EMAIL!$I$2:$I$400,PPL_EMAIL!$K$2:$K$400,"",0)),"NA")</f>
        <v/>
      </c>
      <c r="N437" s="290"/>
      <c r="O437" s="289" t="s">
        <v>16</v>
      </c>
      <c r="P437" s="291">
        <f>_xlfn.XLOOKUP($O437,NFL!$F$7:$F$39,NFL!$G$7:$G$39,"",0)</f>
        <v>7</v>
      </c>
      <c r="Q437" s="292">
        <v>0</v>
      </c>
      <c r="R437" s="293" t="str">
        <f>_xlfn.XLOOKUP($K437,CBS_RAW!$C$4:$C$1015,CBS_RAW!$AA$4:$AA$1015,"",0)</f>
        <v/>
      </c>
      <c r="S437" s="315">
        <v>0</v>
      </c>
      <c r="T437" s="294">
        <f t="shared" si="26"/>
        <v>62</v>
      </c>
      <c r="U437" s="295">
        <f t="shared" si="27"/>
        <v>131</v>
      </c>
      <c r="V437" s="295">
        <f t="shared" si="28"/>
        <v>108</v>
      </c>
      <c r="W437" s="294">
        <v>309</v>
      </c>
      <c r="X437" s="295">
        <v>338</v>
      </c>
      <c r="Y437" s="295">
        <v>323.5</v>
      </c>
      <c r="Z437" s="230">
        <v>9.6</v>
      </c>
      <c r="AA437" s="229">
        <v>122</v>
      </c>
      <c r="AB437" s="230">
        <v>160</v>
      </c>
      <c r="AC437" s="230">
        <v>136.9</v>
      </c>
      <c r="AD437" s="230">
        <v>11.5</v>
      </c>
      <c r="AE437" s="25"/>
      <c r="AF437" s="241"/>
      <c r="AG437" s="11"/>
      <c r="AH437" s="230">
        <v>9.6</v>
      </c>
      <c r="AI437" s="229">
        <v>122</v>
      </c>
      <c r="AJ437" s="230">
        <v>160</v>
      </c>
      <c r="AK437" s="230">
        <v>136.9</v>
      </c>
      <c r="AL437" s="230">
        <v>11.5</v>
      </c>
      <c r="AM437" s="25"/>
      <c r="AN437" s="241"/>
      <c r="AZ437">
        <v>121</v>
      </c>
      <c r="BA437" t="s">
        <v>267</v>
      </c>
      <c r="BE437" s="8">
        <v>201</v>
      </c>
      <c r="BF437" s="8">
        <v>12</v>
      </c>
      <c r="BG437" s="8" t="s">
        <v>2410</v>
      </c>
      <c r="BH437" s="8" t="s">
        <v>53</v>
      </c>
      <c r="BI437" s="8">
        <v>162</v>
      </c>
      <c r="BJ437" s="8">
        <v>185</v>
      </c>
      <c r="BK437" s="8">
        <v>175.7</v>
      </c>
      <c r="BL437" s="8">
        <v>9.9</v>
      </c>
      <c r="BM437" s="8" t="s">
        <v>2369</v>
      </c>
    </row>
    <row r="438" spans="3:65" ht="16" customHeight="1">
      <c r="C438" s="288">
        <v>432</v>
      </c>
      <c r="D438" s="289"/>
      <c r="E438" s="289" t="str">
        <f>IF(L438="HOMIES", MAX(E$6:E437)+1, "")</f>
        <v/>
      </c>
      <c r="F438" s="289" t="str">
        <f t="shared" si="25"/>
        <v>K36</v>
      </c>
      <c r="G438" s="289" t="s">
        <v>273</v>
      </c>
      <c r="H438" s="289" t="s">
        <v>273</v>
      </c>
      <c r="I438" s="289">
        <v>36</v>
      </c>
      <c r="J438" s="289">
        <v>16</v>
      </c>
      <c r="K438" s="289" t="s">
        <v>1022</v>
      </c>
      <c r="L438" s="289" t="str">
        <f>UPPER(_xlfn.XLOOKUP($K438,PPL_EMAIL!$I$2:$I$400,PPL_EMAIL!$J$2:$J$400,"",0))</f>
        <v/>
      </c>
      <c r="M438" s="290" t="str">
        <f>IFERROR(IF(OR(L438="ROOKIE",L438="FREE AGENT"),"NA",_xlfn.XLOOKUP($K438,PPL_EMAIL!$I$2:$I$400,PPL_EMAIL!$K$2:$K$400,"",0)),"NA")</f>
        <v/>
      </c>
      <c r="N438" s="290"/>
      <c r="O438" s="289" t="s">
        <v>53</v>
      </c>
      <c r="P438" s="291">
        <f>_xlfn.XLOOKUP($O438,NFL!$F$7:$F$39,NFL!$G$7:$G$39,"",0)</f>
        <v>9</v>
      </c>
      <c r="Q438" s="292">
        <v>0</v>
      </c>
      <c r="R438" s="293" t="str">
        <f>_xlfn.XLOOKUP($K438,CBS_RAW!$C$4:$C$1015,CBS_RAW!$AA$4:$AA$1015,"",0)</f>
        <v/>
      </c>
      <c r="S438" s="315">
        <v>18</v>
      </c>
      <c r="T438" s="294">
        <f t="shared" si="26"/>
        <v>27</v>
      </c>
      <c r="U438" s="295">
        <f t="shared" si="27"/>
        <v>37</v>
      </c>
      <c r="V438" s="295">
        <f t="shared" si="28"/>
        <v>32.5</v>
      </c>
      <c r="W438" s="294">
        <v>326</v>
      </c>
      <c r="X438" s="295">
        <v>332</v>
      </c>
      <c r="Y438" s="295">
        <v>329</v>
      </c>
      <c r="Z438" s="230">
        <v>6.7</v>
      </c>
      <c r="AA438" s="229">
        <v>43</v>
      </c>
      <c r="AB438" s="230">
        <v>70</v>
      </c>
      <c r="AC438" s="230">
        <v>52.4</v>
      </c>
      <c r="AD438" s="230">
        <v>9.4</v>
      </c>
      <c r="AE438" s="25"/>
      <c r="AF438" s="241"/>
      <c r="AG438" s="11"/>
      <c r="AH438" s="230">
        <v>6.7</v>
      </c>
      <c r="AI438" s="229">
        <v>43</v>
      </c>
      <c r="AJ438" s="230">
        <v>70</v>
      </c>
      <c r="AK438" s="230">
        <v>52.4</v>
      </c>
      <c r="AL438" s="230">
        <v>9.4</v>
      </c>
      <c r="AM438" s="25"/>
      <c r="AN438" s="241"/>
      <c r="AZ438">
        <v>36</v>
      </c>
      <c r="BA438" t="s">
        <v>273</v>
      </c>
      <c r="BE438" s="8">
        <v>202</v>
      </c>
      <c r="BF438" s="8">
        <v>12</v>
      </c>
      <c r="BG438" s="8" t="s">
        <v>1608</v>
      </c>
      <c r="BH438" s="8" t="s">
        <v>18</v>
      </c>
      <c r="BI438" s="8">
        <v>143</v>
      </c>
      <c r="BJ438" s="8">
        <v>239</v>
      </c>
      <c r="BK438" s="8">
        <v>186</v>
      </c>
      <c r="BL438" s="8">
        <v>39.799999999999997</v>
      </c>
      <c r="BM438" s="8" t="s">
        <v>2369</v>
      </c>
    </row>
    <row r="439" spans="3:65" ht="16" customHeight="1">
      <c r="C439" s="288">
        <v>433</v>
      </c>
      <c r="D439" s="289"/>
      <c r="E439" s="289" t="str">
        <f>IF(L439="HOMIES", MAX(E$6:E438)+1, "")</f>
        <v/>
      </c>
      <c r="F439" s="289" t="str">
        <f t="shared" si="25"/>
        <v>WR144</v>
      </c>
      <c r="G439" s="289" t="s">
        <v>268</v>
      </c>
      <c r="H439" s="289" t="s">
        <v>268</v>
      </c>
      <c r="I439" s="289">
        <v>144</v>
      </c>
      <c r="J439" s="289">
        <v>16</v>
      </c>
      <c r="K439" s="289" t="s">
        <v>577</v>
      </c>
      <c r="L439" s="289" t="str">
        <f>UPPER(_xlfn.XLOOKUP($K439,PPL_EMAIL!$I$2:$I$400,PPL_EMAIL!$J$2:$J$400,"",0))</f>
        <v>PROGRAM</v>
      </c>
      <c r="M439" s="290">
        <f>IFERROR(IF(OR(L439="ROOKIE",L439="FREE AGENT"),"NA",_xlfn.XLOOKUP($K439,PPL_EMAIL!$I$2:$I$400,PPL_EMAIL!$K$2:$K$400,"",0)),"NA")</f>
        <v>7</v>
      </c>
      <c r="N439" s="290" t="s">
        <v>396</v>
      </c>
      <c r="O439" s="289" t="s">
        <v>120</v>
      </c>
      <c r="P439" s="291" t="str">
        <f>_xlfn.XLOOKUP($O439,NFL!$F$7:$F$39,NFL!$G$7:$G$39,"",0)</f>
        <v/>
      </c>
      <c r="Q439" s="292">
        <v>0</v>
      </c>
      <c r="R439" s="293" t="str">
        <f>_xlfn.XLOOKUP($K439,CBS_RAW!$C$4:$C$1015,CBS_RAW!$AA$4:$AA$1015,"",0)</f>
        <v/>
      </c>
      <c r="S439" s="315">
        <v>79.099999999999994</v>
      </c>
      <c r="T439" s="294">
        <f t="shared" si="26"/>
        <v>100</v>
      </c>
      <c r="U439" s="295">
        <f t="shared" si="27"/>
        <v>141</v>
      </c>
      <c r="V439" s="295">
        <f t="shared" si="28"/>
        <v>122.2</v>
      </c>
      <c r="W439" s="294">
        <v>290</v>
      </c>
      <c r="X439" s="295">
        <v>369</v>
      </c>
      <c r="Y439" s="295">
        <v>329.5</v>
      </c>
      <c r="Z439" s="230">
        <v>7.1</v>
      </c>
      <c r="AA439" s="229">
        <v>53</v>
      </c>
      <c r="AB439" s="230">
        <v>71</v>
      </c>
      <c r="AC439" s="230">
        <v>65.599999999999994</v>
      </c>
      <c r="AD439" s="230">
        <v>7.2</v>
      </c>
      <c r="AE439" s="25"/>
      <c r="AF439" s="241"/>
      <c r="AG439" s="11"/>
      <c r="AH439" s="230">
        <v>7.1</v>
      </c>
      <c r="AI439" s="229">
        <v>53</v>
      </c>
      <c r="AJ439" s="230">
        <v>71</v>
      </c>
      <c r="AK439" s="230">
        <v>65.599999999999994</v>
      </c>
      <c r="AL439" s="230">
        <v>7.2</v>
      </c>
      <c r="AM439" s="25"/>
      <c r="AN439" s="241"/>
      <c r="AZ439">
        <v>144</v>
      </c>
      <c r="BA439" t="s">
        <v>268</v>
      </c>
      <c r="BE439" s="8">
        <v>203</v>
      </c>
      <c r="BF439" s="8">
        <v>12</v>
      </c>
      <c r="BG439" s="8" t="s">
        <v>1617</v>
      </c>
      <c r="BH439" s="8" t="s">
        <v>32</v>
      </c>
      <c r="BI439" s="8">
        <v>163</v>
      </c>
      <c r="BJ439" s="8">
        <v>173</v>
      </c>
      <c r="BK439" s="8">
        <v>168</v>
      </c>
      <c r="BL439" s="8">
        <v>5</v>
      </c>
      <c r="BM439" s="8">
        <v>-62</v>
      </c>
    </row>
    <row r="440" spans="3:65" ht="16" customHeight="1">
      <c r="C440" s="288">
        <v>434</v>
      </c>
      <c r="D440" s="289"/>
      <c r="E440" s="289" t="str">
        <f>IF(L440="HOMIES", MAX(E$6:E439)+1, "")</f>
        <v/>
      </c>
      <c r="F440" s="289" t="str">
        <f t="shared" si="25"/>
        <v>RB122</v>
      </c>
      <c r="G440" s="289" t="s">
        <v>267</v>
      </c>
      <c r="H440" s="289" t="s">
        <v>267</v>
      </c>
      <c r="I440" s="289">
        <v>122</v>
      </c>
      <c r="J440" s="289">
        <v>16</v>
      </c>
      <c r="K440" s="289" t="s">
        <v>998</v>
      </c>
      <c r="L440" s="289" t="str">
        <f>UPPER(_xlfn.XLOOKUP($K440,PPL_EMAIL!$I$2:$I$400,PPL_EMAIL!$J$2:$J$400,"",0))</f>
        <v/>
      </c>
      <c r="M440" s="290" t="str">
        <f>IFERROR(IF(OR(L440="ROOKIE",L440="FREE AGENT"),"NA",_xlfn.XLOOKUP($K440,PPL_EMAIL!$I$2:$I$400,PPL_EMAIL!$K$2:$K$400,"",0)),"NA")</f>
        <v/>
      </c>
      <c r="N440" s="290"/>
      <c r="O440" s="289" t="s">
        <v>120</v>
      </c>
      <c r="P440" s="291" t="str">
        <f>_xlfn.XLOOKUP($O440,NFL!$F$7:$F$39,NFL!$G$7:$G$39,"",0)</f>
        <v/>
      </c>
      <c r="Q440" s="292">
        <v>0</v>
      </c>
      <c r="R440" s="293" t="str">
        <f>_xlfn.XLOOKUP($K440,CBS_RAW!$C$4:$C$1015,CBS_RAW!$AA$4:$AA$1015,"",0)</f>
        <v/>
      </c>
      <c r="S440" s="315">
        <v>12.5</v>
      </c>
      <c r="T440" s="294">
        <f t="shared" si="26"/>
        <v>94</v>
      </c>
      <c r="U440" s="295">
        <f t="shared" si="27"/>
        <v>117</v>
      </c>
      <c r="V440" s="295">
        <f t="shared" si="28"/>
        <v>102.7</v>
      </c>
      <c r="W440" s="294">
        <v>326</v>
      </c>
      <c r="X440" s="295">
        <v>340</v>
      </c>
      <c r="Y440" s="295">
        <v>333</v>
      </c>
      <c r="Z440" s="230">
        <v>42.7</v>
      </c>
      <c r="AA440" s="229">
        <v>85</v>
      </c>
      <c r="AB440" s="230">
        <v>182</v>
      </c>
      <c r="AC440" s="230">
        <v>141</v>
      </c>
      <c r="AD440" s="230">
        <v>41</v>
      </c>
      <c r="AE440" s="25"/>
      <c r="AF440" s="241"/>
      <c r="AG440" s="11"/>
      <c r="AH440" s="230">
        <v>42.7</v>
      </c>
      <c r="AI440" s="229">
        <v>85</v>
      </c>
      <c r="AJ440" s="230">
        <v>182</v>
      </c>
      <c r="AK440" s="230">
        <v>141</v>
      </c>
      <c r="AL440" s="230">
        <v>41</v>
      </c>
      <c r="AM440" s="25"/>
      <c r="AN440" s="241"/>
      <c r="AZ440">
        <v>122</v>
      </c>
      <c r="BA440" t="s">
        <v>267</v>
      </c>
      <c r="BE440" s="8">
        <v>204</v>
      </c>
      <c r="BF440" s="8">
        <v>12</v>
      </c>
      <c r="BG440" s="8" t="s">
        <v>2411</v>
      </c>
      <c r="BH440" s="8" t="s">
        <v>48</v>
      </c>
      <c r="BI440" s="8">
        <v>158</v>
      </c>
      <c r="BJ440" s="8">
        <v>181</v>
      </c>
      <c r="BK440" s="8">
        <v>169.5</v>
      </c>
      <c r="BL440" s="8">
        <v>11.5</v>
      </c>
      <c r="BM440" s="8">
        <v>-64</v>
      </c>
    </row>
    <row r="441" spans="3:65" ht="16" customHeight="1">
      <c r="C441" s="288">
        <v>435</v>
      </c>
      <c r="D441" s="289"/>
      <c r="E441" s="289" t="str">
        <f>IF(L441="HOMIES", MAX(E$6:E440)+1, "")</f>
        <v/>
      </c>
      <c r="F441" s="289" t="str">
        <f t="shared" si="25"/>
        <v>RB123</v>
      </c>
      <c r="G441" s="289" t="s">
        <v>267</v>
      </c>
      <c r="H441" s="289" t="s">
        <v>267</v>
      </c>
      <c r="I441" s="289">
        <v>123</v>
      </c>
      <c r="J441" s="289">
        <v>16</v>
      </c>
      <c r="K441" s="289" t="s">
        <v>1026</v>
      </c>
      <c r="L441" s="289" t="str">
        <f>UPPER(_xlfn.XLOOKUP($K441,PPL_EMAIL!$I$2:$I$400,PPL_EMAIL!$J$2:$J$400,"",0))</f>
        <v/>
      </c>
      <c r="M441" s="290" t="str">
        <f>IFERROR(IF(OR(L441="ROOKIE",L441="FREE AGENT"),"NA",_xlfn.XLOOKUP($K441,PPL_EMAIL!$I$2:$I$400,PPL_EMAIL!$K$2:$K$400,"",0)),"NA")</f>
        <v/>
      </c>
      <c r="N441" s="290"/>
      <c r="O441" s="289" t="s">
        <v>49</v>
      </c>
      <c r="P441" s="291">
        <f>_xlfn.XLOOKUP($O441,NFL!$F$7:$F$39,NFL!$G$7:$G$39,"",0)</f>
        <v>11</v>
      </c>
      <c r="Q441" s="292">
        <v>0</v>
      </c>
      <c r="R441" s="293" t="str">
        <f>_xlfn.XLOOKUP($K441,CBS_RAW!$C$4:$C$1015,CBS_RAW!$AA$4:$AA$1015,"",0)</f>
        <v/>
      </c>
      <c r="S441" s="315">
        <v>9.6</v>
      </c>
      <c r="T441" s="294">
        <f t="shared" si="26"/>
        <v>106</v>
      </c>
      <c r="U441" s="295">
        <f t="shared" si="27"/>
        <v>135</v>
      </c>
      <c r="V441" s="295">
        <f t="shared" si="28"/>
        <v>120.5</v>
      </c>
      <c r="W441" s="294">
        <v>289</v>
      </c>
      <c r="X441" s="295">
        <v>380</v>
      </c>
      <c r="Y441" s="295">
        <v>334.5</v>
      </c>
      <c r="Z441" s="230">
        <v>2.1</v>
      </c>
      <c r="AA441" s="229">
        <v>39</v>
      </c>
      <c r="AB441" s="230">
        <v>44</v>
      </c>
      <c r="AC441" s="230">
        <v>40.9</v>
      </c>
      <c r="AD441" s="230">
        <v>1.4</v>
      </c>
      <c r="AE441" s="25"/>
      <c r="AF441" s="241"/>
      <c r="AG441" s="11"/>
      <c r="AH441" s="230">
        <v>2.1</v>
      </c>
      <c r="AI441" s="229">
        <v>39</v>
      </c>
      <c r="AJ441" s="230">
        <v>44</v>
      </c>
      <c r="AK441" s="230">
        <v>40.9</v>
      </c>
      <c r="AL441" s="230">
        <v>1.4</v>
      </c>
      <c r="AM441" s="25"/>
      <c r="AN441" s="241"/>
      <c r="AZ441">
        <v>123</v>
      </c>
      <c r="BA441" t="s">
        <v>267</v>
      </c>
      <c r="BE441" s="8">
        <v>205</v>
      </c>
      <c r="BF441" s="8">
        <v>12</v>
      </c>
      <c r="BG441" s="8" t="s">
        <v>1609</v>
      </c>
      <c r="BH441" s="8" t="s">
        <v>34</v>
      </c>
      <c r="BI441" s="8">
        <v>173</v>
      </c>
      <c r="BJ441" s="8">
        <v>194</v>
      </c>
      <c r="BK441" s="8">
        <v>182.3</v>
      </c>
      <c r="BL441" s="8">
        <v>8.6999999999999993</v>
      </c>
      <c r="BM441" s="8" t="s">
        <v>2369</v>
      </c>
    </row>
    <row r="442" spans="3:65" ht="16" customHeight="1">
      <c r="C442" s="288">
        <v>436</v>
      </c>
      <c r="D442" s="289"/>
      <c r="E442" s="289" t="str">
        <f>IF(L442="HOMIES", MAX(E$6:E441)+1, "")</f>
        <v/>
      </c>
      <c r="F442" s="289" t="str">
        <f t="shared" si="25"/>
        <v>TE58</v>
      </c>
      <c r="G442" s="289" t="s">
        <v>269</v>
      </c>
      <c r="H442" s="289" t="s">
        <v>269</v>
      </c>
      <c r="I442" s="289">
        <v>58</v>
      </c>
      <c r="J442" s="289">
        <v>16</v>
      </c>
      <c r="K442" s="289" t="s">
        <v>654</v>
      </c>
      <c r="L442" s="289" t="str">
        <f>UPPER(_xlfn.XLOOKUP($K442,PPL_EMAIL!$I$2:$I$400,PPL_EMAIL!$J$2:$J$400,"",0))</f>
        <v/>
      </c>
      <c r="M442" s="290" t="str">
        <f>IFERROR(IF(OR(L442="ROOKIE",L442="FREE AGENT"),"NA",_xlfn.XLOOKUP($K442,PPL_EMAIL!$I$2:$I$400,PPL_EMAIL!$K$2:$K$400,"",0)),"NA")</f>
        <v/>
      </c>
      <c r="N442" s="290"/>
      <c r="O442" s="289" t="s">
        <v>32</v>
      </c>
      <c r="P442" s="291">
        <f>_xlfn.XLOOKUP($O442,NFL!$F$7:$F$39,NFL!$G$7:$G$39,"",0)</f>
        <v>14</v>
      </c>
      <c r="Q442" s="292">
        <v>0</v>
      </c>
      <c r="R442" s="293">
        <f>_xlfn.XLOOKUP($K442,CBS_RAW!$C$4:$C$1015,CBS_RAW!$AA$4:$AA$1015,"",0)</f>
        <v>46.05</v>
      </c>
      <c r="S442" s="315">
        <v>26.4</v>
      </c>
      <c r="T442" s="294">
        <f t="shared" si="26"/>
        <v>48</v>
      </c>
      <c r="U442" s="295">
        <f t="shared" si="27"/>
        <v>64</v>
      </c>
      <c r="V442" s="295">
        <f t="shared" si="28"/>
        <v>55.3</v>
      </c>
      <c r="W442" s="294">
        <v>333</v>
      </c>
      <c r="X442" s="295">
        <v>337</v>
      </c>
      <c r="Y442" s="295">
        <v>335</v>
      </c>
      <c r="Z442" s="230">
        <v>2.9</v>
      </c>
      <c r="AA442" s="229">
        <v>40</v>
      </c>
      <c r="AB442" s="230">
        <v>68</v>
      </c>
      <c r="AC442" s="230">
        <v>54</v>
      </c>
      <c r="AD442" s="230">
        <v>14</v>
      </c>
      <c r="AE442" s="25"/>
      <c r="AF442" s="241"/>
      <c r="AG442" s="11"/>
      <c r="AH442" s="230">
        <v>2.9</v>
      </c>
      <c r="AI442" s="229">
        <v>40</v>
      </c>
      <c r="AJ442" s="230">
        <v>68</v>
      </c>
      <c r="AK442" s="230">
        <v>54</v>
      </c>
      <c r="AL442" s="230">
        <v>14</v>
      </c>
      <c r="AM442" s="25"/>
      <c r="AN442" s="241"/>
      <c r="AZ442">
        <v>58</v>
      </c>
      <c r="BA442" t="s">
        <v>269</v>
      </c>
      <c r="BE442" s="8">
        <v>206</v>
      </c>
      <c r="BF442" s="8">
        <v>12</v>
      </c>
      <c r="BG442" s="8" t="s">
        <v>2412</v>
      </c>
      <c r="BH442" s="8" t="s">
        <v>25</v>
      </c>
      <c r="BI442" s="8">
        <v>139</v>
      </c>
      <c r="BJ442" s="8">
        <v>228</v>
      </c>
      <c r="BK442" s="8">
        <v>190.7</v>
      </c>
      <c r="BL442" s="8">
        <v>37.700000000000003</v>
      </c>
      <c r="BM442" s="8" t="s">
        <v>2369</v>
      </c>
    </row>
    <row r="443" spans="3:65" ht="16" customHeight="1">
      <c r="C443" s="288">
        <v>437</v>
      </c>
      <c r="D443" s="289"/>
      <c r="E443" s="289" t="str">
        <f>IF(L443="HOMIES", MAX(E$6:E442)+1, "")</f>
        <v/>
      </c>
      <c r="F443" s="289" t="str">
        <f t="shared" si="25"/>
        <v>RB124</v>
      </c>
      <c r="G443" s="289" t="s">
        <v>267</v>
      </c>
      <c r="H443" s="289" t="s">
        <v>267</v>
      </c>
      <c r="I443" s="289">
        <v>124</v>
      </c>
      <c r="J443" s="289">
        <v>16</v>
      </c>
      <c r="K443" s="289" t="s">
        <v>1011</v>
      </c>
      <c r="L443" s="289" t="str">
        <f>UPPER(_xlfn.XLOOKUP($K443,PPL_EMAIL!$I$2:$I$400,PPL_EMAIL!$J$2:$J$400,"",0))</f>
        <v/>
      </c>
      <c r="M443" s="290" t="str">
        <f>IFERROR(IF(OR(L443="ROOKIE",L443="FREE AGENT"),"NA",_xlfn.XLOOKUP($K443,PPL_EMAIL!$I$2:$I$400,PPL_EMAIL!$K$2:$K$400,"",0)),"NA")</f>
        <v/>
      </c>
      <c r="N443" s="290"/>
      <c r="O443" s="289" t="s">
        <v>13</v>
      </c>
      <c r="P443" s="291">
        <f>_xlfn.XLOOKUP($O443,NFL!$F$7:$F$39,NFL!$G$7:$G$39,"",0)</f>
        <v>14</v>
      </c>
      <c r="Q443" s="292" t="s">
        <v>1325</v>
      </c>
      <c r="R443" s="293" t="str">
        <f>_xlfn.XLOOKUP($K443,CBS_RAW!$C$4:$C$1015,CBS_RAW!$AA$4:$AA$1015,"",0)</f>
        <v/>
      </c>
      <c r="S443" s="315">
        <v>0</v>
      </c>
      <c r="T443" s="294">
        <f t="shared" si="26"/>
        <v>80</v>
      </c>
      <c r="U443" s="295">
        <f t="shared" si="27"/>
        <v>118</v>
      </c>
      <c r="V443" s="295">
        <f t="shared" si="28"/>
        <v>103.8</v>
      </c>
      <c r="W443" s="294">
        <v>296</v>
      </c>
      <c r="X443" s="295">
        <v>378</v>
      </c>
      <c r="Y443" s="295">
        <v>337</v>
      </c>
      <c r="Z443" s="230">
        <v>11.5</v>
      </c>
      <c r="AA443" s="229">
        <v>130</v>
      </c>
      <c r="AB443" s="230">
        <v>151</v>
      </c>
      <c r="AC443" s="230">
        <v>143.69999999999999</v>
      </c>
      <c r="AD443" s="230">
        <v>9.6999999999999993</v>
      </c>
      <c r="AE443" s="25"/>
      <c r="AF443" s="241"/>
      <c r="AG443" s="11"/>
      <c r="AH443" s="230">
        <v>11.5</v>
      </c>
      <c r="AI443" s="229">
        <v>130</v>
      </c>
      <c r="AJ443" s="230">
        <v>151</v>
      </c>
      <c r="AK443" s="230">
        <v>143.69999999999999</v>
      </c>
      <c r="AL443" s="230">
        <v>9.6999999999999993</v>
      </c>
      <c r="AM443" s="25"/>
      <c r="AN443" s="241"/>
      <c r="AZ443">
        <v>124</v>
      </c>
      <c r="BA443" t="s">
        <v>267</v>
      </c>
      <c r="BE443" s="8">
        <v>207</v>
      </c>
      <c r="BF443" s="8">
        <v>12</v>
      </c>
      <c r="BG443" s="8" t="s">
        <v>2413</v>
      </c>
      <c r="BH443" s="8" t="s">
        <v>53</v>
      </c>
      <c r="BI443" s="8">
        <v>146</v>
      </c>
      <c r="BJ443" s="8">
        <v>201</v>
      </c>
      <c r="BK443" s="8">
        <v>173.5</v>
      </c>
      <c r="BL443" s="8">
        <v>27.5</v>
      </c>
      <c r="BM443" s="8" t="s">
        <v>2369</v>
      </c>
    </row>
    <row r="444" spans="3:65" ht="16" customHeight="1">
      <c r="C444" s="288">
        <v>438</v>
      </c>
      <c r="D444" s="289"/>
      <c r="E444" s="289" t="str">
        <f>IF(L444="HOMIES", MAX(E$6:E443)+1, "")</f>
        <v/>
      </c>
      <c r="F444" s="289" t="str">
        <f t="shared" si="25"/>
        <v>TE59</v>
      </c>
      <c r="G444" s="289" t="s">
        <v>269</v>
      </c>
      <c r="H444" s="289" t="s">
        <v>269</v>
      </c>
      <c r="I444" s="289">
        <v>59</v>
      </c>
      <c r="J444" s="289">
        <v>16</v>
      </c>
      <c r="K444" s="289" t="s">
        <v>482</v>
      </c>
      <c r="L444" s="289" t="str">
        <f>UPPER(_xlfn.XLOOKUP($K444,PPL_EMAIL!$I$2:$I$400,PPL_EMAIL!$J$2:$J$400,"",0))</f>
        <v/>
      </c>
      <c r="M444" s="290" t="str">
        <f>IFERROR(IF(OR(L444="ROOKIE",L444="FREE AGENT"),"NA",_xlfn.XLOOKUP($K444,PPL_EMAIL!$I$2:$I$400,PPL_EMAIL!$K$2:$K$400,"",0)),"NA")</f>
        <v/>
      </c>
      <c r="N444" s="290"/>
      <c r="O444" s="289" t="s">
        <v>53</v>
      </c>
      <c r="P444" s="291">
        <f>_xlfn.XLOOKUP($O444,NFL!$F$7:$F$39,NFL!$G$7:$G$39,"",0)</f>
        <v>9</v>
      </c>
      <c r="Q444" s="292">
        <v>0</v>
      </c>
      <c r="R444" s="293" t="str">
        <f>_xlfn.XLOOKUP($K444,CBS_RAW!$C$4:$C$1015,CBS_RAW!$AA$4:$AA$1015,"",0)</f>
        <v/>
      </c>
      <c r="S444" s="315">
        <v>17.7</v>
      </c>
      <c r="T444" s="294">
        <f t="shared" si="26"/>
        <v>44</v>
      </c>
      <c r="U444" s="295">
        <f t="shared" si="27"/>
        <v>84</v>
      </c>
      <c r="V444" s="295">
        <f t="shared" si="28"/>
        <v>64</v>
      </c>
      <c r="W444" s="294">
        <v>331</v>
      </c>
      <c r="X444" s="295">
        <v>389</v>
      </c>
      <c r="Y444" s="295">
        <v>357.7</v>
      </c>
      <c r="Z444" s="230">
        <v>10.4</v>
      </c>
      <c r="AA444" s="229">
        <v>28</v>
      </c>
      <c r="AB444" s="230">
        <v>70</v>
      </c>
      <c r="AC444" s="230">
        <v>50.7</v>
      </c>
      <c r="AD444" s="230">
        <v>12.7</v>
      </c>
      <c r="AE444" s="25"/>
      <c r="AF444" s="241"/>
      <c r="AG444" s="11"/>
      <c r="AH444" s="230">
        <v>10.4</v>
      </c>
      <c r="AI444" s="229">
        <v>28</v>
      </c>
      <c r="AJ444" s="230">
        <v>70</v>
      </c>
      <c r="AK444" s="230">
        <v>50.7</v>
      </c>
      <c r="AL444" s="230">
        <v>12.7</v>
      </c>
      <c r="AM444" s="25"/>
      <c r="AN444" s="241"/>
      <c r="AZ444">
        <v>59</v>
      </c>
      <c r="BA444" t="s">
        <v>269</v>
      </c>
      <c r="BE444" s="8">
        <v>208</v>
      </c>
      <c r="BF444" s="8">
        <v>12</v>
      </c>
      <c r="BG444" s="8" t="s">
        <v>1596</v>
      </c>
      <c r="BH444" s="8" t="s">
        <v>120</v>
      </c>
      <c r="BI444" s="8">
        <v>168</v>
      </c>
      <c r="BJ444" s="8">
        <v>188</v>
      </c>
      <c r="BK444" s="8">
        <v>178</v>
      </c>
      <c r="BL444" s="8">
        <v>10</v>
      </c>
      <c r="BM444" s="8">
        <v>-95</v>
      </c>
    </row>
    <row r="445" spans="3:65" ht="16" customHeight="1">
      <c r="C445" s="288">
        <v>439</v>
      </c>
      <c r="D445" s="289"/>
      <c r="E445" s="289" t="str">
        <f>IF(L445="HOMIES", MAX(E$6:E444)+1, "")</f>
        <v/>
      </c>
      <c r="F445" s="289" t="s">
        <v>2448</v>
      </c>
      <c r="G445" s="289" t="s">
        <v>269</v>
      </c>
      <c r="H445" s="289" t="s">
        <v>266</v>
      </c>
      <c r="I445" s="289">
        <v>44</v>
      </c>
      <c r="J445" s="289">
        <v>16</v>
      </c>
      <c r="K445" s="289" t="s">
        <v>1015</v>
      </c>
      <c r="L445" s="289" t="s">
        <v>519</v>
      </c>
      <c r="M445" s="290" t="str">
        <f>IFERROR(IF(OR(L445="ROOKIE",L445="FREE AGENT"),"NA",_xlfn.XLOOKUP($K445,PPL_EMAIL!$I$2:$I$400,PPL_EMAIL!$K$2:$K$400,"",0)),"NA")</f>
        <v>NA</v>
      </c>
      <c r="N445" s="290"/>
      <c r="O445" s="289" t="s">
        <v>50</v>
      </c>
      <c r="P445" s="291">
        <v>10</v>
      </c>
      <c r="Q445" s="292">
        <v>0</v>
      </c>
      <c r="R445" s="293" t="str">
        <f>_xlfn.XLOOKUP($K445,CBS_RAW!$C$4:$C$1015,CBS_RAW!$AA$4:$AA$1015,"",0)</f>
        <v/>
      </c>
      <c r="S445" s="315">
        <v>0</v>
      </c>
      <c r="T445" s="294">
        <f t="shared" si="26"/>
        <v>35</v>
      </c>
      <c r="U445" s="295">
        <f t="shared" si="27"/>
        <v>79</v>
      </c>
      <c r="V445" s="295">
        <f t="shared" si="28"/>
        <v>51.6</v>
      </c>
      <c r="W445" s="294">
        <v>305</v>
      </c>
      <c r="X445" s="295">
        <v>371</v>
      </c>
      <c r="Y445" s="295">
        <v>338</v>
      </c>
      <c r="Z445" s="230">
        <v>3.8</v>
      </c>
      <c r="AA445" s="229">
        <v>42</v>
      </c>
      <c r="AB445" s="230">
        <v>57</v>
      </c>
      <c r="AC445" s="230">
        <v>52.6</v>
      </c>
      <c r="AD445" s="230">
        <v>5.8</v>
      </c>
      <c r="AE445" s="25"/>
      <c r="AF445" s="241"/>
      <c r="AG445" s="11"/>
      <c r="AH445" s="230">
        <v>3.8</v>
      </c>
      <c r="AI445" s="229">
        <v>42</v>
      </c>
      <c r="AJ445" s="230">
        <v>57</v>
      </c>
      <c r="AK445" s="230">
        <v>52.6</v>
      </c>
      <c r="AL445" s="230">
        <v>5.8</v>
      </c>
      <c r="AM445" s="25"/>
      <c r="AN445" s="241"/>
      <c r="AZ445">
        <v>60</v>
      </c>
      <c r="BA445" t="s">
        <v>269</v>
      </c>
      <c r="BE445" s="8">
        <v>209</v>
      </c>
      <c r="BF445" s="8">
        <v>12</v>
      </c>
      <c r="BG445" s="8" t="s">
        <v>2414</v>
      </c>
      <c r="BH445" s="8" t="s">
        <v>20</v>
      </c>
      <c r="BI445" s="8">
        <v>178</v>
      </c>
      <c r="BJ445" s="8">
        <v>194</v>
      </c>
      <c r="BK445" s="8">
        <v>188.7</v>
      </c>
      <c r="BL445" s="8">
        <v>7.5</v>
      </c>
      <c r="BM445" s="8" t="s">
        <v>2369</v>
      </c>
    </row>
    <row r="446" spans="3:65" ht="16" customHeight="1">
      <c r="C446" s="288">
        <v>440</v>
      </c>
      <c r="D446" s="289"/>
      <c r="E446" s="289" t="str">
        <f>IF(L446="HOMIES", MAX(E$6:E445)+1, "")</f>
        <v/>
      </c>
      <c r="F446" s="289" t="s">
        <v>2449</v>
      </c>
      <c r="G446" s="289" t="s">
        <v>266</v>
      </c>
      <c r="H446" s="289" t="s">
        <v>269</v>
      </c>
      <c r="I446" s="289">
        <v>60</v>
      </c>
      <c r="J446" s="289">
        <v>16</v>
      </c>
      <c r="K446" s="289" t="s">
        <v>1016</v>
      </c>
      <c r="L446" s="289"/>
      <c r="M446" s="290" t="str">
        <f>IFERROR(IF(OR(L446="ROOKIE",L446="FREE AGENT"),"NA",_xlfn.XLOOKUP($K446,PPL_EMAIL!$I$2:$I$400,PPL_EMAIL!$K$2:$K$400,"",0)),"NA")</f>
        <v/>
      </c>
      <c r="N446" s="290"/>
      <c r="O446" s="289" t="s">
        <v>42</v>
      </c>
      <c r="P446" s="291">
        <v>14</v>
      </c>
      <c r="Q446" s="292" t="s">
        <v>1326</v>
      </c>
      <c r="R446" s="293">
        <f>_xlfn.XLOOKUP($K446,CBS_RAW!$C$4:$C$1015,CBS_RAW!$AA$4:$AA$1015,"",0)</f>
        <v>15.22</v>
      </c>
      <c r="S446" s="315">
        <v>0</v>
      </c>
      <c r="T446" s="294">
        <f t="shared" si="26"/>
        <v>49</v>
      </c>
      <c r="U446" s="295">
        <f t="shared" si="27"/>
        <v>72</v>
      </c>
      <c r="V446" s="295">
        <f t="shared" si="28"/>
        <v>61</v>
      </c>
      <c r="W446" s="294">
        <v>324</v>
      </c>
      <c r="X446" s="295">
        <v>361</v>
      </c>
      <c r="Y446" s="295">
        <v>342.5</v>
      </c>
      <c r="Z446" s="230">
        <v>13.7</v>
      </c>
      <c r="AA446" s="229">
        <v>100</v>
      </c>
      <c r="AB446" s="230">
        <v>144</v>
      </c>
      <c r="AC446" s="230">
        <v>127.7</v>
      </c>
      <c r="AD446" s="230">
        <v>19.7</v>
      </c>
      <c r="AE446" s="25"/>
      <c r="AF446" s="241"/>
      <c r="AG446" s="11"/>
      <c r="AH446" s="230">
        <v>13.7</v>
      </c>
      <c r="AI446" s="229">
        <v>100</v>
      </c>
      <c r="AJ446" s="230">
        <v>144</v>
      </c>
      <c r="AK446" s="230">
        <v>127.7</v>
      </c>
      <c r="AL446" s="230">
        <v>19.7</v>
      </c>
      <c r="AM446" s="25"/>
      <c r="AN446" s="241"/>
      <c r="AZ446">
        <v>44</v>
      </c>
      <c r="BA446" t="s">
        <v>266</v>
      </c>
      <c r="BE446" s="8">
        <v>210</v>
      </c>
      <c r="BF446" s="8">
        <v>12</v>
      </c>
      <c r="BG446" s="8" t="s">
        <v>2415</v>
      </c>
      <c r="BH446" s="8" t="s">
        <v>12</v>
      </c>
      <c r="BI446" s="8">
        <v>165</v>
      </c>
      <c r="BJ446" s="8">
        <v>235</v>
      </c>
      <c r="BK446" s="8">
        <v>197.7</v>
      </c>
      <c r="BL446" s="8">
        <v>28.8</v>
      </c>
      <c r="BM446" s="8" t="s">
        <v>2369</v>
      </c>
    </row>
    <row r="447" spans="3:65" ht="16" customHeight="1">
      <c r="C447" s="288">
        <v>441</v>
      </c>
      <c r="D447" s="289"/>
      <c r="E447" s="289" t="str">
        <f>IF(L447="HOMIES", MAX(E$6:E446)+1, "")</f>
        <v/>
      </c>
      <c r="F447" s="289" t="str">
        <f t="shared" si="25"/>
        <v>WR145</v>
      </c>
      <c r="G447" s="289" t="s">
        <v>268</v>
      </c>
      <c r="H447" s="289" t="s">
        <v>268</v>
      </c>
      <c r="I447" s="289">
        <v>145</v>
      </c>
      <c r="J447" s="289">
        <v>16</v>
      </c>
      <c r="K447" s="289" t="s">
        <v>1020</v>
      </c>
      <c r="L447" s="289" t="str">
        <f>UPPER(_xlfn.XLOOKUP($K447,PPL_EMAIL!$I$2:$I$400,PPL_EMAIL!$J$2:$J$400,"",0))</f>
        <v/>
      </c>
      <c r="M447" s="290" t="str">
        <f>IFERROR(IF(OR(L447="ROOKIE",L447="FREE AGENT"),"NA",_xlfn.XLOOKUP($K447,PPL_EMAIL!$I$2:$I$400,PPL_EMAIL!$K$2:$K$400,"",0)),"NA")</f>
        <v/>
      </c>
      <c r="N447" s="290"/>
      <c r="O447" s="289" t="s">
        <v>20</v>
      </c>
      <c r="P447" s="291">
        <f>_xlfn.XLOOKUP($O447,NFL!$F$7:$F$39,NFL!$G$7:$G$39,"",0)</f>
        <v>7</v>
      </c>
      <c r="Q447" s="292">
        <v>0</v>
      </c>
      <c r="R447" s="293">
        <f>_xlfn.XLOOKUP($K447,CBS_RAW!$C$4:$C$1015,CBS_RAW!$AA$4:$AA$1015,"",0)</f>
        <v>21.33</v>
      </c>
      <c r="S447" s="315">
        <v>13.3</v>
      </c>
      <c r="T447" s="294">
        <f t="shared" si="26"/>
        <v>111</v>
      </c>
      <c r="U447" s="295">
        <f t="shared" si="27"/>
        <v>181</v>
      </c>
      <c r="V447" s="295">
        <f t="shared" si="28"/>
        <v>133.1</v>
      </c>
      <c r="W447" s="294">
        <v>340</v>
      </c>
      <c r="X447" s="295">
        <v>346</v>
      </c>
      <c r="Y447" s="295">
        <v>343</v>
      </c>
      <c r="Z447" s="230">
        <v>9.9</v>
      </c>
      <c r="AA447" s="229">
        <v>93</v>
      </c>
      <c r="AB447" s="230">
        <v>108</v>
      </c>
      <c r="AC447" s="230">
        <v>100.8</v>
      </c>
      <c r="AD447" s="230">
        <v>5.5</v>
      </c>
      <c r="AE447" s="25"/>
      <c r="AF447" s="241"/>
      <c r="AG447" s="11"/>
      <c r="AH447" s="230">
        <v>9.9</v>
      </c>
      <c r="AI447" s="229">
        <v>93</v>
      </c>
      <c r="AJ447" s="230">
        <v>108</v>
      </c>
      <c r="AK447" s="230">
        <v>100.8</v>
      </c>
      <c r="AL447" s="230">
        <v>5.5</v>
      </c>
      <c r="AM447" s="25"/>
      <c r="AN447" s="241"/>
      <c r="AZ447">
        <v>145</v>
      </c>
      <c r="BA447" t="s">
        <v>268</v>
      </c>
      <c r="BE447" s="8">
        <v>211</v>
      </c>
      <c r="BF447" s="8">
        <v>12</v>
      </c>
      <c r="BG447" s="8" t="s">
        <v>2416</v>
      </c>
      <c r="BH447" s="8" t="s">
        <v>48</v>
      </c>
      <c r="BI447" s="8">
        <v>175</v>
      </c>
      <c r="BJ447" s="8">
        <v>189</v>
      </c>
      <c r="BK447" s="8">
        <v>182</v>
      </c>
      <c r="BL447" s="8">
        <v>7</v>
      </c>
      <c r="BM447" s="8" t="s">
        <v>2369</v>
      </c>
    </row>
    <row r="448" spans="3:65" ht="16" customHeight="1">
      <c r="C448" s="288">
        <v>442</v>
      </c>
      <c r="D448" s="289"/>
      <c r="E448" s="289" t="str">
        <f>IF(L448="HOMIES", MAX(E$6:E447)+1, "")</f>
        <v/>
      </c>
      <c r="F448" s="289" t="str">
        <f t="shared" si="25"/>
        <v>TE61</v>
      </c>
      <c r="G448" s="289" t="s">
        <v>269</v>
      </c>
      <c r="H448" s="289" t="s">
        <v>269</v>
      </c>
      <c r="I448" s="289">
        <v>61</v>
      </c>
      <c r="J448" s="289">
        <v>16</v>
      </c>
      <c r="K448" s="289" t="s">
        <v>1017</v>
      </c>
      <c r="L448" s="289" t="str">
        <f>UPPER(_xlfn.XLOOKUP($K448,PPL_EMAIL!$I$2:$I$400,PPL_EMAIL!$J$2:$J$400,"",0))</f>
        <v/>
      </c>
      <c r="M448" s="290" t="str">
        <f>IFERROR(IF(OR(L448="ROOKIE",L448="FREE AGENT"),"NA",_xlfn.XLOOKUP($K448,PPL_EMAIL!$I$2:$I$400,PPL_EMAIL!$K$2:$K$400,"",0)),"NA")</f>
        <v/>
      </c>
      <c r="N448" s="290"/>
      <c r="O448" s="289" t="s">
        <v>48</v>
      </c>
      <c r="P448" s="291">
        <f>_xlfn.XLOOKUP($O448,NFL!$F$7:$F$39,NFL!$G$7:$G$39,"",0)</f>
        <v>6</v>
      </c>
      <c r="Q448" s="292">
        <v>0</v>
      </c>
      <c r="R448" s="293">
        <f>_xlfn.XLOOKUP($K448,CBS_RAW!$C$4:$C$1015,CBS_RAW!$AA$4:$AA$1015,"",0)</f>
        <v>16.63</v>
      </c>
      <c r="S448" s="315">
        <v>0</v>
      </c>
      <c r="T448" s="294">
        <f t="shared" si="26"/>
        <v>49</v>
      </c>
      <c r="U448" s="295">
        <f t="shared" si="27"/>
        <v>74</v>
      </c>
      <c r="V448" s="295">
        <f t="shared" si="28"/>
        <v>57.3</v>
      </c>
      <c r="W448" s="294">
        <v>319</v>
      </c>
      <c r="X448" s="295">
        <v>372</v>
      </c>
      <c r="Y448" s="295">
        <v>345.5</v>
      </c>
      <c r="Z448" s="230">
        <v>1.3</v>
      </c>
      <c r="AA448" s="229">
        <v>55</v>
      </c>
      <c r="AB448" s="230">
        <v>64</v>
      </c>
      <c r="AC448" s="230">
        <v>58.6</v>
      </c>
      <c r="AD448" s="230">
        <v>3.5</v>
      </c>
      <c r="AE448" s="25"/>
      <c r="AF448" s="241"/>
      <c r="AG448" s="11"/>
      <c r="AH448" s="230">
        <v>1.3</v>
      </c>
      <c r="AI448" s="229">
        <v>55</v>
      </c>
      <c r="AJ448" s="230">
        <v>64</v>
      </c>
      <c r="AK448" s="230">
        <v>58.6</v>
      </c>
      <c r="AL448" s="230">
        <v>3.5</v>
      </c>
      <c r="AM448" s="25"/>
      <c r="AN448" s="241"/>
      <c r="AZ448">
        <v>61</v>
      </c>
      <c r="BA448" t="s">
        <v>269</v>
      </c>
      <c r="BE448" s="8">
        <v>212</v>
      </c>
      <c r="BF448" s="8">
        <v>12</v>
      </c>
      <c r="BG448" s="8" t="s">
        <v>1583</v>
      </c>
      <c r="BH448" s="8" t="s">
        <v>34</v>
      </c>
      <c r="BI448" s="8">
        <v>159</v>
      </c>
      <c r="BJ448" s="8">
        <v>231</v>
      </c>
      <c r="BK448" s="8">
        <v>195</v>
      </c>
      <c r="BL448" s="8">
        <v>36</v>
      </c>
      <c r="BM448" s="8">
        <v>-65</v>
      </c>
    </row>
    <row r="449" spans="3:65" ht="16" customHeight="1">
      <c r="C449" s="288">
        <v>443</v>
      </c>
      <c r="D449" s="289"/>
      <c r="E449" s="289" t="str">
        <f>IF(L449="HOMIES", MAX(E$6:E448)+1, "")</f>
        <v/>
      </c>
      <c r="F449" s="289" t="str">
        <f t="shared" si="25"/>
        <v>WR146</v>
      </c>
      <c r="G449" s="289" t="s">
        <v>268</v>
      </c>
      <c r="H449" s="289" t="s">
        <v>268</v>
      </c>
      <c r="I449" s="289">
        <v>146</v>
      </c>
      <c r="J449" s="289">
        <v>16</v>
      </c>
      <c r="K449" s="289" t="s">
        <v>645</v>
      </c>
      <c r="L449" s="289" t="str">
        <f>UPPER(_xlfn.XLOOKUP($K449,PPL_EMAIL!$I$2:$I$400,PPL_EMAIL!$J$2:$J$400,"",0))</f>
        <v/>
      </c>
      <c r="M449" s="290" t="str">
        <f>IFERROR(IF(OR(L449="ROOKIE",L449="FREE AGENT"),"NA",_xlfn.XLOOKUP($K449,PPL_EMAIL!$I$2:$I$400,PPL_EMAIL!$K$2:$K$400,"",0)),"NA")</f>
        <v/>
      </c>
      <c r="N449" s="290"/>
      <c r="O449" s="289" t="s">
        <v>29</v>
      </c>
      <c r="P449" s="291">
        <f>_xlfn.XLOOKUP($O449,NFL!$F$7:$F$39,NFL!$G$7:$G$39,"",0)</f>
        <v>10</v>
      </c>
      <c r="Q449" s="292">
        <v>0</v>
      </c>
      <c r="R449" s="293">
        <f>_xlfn.XLOOKUP($K449,CBS_RAW!$C$4:$C$1015,CBS_RAW!$AA$4:$AA$1015,"",0)</f>
        <v>9.91</v>
      </c>
      <c r="S449" s="315">
        <v>2.2999999999999998</v>
      </c>
      <c r="T449" s="294">
        <f t="shared" si="26"/>
        <v>133</v>
      </c>
      <c r="U449" s="295">
        <f t="shared" si="27"/>
        <v>184</v>
      </c>
      <c r="V449" s="295">
        <f t="shared" si="28"/>
        <v>146.30000000000001</v>
      </c>
      <c r="W449" s="294">
        <v>360</v>
      </c>
      <c r="X449" s="295">
        <v>372</v>
      </c>
      <c r="Y449" s="295">
        <v>365</v>
      </c>
      <c r="Z449" s="230">
        <v>8.1</v>
      </c>
      <c r="AA449" s="229">
        <v>92</v>
      </c>
      <c r="AB449" s="230">
        <v>105</v>
      </c>
      <c r="AC449" s="230">
        <v>99</v>
      </c>
      <c r="AD449" s="230">
        <v>5.3</v>
      </c>
      <c r="AE449" s="25"/>
      <c r="AF449" s="241"/>
      <c r="AG449" s="11"/>
      <c r="AH449" s="230">
        <v>8.1</v>
      </c>
      <c r="AI449" s="229">
        <v>92</v>
      </c>
      <c r="AJ449" s="230">
        <v>105</v>
      </c>
      <c r="AK449" s="230">
        <v>99</v>
      </c>
      <c r="AL449" s="230">
        <v>5.3</v>
      </c>
      <c r="AM449" s="25"/>
      <c r="AN449" s="241"/>
      <c r="AZ449">
        <v>146</v>
      </c>
      <c r="BA449" t="s">
        <v>268</v>
      </c>
      <c r="BE449" s="8">
        <v>213</v>
      </c>
      <c r="BF449" s="8">
        <v>12</v>
      </c>
      <c r="BG449" s="8" t="s">
        <v>2417</v>
      </c>
      <c r="BH449" s="8" t="s">
        <v>25</v>
      </c>
      <c r="BI449" s="8">
        <v>165</v>
      </c>
      <c r="BJ449" s="8">
        <v>204</v>
      </c>
      <c r="BK449" s="8">
        <v>184.5</v>
      </c>
      <c r="BL449" s="8">
        <v>19.5</v>
      </c>
      <c r="BM449" s="8" t="s">
        <v>2369</v>
      </c>
    </row>
    <row r="450" spans="3:65" ht="16" customHeight="1">
      <c r="C450" s="288">
        <v>444</v>
      </c>
      <c r="D450" s="289"/>
      <c r="E450" s="289" t="str">
        <f>IF(L450="HOMIES", MAX(E$6:E449)+1, "")</f>
        <v/>
      </c>
      <c r="F450" s="289" t="str">
        <f t="shared" si="25"/>
        <v>WR147</v>
      </c>
      <c r="G450" s="289" t="s">
        <v>268</v>
      </c>
      <c r="H450" s="289" t="s">
        <v>268</v>
      </c>
      <c r="I450" s="289">
        <v>147</v>
      </c>
      <c r="J450" s="289">
        <v>16</v>
      </c>
      <c r="K450" s="289" t="s">
        <v>174</v>
      </c>
      <c r="L450" s="289" t="str">
        <f>UPPER(_xlfn.XLOOKUP($K450,PPL_EMAIL!$I$2:$I$400,PPL_EMAIL!$J$2:$J$400,"",0))</f>
        <v/>
      </c>
      <c r="M450" s="290" t="str">
        <f>IFERROR(IF(OR(L450="ROOKIE",L450="FREE AGENT"),"NA",_xlfn.XLOOKUP($K450,PPL_EMAIL!$I$2:$I$400,PPL_EMAIL!$K$2:$K$400,"",0)),"NA")</f>
        <v/>
      </c>
      <c r="N450" s="290"/>
      <c r="O450" s="289" t="s">
        <v>18</v>
      </c>
      <c r="P450" s="291">
        <f>_xlfn.XLOOKUP($O450,NFL!$F$7:$F$39,NFL!$G$7:$G$39,"",0)</f>
        <v>11</v>
      </c>
      <c r="Q450" s="292">
        <v>0</v>
      </c>
      <c r="R450" s="293">
        <f>_xlfn.XLOOKUP($K450,CBS_RAW!$C$4:$C$1015,CBS_RAW!$AA$4:$AA$1015,"",0)</f>
        <v>44.26</v>
      </c>
      <c r="S450" s="315">
        <v>22.4</v>
      </c>
      <c r="T450" s="294">
        <f t="shared" si="26"/>
        <v>125</v>
      </c>
      <c r="U450" s="295">
        <f t="shared" si="27"/>
        <v>199</v>
      </c>
      <c r="V450" s="295">
        <f t="shared" si="28"/>
        <v>157</v>
      </c>
      <c r="W450" s="294">
        <v>306</v>
      </c>
      <c r="X450" s="295">
        <v>394</v>
      </c>
      <c r="Y450" s="295">
        <v>350</v>
      </c>
      <c r="Z450" s="230">
        <v>7.5</v>
      </c>
      <c r="AA450" s="229">
        <v>95</v>
      </c>
      <c r="AB450" s="230">
        <v>133</v>
      </c>
      <c r="AC450" s="230">
        <v>114.6</v>
      </c>
      <c r="AD450" s="230">
        <v>15.9</v>
      </c>
      <c r="AE450" s="25"/>
      <c r="AF450" s="241"/>
      <c r="AG450" s="11"/>
      <c r="AH450" s="230">
        <v>7.5</v>
      </c>
      <c r="AI450" s="229">
        <v>95</v>
      </c>
      <c r="AJ450" s="230">
        <v>133</v>
      </c>
      <c r="AK450" s="230">
        <v>114.6</v>
      </c>
      <c r="AL450" s="230">
        <v>15.9</v>
      </c>
      <c r="AM450" s="25"/>
      <c r="AN450" s="241"/>
      <c r="AZ450">
        <v>147</v>
      </c>
      <c r="BA450" t="s">
        <v>268</v>
      </c>
      <c r="BE450" s="8">
        <v>214</v>
      </c>
      <c r="BF450" s="8">
        <v>12</v>
      </c>
      <c r="BG450" s="8" t="s">
        <v>2418</v>
      </c>
      <c r="BH450" s="8" t="s">
        <v>10</v>
      </c>
      <c r="BI450" s="8">
        <v>161</v>
      </c>
      <c r="BJ450" s="8">
        <v>226</v>
      </c>
      <c r="BK450" s="8">
        <v>193.5</v>
      </c>
      <c r="BL450" s="8">
        <v>32.5</v>
      </c>
      <c r="BM450" s="8">
        <v>-78</v>
      </c>
    </row>
    <row r="451" spans="3:65" ht="16" customHeight="1">
      <c r="C451" s="288">
        <v>445</v>
      </c>
      <c r="D451" s="289"/>
      <c r="E451" s="289" t="str">
        <f>IF(L451="HOMIES", MAX(E$6:E450)+1, "")</f>
        <v/>
      </c>
      <c r="F451" s="289" t="str">
        <f t="shared" si="25"/>
        <v>RB125</v>
      </c>
      <c r="G451" s="289" t="s">
        <v>267</v>
      </c>
      <c r="H451" s="289" t="s">
        <v>267</v>
      </c>
      <c r="I451" s="289">
        <v>125</v>
      </c>
      <c r="J451" s="289">
        <v>16</v>
      </c>
      <c r="K451" s="289" t="s">
        <v>630</v>
      </c>
      <c r="L451" s="289" t="str">
        <f>UPPER(_xlfn.XLOOKUP($K451,PPL_EMAIL!$I$2:$I$400,PPL_EMAIL!$J$2:$J$400,"",0))</f>
        <v>ROID RAGERS</v>
      </c>
      <c r="M451" s="290">
        <f>IFERROR(IF(OR(L451="ROOKIE",L451="FREE AGENT"),"NA",_xlfn.XLOOKUP($K451,PPL_EMAIL!$I$2:$I$400,PPL_EMAIL!$K$2:$K$400,"",0)),"NA")</f>
        <v>2</v>
      </c>
      <c r="N451" s="290" t="s">
        <v>396</v>
      </c>
      <c r="O451" s="289" t="s">
        <v>27</v>
      </c>
      <c r="P451" s="291">
        <f>_xlfn.XLOOKUP($O451,NFL!$F$7:$F$39,NFL!$G$7:$G$39,"",0)</f>
        <v>8</v>
      </c>
      <c r="Q451" s="292">
        <v>0</v>
      </c>
      <c r="R451" s="293">
        <f>_xlfn.XLOOKUP($K451,CBS_RAW!$C$4:$C$1015,CBS_RAW!$AA$4:$AA$1015,"",0)</f>
        <v>17.2</v>
      </c>
      <c r="S451" s="315">
        <v>14.6</v>
      </c>
      <c r="T451" s="294">
        <f t="shared" si="26"/>
        <v>90</v>
      </c>
      <c r="U451" s="295">
        <f t="shared" si="27"/>
        <v>146</v>
      </c>
      <c r="V451" s="295">
        <f t="shared" si="28"/>
        <v>109.4</v>
      </c>
      <c r="W451" s="294">
        <v>336</v>
      </c>
      <c r="X451" s="295">
        <v>368</v>
      </c>
      <c r="Y451" s="295">
        <v>352</v>
      </c>
      <c r="Z451" s="230">
        <v>3.2</v>
      </c>
      <c r="AA451" s="229">
        <v>39</v>
      </c>
      <c r="AB451" s="230">
        <v>46</v>
      </c>
      <c r="AC451" s="230">
        <v>42.6</v>
      </c>
      <c r="AD451" s="230">
        <v>2.5</v>
      </c>
      <c r="AE451" s="25"/>
      <c r="AF451" s="241"/>
      <c r="AG451" s="11"/>
      <c r="AH451" s="230">
        <v>3.2</v>
      </c>
      <c r="AI451" s="229">
        <v>39</v>
      </c>
      <c r="AJ451" s="230">
        <v>46</v>
      </c>
      <c r="AK451" s="230">
        <v>42.6</v>
      </c>
      <c r="AL451" s="230">
        <v>2.5</v>
      </c>
      <c r="AM451" s="25"/>
      <c r="AN451" s="241"/>
      <c r="AZ451">
        <v>125</v>
      </c>
      <c r="BA451" t="s">
        <v>267</v>
      </c>
      <c r="BE451" s="8">
        <v>215</v>
      </c>
      <c r="BF451" s="8">
        <v>12</v>
      </c>
      <c r="BG451" s="8" t="s">
        <v>1604</v>
      </c>
      <c r="BH451" s="8" t="s">
        <v>12</v>
      </c>
      <c r="BI451" s="8">
        <v>163</v>
      </c>
      <c r="BJ451" s="8">
        <v>230</v>
      </c>
      <c r="BK451" s="8">
        <v>196.5</v>
      </c>
      <c r="BL451" s="8">
        <v>33.5</v>
      </c>
      <c r="BM451" s="8" t="s">
        <v>2369</v>
      </c>
    </row>
    <row r="452" spans="3:65" ht="16" customHeight="1">
      <c r="C452" s="288">
        <v>446</v>
      </c>
      <c r="D452" s="289"/>
      <c r="E452" s="289" t="str">
        <f>IF(L452="HOMIES", MAX(E$6:E451)+1, "")</f>
        <v/>
      </c>
      <c r="F452" s="289" t="str">
        <f t="shared" si="25"/>
        <v>TE62</v>
      </c>
      <c r="G452" s="289" t="s">
        <v>269</v>
      </c>
      <c r="H452" s="289" t="s">
        <v>269</v>
      </c>
      <c r="I452" s="289">
        <v>62</v>
      </c>
      <c r="J452" s="289">
        <v>16</v>
      </c>
      <c r="K452" s="289" t="s">
        <v>671</v>
      </c>
      <c r="L452" s="289" t="str">
        <f>UPPER(_xlfn.XLOOKUP($K452,PPL_EMAIL!$I$2:$I$400,PPL_EMAIL!$J$2:$J$400,"",0))</f>
        <v/>
      </c>
      <c r="M452" s="290" t="str">
        <f>IFERROR(IF(OR(L452="ROOKIE",L452="FREE AGENT"),"NA",_xlfn.XLOOKUP($K452,PPL_EMAIL!$I$2:$I$400,PPL_EMAIL!$K$2:$K$400,"",0)),"NA")</f>
        <v/>
      </c>
      <c r="N452" s="290"/>
      <c r="O452" s="289" t="s">
        <v>13</v>
      </c>
      <c r="P452" s="291">
        <f>_xlfn.XLOOKUP($O452,NFL!$F$7:$F$39,NFL!$G$7:$G$39,"",0)</f>
        <v>14</v>
      </c>
      <c r="Q452" s="292">
        <v>0</v>
      </c>
      <c r="R452" s="293">
        <f>_xlfn.XLOOKUP($K452,CBS_RAW!$C$4:$C$1015,CBS_RAW!$AA$4:$AA$1015,"",0)</f>
        <v>16.63</v>
      </c>
      <c r="S452" s="315">
        <v>19.3</v>
      </c>
      <c r="T452" s="294">
        <f t="shared" si="26"/>
        <v>58</v>
      </c>
      <c r="U452" s="295">
        <f t="shared" si="27"/>
        <v>90</v>
      </c>
      <c r="V452" s="295">
        <f t="shared" si="28"/>
        <v>72</v>
      </c>
      <c r="W452" s="294">
        <v>319</v>
      </c>
      <c r="X452" s="295">
        <v>387</v>
      </c>
      <c r="Y452" s="295">
        <v>353</v>
      </c>
      <c r="Z452" s="230">
        <v>20.6</v>
      </c>
      <c r="AA452" s="229">
        <v>152</v>
      </c>
      <c r="AB452" s="230">
        <v>203</v>
      </c>
      <c r="AC452" s="230">
        <v>172.3</v>
      </c>
      <c r="AD452" s="230">
        <v>19.100000000000001</v>
      </c>
      <c r="AE452" s="25"/>
      <c r="AF452" s="241"/>
      <c r="AG452" s="11"/>
      <c r="AH452" s="230">
        <v>20.6</v>
      </c>
      <c r="AI452" s="229">
        <v>152</v>
      </c>
      <c r="AJ452" s="230">
        <v>203</v>
      </c>
      <c r="AK452" s="230">
        <v>172.3</v>
      </c>
      <c r="AL452" s="230">
        <v>19.100000000000001</v>
      </c>
      <c r="AM452" s="25"/>
      <c r="AN452" s="241"/>
      <c r="AZ452">
        <v>62</v>
      </c>
      <c r="BA452" t="s">
        <v>269</v>
      </c>
      <c r="BE452" s="8">
        <v>216</v>
      </c>
      <c r="BF452" s="8">
        <v>12</v>
      </c>
      <c r="BG452" s="8" t="s">
        <v>2419</v>
      </c>
      <c r="BH452" s="8" t="s">
        <v>27</v>
      </c>
      <c r="BI452" s="8">
        <v>173</v>
      </c>
      <c r="BJ452" s="8">
        <v>243</v>
      </c>
      <c r="BK452" s="8">
        <v>204.7</v>
      </c>
      <c r="BL452" s="8">
        <v>29</v>
      </c>
      <c r="BM452" s="8">
        <v>-122</v>
      </c>
    </row>
    <row r="453" spans="3:65" ht="16" customHeight="1">
      <c r="C453" s="288">
        <v>447</v>
      </c>
      <c r="D453" s="289"/>
      <c r="E453" s="289" t="str">
        <f>IF(L453="HOMIES", MAX(E$6:E452)+1, "")</f>
        <v/>
      </c>
      <c r="F453" s="289" t="str">
        <f t="shared" si="25"/>
        <v>TE63</v>
      </c>
      <c r="G453" s="289" t="s">
        <v>269</v>
      </c>
      <c r="H453" s="289" t="s">
        <v>269</v>
      </c>
      <c r="I453" s="289">
        <v>63</v>
      </c>
      <c r="J453" s="289">
        <v>16</v>
      </c>
      <c r="K453" s="289" t="s">
        <v>485</v>
      </c>
      <c r="L453" s="289" t="str">
        <f>UPPER(_xlfn.XLOOKUP($K453,PPL_EMAIL!$I$2:$I$400,PPL_EMAIL!$J$2:$J$400,"",0))</f>
        <v/>
      </c>
      <c r="M453" s="290" t="str">
        <f>IFERROR(IF(OR(L453="ROOKIE",L453="FREE AGENT"),"NA",_xlfn.XLOOKUP($K453,PPL_EMAIL!$I$2:$I$400,PPL_EMAIL!$K$2:$K$400,"",0)),"NA")</f>
        <v/>
      </c>
      <c r="N453" s="290"/>
      <c r="O453" s="289" t="s">
        <v>32</v>
      </c>
      <c r="P453" s="291">
        <f>_xlfn.XLOOKUP($O453,NFL!$F$7:$F$39,NFL!$G$7:$G$39,"",0)</f>
        <v>14</v>
      </c>
      <c r="Q453" s="292">
        <v>0</v>
      </c>
      <c r="R453" s="293">
        <f>_xlfn.XLOOKUP($K453,CBS_RAW!$C$4:$C$1015,CBS_RAW!$AA$4:$AA$1015,"",0)</f>
        <v>30.77</v>
      </c>
      <c r="S453" s="315">
        <v>38.1</v>
      </c>
      <c r="T453" s="294">
        <f t="shared" si="26"/>
        <v>52</v>
      </c>
      <c r="U453" s="295">
        <f t="shared" si="27"/>
        <v>71</v>
      </c>
      <c r="V453" s="295">
        <f t="shared" si="28"/>
        <v>58.2</v>
      </c>
      <c r="W453" s="294">
        <v>348</v>
      </c>
      <c r="X453" s="295">
        <v>360</v>
      </c>
      <c r="Y453" s="295">
        <v>354</v>
      </c>
      <c r="Z453" s="230">
        <v>8.1999999999999993</v>
      </c>
      <c r="AA453" s="229">
        <v>61</v>
      </c>
      <c r="AB453" s="230">
        <v>83</v>
      </c>
      <c r="AC453" s="230">
        <v>67.8</v>
      </c>
      <c r="AD453" s="230">
        <v>7.9</v>
      </c>
      <c r="AE453" s="25"/>
      <c r="AF453" s="241"/>
      <c r="AG453" s="11"/>
      <c r="AH453" s="230">
        <v>8.1999999999999993</v>
      </c>
      <c r="AI453" s="229">
        <v>61</v>
      </c>
      <c r="AJ453" s="230">
        <v>83</v>
      </c>
      <c r="AK453" s="230">
        <v>67.8</v>
      </c>
      <c r="AL453" s="230">
        <v>7.9</v>
      </c>
      <c r="AM453" s="25"/>
      <c r="AN453" s="241"/>
      <c r="AZ453">
        <v>63</v>
      </c>
      <c r="BA453" t="s">
        <v>269</v>
      </c>
      <c r="BE453" s="8">
        <v>217</v>
      </c>
      <c r="BF453" s="8">
        <v>12</v>
      </c>
      <c r="BG453" s="8" t="s">
        <v>2420</v>
      </c>
      <c r="BH453" s="8" t="s">
        <v>1</v>
      </c>
      <c r="BI453" s="8">
        <v>175</v>
      </c>
      <c r="BJ453" s="8">
        <v>197</v>
      </c>
      <c r="BK453" s="8">
        <v>186</v>
      </c>
      <c r="BL453" s="8">
        <v>11</v>
      </c>
      <c r="BM453" s="8" t="s">
        <v>2369</v>
      </c>
    </row>
    <row r="454" spans="3:65" ht="16" customHeight="1">
      <c r="C454" s="288">
        <v>448</v>
      </c>
      <c r="D454" s="289"/>
      <c r="E454" s="289" t="str">
        <f>IF(L454="HOMIES", MAX(E$6:E453)+1, "")</f>
        <v/>
      </c>
      <c r="F454" s="289" t="str">
        <f t="shared" si="25"/>
        <v>RB126</v>
      </c>
      <c r="G454" s="289" t="s">
        <v>267</v>
      </c>
      <c r="H454" s="289" t="s">
        <v>267</v>
      </c>
      <c r="I454" s="289">
        <v>126</v>
      </c>
      <c r="J454" s="289">
        <v>16</v>
      </c>
      <c r="K454" s="289" t="s">
        <v>1023</v>
      </c>
      <c r="L454" s="289" t="str">
        <f>UPPER(_xlfn.XLOOKUP($K454,PPL_EMAIL!$I$2:$I$400,PPL_EMAIL!$J$2:$J$400,"",0))</f>
        <v/>
      </c>
      <c r="M454" s="290" t="str">
        <f>IFERROR(IF(OR(L454="ROOKIE",L454="FREE AGENT"),"NA",_xlfn.XLOOKUP($K454,PPL_EMAIL!$I$2:$I$400,PPL_EMAIL!$K$2:$K$400,"",0)),"NA")</f>
        <v/>
      </c>
      <c r="N454" s="290"/>
      <c r="O454" s="289" t="s">
        <v>8</v>
      </c>
      <c r="P454" s="291">
        <f>_xlfn.XLOOKUP($O454,NFL!$F$7:$F$39,NFL!$G$7:$G$39,"",0)</f>
        <v>9</v>
      </c>
      <c r="Q454" s="292">
        <v>0</v>
      </c>
      <c r="R454" s="293" t="str">
        <f>_xlfn.XLOOKUP($K454,CBS_RAW!$C$4:$C$1015,CBS_RAW!$AA$4:$AA$1015,"",0)</f>
        <v/>
      </c>
      <c r="S454" s="315">
        <v>32.5</v>
      </c>
      <c r="T454" s="294">
        <f t="shared" si="26"/>
        <v>94</v>
      </c>
      <c r="U454" s="295">
        <f t="shared" si="27"/>
        <v>127</v>
      </c>
      <c r="V454" s="295">
        <f t="shared" si="28"/>
        <v>109</v>
      </c>
      <c r="W454" s="294">
        <v>357</v>
      </c>
      <c r="X454" s="295">
        <v>362</v>
      </c>
      <c r="Y454" s="295">
        <v>359.5</v>
      </c>
      <c r="Z454" s="230">
        <v>9.4</v>
      </c>
      <c r="AA454" s="229">
        <v>137</v>
      </c>
      <c r="AB454" s="230">
        <v>149</v>
      </c>
      <c r="AC454" s="230">
        <v>146</v>
      </c>
      <c r="AD454" s="230">
        <v>4.5999999999999996</v>
      </c>
      <c r="AE454" s="25"/>
      <c r="AF454" s="241"/>
      <c r="AG454" s="11"/>
      <c r="AH454" s="230">
        <v>9.4</v>
      </c>
      <c r="AI454" s="229">
        <v>137</v>
      </c>
      <c r="AJ454" s="230">
        <v>149</v>
      </c>
      <c r="AK454" s="230">
        <v>146</v>
      </c>
      <c r="AL454" s="230">
        <v>4.5999999999999996</v>
      </c>
      <c r="AM454" s="25"/>
      <c r="AN454" s="241"/>
      <c r="AZ454">
        <v>126</v>
      </c>
      <c r="BA454" t="s">
        <v>267</v>
      </c>
      <c r="BE454" s="8">
        <v>218</v>
      </c>
      <c r="BF454" s="8">
        <v>12</v>
      </c>
      <c r="BG454" s="8" t="s">
        <v>2421</v>
      </c>
      <c r="BH454" s="8" t="s">
        <v>52</v>
      </c>
      <c r="BI454" s="8">
        <v>164</v>
      </c>
      <c r="BJ454" s="8">
        <v>253</v>
      </c>
      <c r="BK454" s="8">
        <v>208.5</v>
      </c>
      <c r="BL454" s="8">
        <v>44.5</v>
      </c>
      <c r="BM454" s="8" t="s">
        <v>2369</v>
      </c>
    </row>
    <row r="455" spans="3:65" ht="16" customHeight="1">
      <c r="C455" s="288">
        <v>449</v>
      </c>
      <c r="D455" s="289"/>
      <c r="E455" s="289" t="str">
        <f>IF(L455="HOMIES", MAX(E$6:E454)+1, "")</f>
        <v/>
      </c>
      <c r="F455" s="289" t="str">
        <f t="shared" si="25"/>
        <v>WR148</v>
      </c>
      <c r="G455" s="289" t="s">
        <v>268</v>
      </c>
      <c r="H455" s="289" t="s">
        <v>268</v>
      </c>
      <c r="I455" s="289">
        <v>148</v>
      </c>
      <c r="J455" s="289">
        <v>16</v>
      </c>
      <c r="K455" s="289" t="s">
        <v>659</v>
      </c>
      <c r="L455" s="289" t="str">
        <f>UPPER(_xlfn.XLOOKUP($K455,PPL_EMAIL!$I$2:$I$400,PPL_EMAIL!$J$2:$J$400,"",0))</f>
        <v/>
      </c>
      <c r="M455" s="290" t="str">
        <f>IFERROR(IF(OR(L455="ROOKIE",L455="FREE AGENT"),"NA",_xlfn.XLOOKUP($K455,PPL_EMAIL!$I$2:$I$400,PPL_EMAIL!$K$2:$K$400,"",0)),"NA")</f>
        <v/>
      </c>
      <c r="N455" s="290"/>
      <c r="O455" s="289" t="s">
        <v>31</v>
      </c>
      <c r="P455" s="291">
        <f>_xlfn.XLOOKUP($O455,NFL!$F$7:$F$39,NFL!$G$7:$G$39,"",0)</f>
        <v>7</v>
      </c>
      <c r="Q455" s="292">
        <v>0</v>
      </c>
      <c r="R455" s="293">
        <f>_xlfn.XLOOKUP($K455,CBS_RAW!$C$4:$C$1015,CBS_RAW!$AA$4:$AA$1015,"",0)</f>
        <v>35.75</v>
      </c>
      <c r="S455" s="315">
        <v>23.6</v>
      </c>
      <c r="T455" s="294">
        <f t="shared" si="26"/>
        <v>109</v>
      </c>
      <c r="U455" s="295">
        <f t="shared" si="27"/>
        <v>159</v>
      </c>
      <c r="V455" s="295">
        <f t="shared" si="28"/>
        <v>134.4</v>
      </c>
      <c r="W455" s="294">
        <v>339</v>
      </c>
      <c r="X455" s="295">
        <v>383</v>
      </c>
      <c r="Y455" s="295">
        <v>361</v>
      </c>
      <c r="Z455" s="230" t="s">
        <v>272</v>
      </c>
      <c r="AA455" s="229">
        <v>90</v>
      </c>
      <c r="AB455" s="230">
        <v>145</v>
      </c>
      <c r="AC455" s="230">
        <v>105.5</v>
      </c>
      <c r="AD455" s="230">
        <v>22.9</v>
      </c>
      <c r="AE455" s="25"/>
      <c r="AF455" s="241"/>
      <c r="AG455" s="11"/>
      <c r="AH455" s="230" t="s">
        <v>272</v>
      </c>
      <c r="AI455" s="229">
        <v>90</v>
      </c>
      <c r="AJ455" s="230">
        <v>145</v>
      </c>
      <c r="AK455" s="230">
        <v>105.5</v>
      </c>
      <c r="AL455" s="230">
        <v>22.9</v>
      </c>
      <c r="AM455" s="25"/>
      <c r="AN455" s="241"/>
      <c r="AZ455">
        <v>148</v>
      </c>
      <c r="BA455" t="s">
        <v>268</v>
      </c>
      <c r="BE455" s="8">
        <v>219</v>
      </c>
      <c r="BF455" s="8">
        <v>12</v>
      </c>
      <c r="BG455" s="8" t="s">
        <v>2422</v>
      </c>
      <c r="BH455" s="8" t="s">
        <v>32</v>
      </c>
      <c r="BI455" s="8">
        <v>166</v>
      </c>
      <c r="BJ455" s="8">
        <v>249</v>
      </c>
      <c r="BK455" s="8">
        <v>207.5</v>
      </c>
      <c r="BL455" s="8">
        <v>41.5</v>
      </c>
      <c r="BM455" s="8" t="s">
        <v>2369</v>
      </c>
    </row>
    <row r="456" spans="3:65" ht="16" customHeight="1">
      <c r="C456" s="288">
        <v>450</v>
      </c>
      <c r="D456" s="289"/>
      <c r="E456" s="289" t="str">
        <f>IF(L456="HOMIES", MAX(E$6:E455)+1, "")</f>
        <v/>
      </c>
      <c r="F456" s="289" t="str">
        <f t="shared" ref="F456:H512" si="29">CONCATENATE($G456&amp;$I456)</f>
        <v>QB45</v>
      </c>
      <c r="G456" s="289" t="s">
        <v>266</v>
      </c>
      <c r="H456" s="289" t="s">
        <v>266</v>
      </c>
      <c r="I456" s="289">
        <v>45</v>
      </c>
      <c r="J456" s="289">
        <v>16</v>
      </c>
      <c r="K456" s="289" t="s">
        <v>655</v>
      </c>
      <c r="L456" s="289" t="str">
        <f>UPPER(_xlfn.XLOOKUP($K456,PPL_EMAIL!$I$2:$I$400,PPL_EMAIL!$J$2:$J$400,"",0))</f>
        <v>SHAFT</v>
      </c>
      <c r="M456" s="290">
        <f>IFERROR(IF(OR(L456="ROOKIE",L456="FREE AGENT"),"NA",_xlfn.XLOOKUP($K456,PPL_EMAIL!$I$2:$I$400,PPL_EMAIL!$K$2:$K$400,"",0)),"NA")</f>
        <v>3</v>
      </c>
      <c r="N456" s="290" t="s">
        <v>396</v>
      </c>
      <c r="O456" s="289" t="s">
        <v>50</v>
      </c>
      <c r="P456" s="291">
        <f>_xlfn.XLOOKUP($O456,NFL!$F$7:$F$39,NFL!$G$7:$G$39,"",0)</f>
        <v>14</v>
      </c>
      <c r="Q456" s="292">
        <v>0</v>
      </c>
      <c r="R456" s="293">
        <f>_xlfn.XLOOKUP($K456,CBS_RAW!$C$4:$C$1015,CBS_RAW!$AA$4:$AA$1015,"",0)</f>
        <v>14.05</v>
      </c>
      <c r="S456" s="315">
        <v>236.86</v>
      </c>
      <c r="T456" s="294">
        <f t="shared" ref="T456:T460" si="30">_xlfn.XLOOKUP($K456,$BG$6:$BG$1000,BI$6:BI$1000,"",0)</f>
        <v>43</v>
      </c>
      <c r="U456" s="295">
        <f t="shared" ref="U456:U460" si="31">_xlfn.XLOOKUP($K456,$BG$6:$BG$1000,BJ$6:BJ$1000,"",0)</f>
        <v>62</v>
      </c>
      <c r="V456" s="295">
        <f t="shared" ref="V456:V460" si="32">_xlfn.XLOOKUP($K456,$BG$6:$BG$1000,BK$6:BK$1000,"",0)</f>
        <v>49.8</v>
      </c>
      <c r="W456" s="294">
        <v>329</v>
      </c>
      <c r="X456" s="295">
        <v>396</v>
      </c>
      <c r="Y456" s="295">
        <v>362.5</v>
      </c>
      <c r="Z456" s="230">
        <v>8.5</v>
      </c>
      <c r="AA456" s="229">
        <v>117</v>
      </c>
      <c r="AB456" s="230">
        <v>141</v>
      </c>
      <c r="AC456" s="230">
        <v>134.19999999999999</v>
      </c>
      <c r="AD456" s="230">
        <v>8.8000000000000007</v>
      </c>
      <c r="AE456" s="25"/>
      <c r="AF456" s="241"/>
      <c r="AG456" s="11"/>
      <c r="AH456" s="230">
        <v>8.5</v>
      </c>
      <c r="AI456" s="229">
        <v>117</v>
      </c>
      <c r="AJ456" s="230">
        <v>141</v>
      </c>
      <c r="AK456" s="230">
        <v>134.19999999999999</v>
      </c>
      <c r="AL456" s="230">
        <v>8.8000000000000007</v>
      </c>
      <c r="AM456" s="25"/>
      <c r="AN456" s="241"/>
      <c r="AZ456">
        <v>45</v>
      </c>
      <c r="BA456" t="s">
        <v>266</v>
      </c>
      <c r="BE456" s="8">
        <v>220</v>
      </c>
      <c r="BF456" s="8">
        <v>12</v>
      </c>
      <c r="BG456" s="8" t="s">
        <v>2423</v>
      </c>
      <c r="BH456" s="8" t="s">
        <v>53</v>
      </c>
      <c r="BI456" s="8">
        <v>185</v>
      </c>
      <c r="BJ456" s="8">
        <v>191</v>
      </c>
      <c r="BK456" s="8">
        <v>188</v>
      </c>
      <c r="BL456" s="8">
        <v>3</v>
      </c>
      <c r="BM456" s="8" t="s">
        <v>2369</v>
      </c>
    </row>
    <row r="457" spans="3:65" ht="16" customHeight="1">
      <c r="C457" s="288">
        <v>451</v>
      </c>
      <c r="D457" s="289"/>
      <c r="E457" s="289" t="str">
        <f>IF(L457="HOMIES", MAX(E$6:E456)+1, "")</f>
        <v/>
      </c>
      <c r="F457" s="289" t="str">
        <f t="shared" si="29"/>
        <v>WR149</v>
      </c>
      <c r="G457" s="289" t="s">
        <v>268</v>
      </c>
      <c r="H457" s="289" t="s">
        <v>268</v>
      </c>
      <c r="I457" s="289">
        <v>149</v>
      </c>
      <c r="J457" s="289">
        <v>16</v>
      </c>
      <c r="K457" s="289" t="s">
        <v>667</v>
      </c>
      <c r="L457" s="289" t="str">
        <f>UPPER(_xlfn.XLOOKUP($K457,PPL_EMAIL!$I$2:$I$400,PPL_EMAIL!$J$2:$J$400,"",0))</f>
        <v/>
      </c>
      <c r="M457" s="290" t="str">
        <f>IFERROR(IF(OR(L457="ROOKIE",L457="FREE AGENT"),"NA",_xlfn.XLOOKUP($K457,PPL_EMAIL!$I$2:$I$400,PPL_EMAIL!$K$2:$K$400,"",0)),"NA")</f>
        <v/>
      </c>
      <c r="N457" s="290"/>
      <c r="O457" s="289" t="s">
        <v>12</v>
      </c>
      <c r="P457" s="291">
        <f>_xlfn.XLOOKUP($O457,NFL!$F$7:$F$39,NFL!$G$7:$G$39,"",0)</f>
        <v>11</v>
      </c>
      <c r="Q457" s="292">
        <v>0</v>
      </c>
      <c r="R457" s="293" t="str">
        <f>_xlfn.XLOOKUP($K457,CBS_RAW!$C$4:$C$1015,CBS_RAW!$AA$4:$AA$1015,"",0)</f>
        <v/>
      </c>
      <c r="S457" s="315">
        <v>61.5</v>
      </c>
      <c r="T457" s="294">
        <f t="shared" si="30"/>
        <v>125</v>
      </c>
      <c r="U457" s="295">
        <f t="shared" si="31"/>
        <v>157</v>
      </c>
      <c r="V457" s="295">
        <f t="shared" si="32"/>
        <v>138.80000000000001</v>
      </c>
      <c r="W457" s="294">
        <v>361</v>
      </c>
      <c r="X457" s="295">
        <v>364</v>
      </c>
      <c r="Y457" s="295">
        <v>362.5</v>
      </c>
      <c r="Z457" s="230">
        <v>10.8</v>
      </c>
      <c r="AA457" s="229">
        <v>82</v>
      </c>
      <c r="AB457" s="230">
        <v>137</v>
      </c>
      <c r="AC457" s="230">
        <v>109.8</v>
      </c>
      <c r="AD457" s="230">
        <v>19.399999999999999</v>
      </c>
      <c r="AE457" s="25"/>
      <c r="AF457" s="241"/>
      <c r="AG457" s="11"/>
      <c r="AH457" s="230">
        <v>10.8</v>
      </c>
      <c r="AI457" s="229">
        <v>82</v>
      </c>
      <c r="AJ457" s="230">
        <v>137</v>
      </c>
      <c r="AK457" s="230">
        <v>109.8</v>
      </c>
      <c r="AL457" s="230">
        <v>19.399999999999999</v>
      </c>
      <c r="AM457" s="25"/>
      <c r="AN457" s="241"/>
      <c r="AZ457">
        <v>149</v>
      </c>
      <c r="BA457" t="s">
        <v>268</v>
      </c>
      <c r="BE457" s="8">
        <v>221</v>
      </c>
      <c r="BF457" s="8">
        <v>12</v>
      </c>
      <c r="BG457" s="8" t="s">
        <v>2424</v>
      </c>
      <c r="BH457" s="8" t="s">
        <v>16</v>
      </c>
      <c r="BI457" s="8">
        <v>172</v>
      </c>
      <c r="BJ457" s="8">
        <v>221</v>
      </c>
      <c r="BK457" s="8">
        <v>196.5</v>
      </c>
      <c r="BL457" s="8">
        <v>24.5</v>
      </c>
      <c r="BM457" s="8">
        <v>-110</v>
      </c>
    </row>
    <row r="458" spans="3:65" ht="16" customHeight="1">
      <c r="C458" s="288">
        <v>452</v>
      </c>
      <c r="D458" s="289"/>
      <c r="E458" s="289" t="str">
        <f>IF(L458="HOMIES", MAX(E$6:E457)+1, "")</f>
        <v/>
      </c>
      <c r="F458" s="289" t="str">
        <f t="shared" si="29"/>
        <v>QB46</v>
      </c>
      <c r="G458" s="289" t="s">
        <v>266</v>
      </c>
      <c r="H458" s="289" t="s">
        <v>266</v>
      </c>
      <c r="I458" s="289">
        <v>46</v>
      </c>
      <c r="J458" s="289">
        <v>16</v>
      </c>
      <c r="K458" s="289" t="s">
        <v>45</v>
      </c>
      <c r="L458" s="289" t="str">
        <f>UPPER(_xlfn.XLOOKUP($K458,PPL_EMAIL!$I$2:$I$400,PPL_EMAIL!$J$2:$J$400,"",0))</f>
        <v/>
      </c>
      <c r="M458" s="290" t="str">
        <f>IFERROR(IF(OR(L458="ROOKIE",L458="FREE AGENT"),"NA",_xlfn.XLOOKUP($K458,PPL_EMAIL!$I$2:$I$400,PPL_EMAIL!$K$2:$K$400,"",0)),"NA")</f>
        <v/>
      </c>
      <c r="N458" s="290"/>
      <c r="O458" s="289" t="s">
        <v>13</v>
      </c>
      <c r="P458" s="291">
        <f>_xlfn.XLOOKUP($O458,NFL!$F$7:$F$39,NFL!$G$7:$G$39,"",0)</f>
        <v>14</v>
      </c>
      <c r="Q458" s="292">
        <v>0</v>
      </c>
      <c r="R458" s="293">
        <f>_xlfn.XLOOKUP($K458,CBS_RAW!$C$4:$C$1015,CBS_RAW!$AA$4:$AA$1015,"",0)</f>
        <v>17.05</v>
      </c>
      <c r="S458" s="315">
        <v>93.2</v>
      </c>
      <c r="T458" s="294">
        <f t="shared" si="30"/>
        <v>41</v>
      </c>
      <c r="U458" s="295">
        <f t="shared" si="31"/>
        <v>50</v>
      </c>
      <c r="V458" s="295">
        <f t="shared" si="32"/>
        <v>45.3</v>
      </c>
      <c r="W458" s="294">
        <v>342</v>
      </c>
      <c r="X458" s="295">
        <v>385</v>
      </c>
      <c r="Y458" s="295">
        <v>363.5</v>
      </c>
      <c r="Z458" s="230">
        <v>16</v>
      </c>
      <c r="AA458" s="229">
        <v>115</v>
      </c>
      <c r="AB458" s="230">
        <v>128</v>
      </c>
      <c r="AC458" s="230">
        <v>121.5</v>
      </c>
      <c r="AD458" s="230">
        <v>6.5</v>
      </c>
      <c r="AE458" s="25"/>
      <c r="AF458" s="241"/>
      <c r="AG458" s="11"/>
      <c r="AH458" s="230">
        <v>16</v>
      </c>
      <c r="AI458" s="229">
        <v>115</v>
      </c>
      <c r="AJ458" s="230">
        <v>128</v>
      </c>
      <c r="AK458" s="230">
        <v>121.5</v>
      </c>
      <c r="AL458" s="230">
        <v>6.5</v>
      </c>
      <c r="AM458" s="25"/>
      <c r="AN458" s="241"/>
      <c r="AZ458">
        <v>46</v>
      </c>
      <c r="BA458" t="s">
        <v>266</v>
      </c>
      <c r="BE458" s="8">
        <v>222</v>
      </c>
      <c r="BF458" s="8">
        <v>12</v>
      </c>
      <c r="BG458" s="8" t="s">
        <v>2425</v>
      </c>
      <c r="BH458" s="8" t="s">
        <v>120</v>
      </c>
      <c r="BI458" s="8">
        <v>177</v>
      </c>
      <c r="BJ458" s="8">
        <v>207</v>
      </c>
      <c r="BK458" s="8">
        <v>192</v>
      </c>
      <c r="BL458" s="8">
        <v>15</v>
      </c>
      <c r="BM458" s="8" t="s">
        <v>2369</v>
      </c>
    </row>
    <row r="459" spans="3:65" ht="16" customHeight="1">
      <c r="C459" s="288">
        <v>453</v>
      </c>
      <c r="D459" s="289"/>
      <c r="E459" s="289" t="str">
        <f>IF(L459="HOMIES", MAX(E$6:E458)+1, "")</f>
        <v/>
      </c>
      <c r="F459" s="289" t="str">
        <f t="shared" si="29"/>
        <v>RB127</v>
      </c>
      <c r="G459" s="289" t="s">
        <v>267</v>
      </c>
      <c r="H459" s="289" t="s">
        <v>267</v>
      </c>
      <c r="I459" s="289">
        <v>127</v>
      </c>
      <c r="J459" s="289">
        <v>16</v>
      </c>
      <c r="K459" s="289" t="s">
        <v>669</v>
      </c>
      <c r="L459" s="289" t="str">
        <f>UPPER(_xlfn.XLOOKUP($K459,PPL_EMAIL!$I$2:$I$400,PPL_EMAIL!$J$2:$J$400,"",0))</f>
        <v/>
      </c>
      <c r="M459" s="290" t="str">
        <f>IFERROR(IF(OR(L459="ROOKIE",L459="FREE AGENT"),"NA",_xlfn.XLOOKUP($K459,PPL_EMAIL!$I$2:$I$400,PPL_EMAIL!$K$2:$K$400,"",0)),"NA")</f>
        <v/>
      </c>
      <c r="N459" s="290"/>
      <c r="O459" s="289" t="s">
        <v>38</v>
      </c>
      <c r="P459" s="291">
        <f>_xlfn.XLOOKUP($O459,NFL!$F$7:$F$39,NFL!$G$7:$G$39,"",0)</f>
        <v>9</v>
      </c>
      <c r="Q459" s="292">
        <v>0</v>
      </c>
      <c r="R459" s="293" t="str">
        <f>_xlfn.XLOOKUP($K459,CBS_RAW!$C$4:$C$1015,CBS_RAW!$AA$4:$AA$1015,"",0)</f>
        <v/>
      </c>
      <c r="S459" s="315">
        <v>26.5</v>
      </c>
      <c r="T459" s="294">
        <f t="shared" si="30"/>
        <v>94</v>
      </c>
      <c r="U459" s="295">
        <f t="shared" si="31"/>
        <v>124</v>
      </c>
      <c r="V459" s="295">
        <f t="shared" si="32"/>
        <v>109.8</v>
      </c>
      <c r="W459" s="294">
        <v>354</v>
      </c>
      <c r="X459" s="295">
        <v>392</v>
      </c>
      <c r="Y459" s="295">
        <v>373</v>
      </c>
      <c r="Z459" s="230">
        <v>16.899999999999999</v>
      </c>
      <c r="AA459" s="229">
        <v>106</v>
      </c>
      <c r="AB459" s="230">
        <v>122</v>
      </c>
      <c r="AC459" s="230">
        <v>114</v>
      </c>
      <c r="AD459" s="230">
        <v>8</v>
      </c>
      <c r="AE459" s="25"/>
      <c r="AF459" s="241"/>
      <c r="AG459" s="11"/>
      <c r="AH459" s="230">
        <v>16.899999999999999</v>
      </c>
      <c r="AI459" s="229">
        <v>106</v>
      </c>
      <c r="AJ459" s="230">
        <v>122</v>
      </c>
      <c r="AK459" s="230">
        <v>114</v>
      </c>
      <c r="AL459" s="230">
        <v>8</v>
      </c>
      <c r="AM459" s="25"/>
      <c r="AN459" s="241"/>
      <c r="AZ459">
        <v>127</v>
      </c>
      <c r="BA459" t="s">
        <v>267</v>
      </c>
      <c r="BE459" s="8">
        <v>223</v>
      </c>
      <c r="BF459" s="8">
        <v>12</v>
      </c>
      <c r="BG459" s="8" t="s">
        <v>2426</v>
      </c>
      <c r="BH459" s="8" t="s">
        <v>29</v>
      </c>
      <c r="BI459" s="8">
        <v>176</v>
      </c>
      <c r="BJ459" s="8">
        <v>233</v>
      </c>
      <c r="BK459" s="8">
        <v>204.5</v>
      </c>
      <c r="BL459" s="8">
        <v>28.5</v>
      </c>
      <c r="BM459" s="8" t="s">
        <v>2369</v>
      </c>
    </row>
    <row r="460" spans="3:65" ht="16" customHeight="1" thickBot="1">
      <c r="C460" s="288">
        <v>455</v>
      </c>
      <c r="D460" s="289"/>
      <c r="E460" s="289" t="str">
        <f>IF(L460="HOMIES", MAX(E$6:E459)+1, "")</f>
        <v/>
      </c>
      <c r="F460" s="289" t="str">
        <f t="shared" si="29"/>
        <v>TE64</v>
      </c>
      <c r="G460" s="289" t="s">
        <v>269</v>
      </c>
      <c r="H460" s="289" t="s">
        <v>269</v>
      </c>
      <c r="I460" s="289">
        <v>64</v>
      </c>
      <c r="J460" s="289">
        <v>16</v>
      </c>
      <c r="K460" s="289" t="s">
        <v>637</v>
      </c>
      <c r="L460" s="289" t="str">
        <f>UPPER(_xlfn.XLOOKUP($K460,PPL_EMAIL!$I$2:$I$400,PPL_EMAIL!$J$2:$J$400,"",0))</f>
        <v/>
      </c>
      <c r="M460" s="290" t="str">
        <f>IFERROR(IF(OR(L460="ROOKIE",L460="FREE AGENT"),"NA",_xlfn.XLOOKUP($K460,PPL_EMAIL!$I$2:$I$400,PPL_EMAIL!$K$2:$K$400,"",0)),"NA")</f>
        <v/>
      </c>
      <c r="N460" s="290"/>
      <c r="O460" s="289" t="s">
        <v>46</v>
      </c>
      <c r="P460" s="291">
        <f>_xlfn.XLOOKUP($O460,NFL!$F$7:$F$39,NFL!$G$7:$G$39,"",0)</f>
        <v>10</v>
      </c>
      <c r="Q460" s="292">
        <v>0</v>
      </c>
      <c r="R460" s="293">
        <f>_xlfn.XLOOKUP($K460,CBS_RAW!$C$4:$C$1015,CBS_RAW!$AA$4:$AA$1015,"",0)</f>
        <v>16.62</v>
      </c>
      <c r="S460" s="315">
        <v>8.1</v>
      </c>
      <c r="T460" s="294">
        <f t="shared" si="30"/>
        <v>59</v>
      </c>
      <c r="U460" s="295">
        <f t="shared" si="31"/>
        <v>67</v>
      </c>
      <c r="V460" s="295">
        <f t="shared" si="32"/>
        <v>62.8</v>
      </c>
      <c r="W460" s="294">
        <v>376</v>
      </c>
      <c r="X460" s="295">
        <v>394</v>
      </c>
      <c r="Y460" s="295">
        <v>385</v>
      </c>
      <c r="Z460" s="230">
        <v>21.2</v>
      </c>
      <c r="AA460" s="229">
        <v>141</v>
      </c>
      <c r="AB460" s="230">
        <v>196</v>
      </c>
      <c r="AC460" s="230">
        <v>163.19999999999999</v>
      </c>
      <c r="AD460" s="230">
        <v>18.899999999999999</v>
      </c>
      <c r="AE460" s="25"/>
      <c r="AF460" s="241"/>
      <c r="AG460" s="11"/>
      <c r="AH460" s="230">
        <v>21.2</v>
      </c>
      <c r="AI460" s="229">
        <v>141</v>
      </c>
      <c r="AJ460" s="230">
        <v>196</v>
      </c>
      <c r="AK460" s="230">
        <v>163.19999999999999</v>
      </c>
      <c r="AL460" s="230">
        <v>18.899999999999999</v>
      </c>
      <c r="AM460" s="25"/>
      <c r="AN460" s="241"/>
      <c r="AZ460">
        <v>64</v>
      </c>
      <c r="BA460" t="s">
        <v>269</v>
      </c>
      <c r="BE460" s="8">
        <v>224</v>
      </c>
      <c r="BF460" s="8">
        <v>12</v>
      </c>
      <c r="BG460" s="8" t="s">
        <v>2427</v>
      </c>
      <c r="BH460" s="8" t="s">
        <v>31</v>
      </c>
      <c r="BI460" s="8">
        <v>176</v>
      </c>
      <c r="BJ460" s="8">
        <v>254</v>
      </c>
      <c r="BK460" s="8">
        <v>215</v>
      </c>
      <c r="BL460" s="8">
        <v>39</v>
      </c>
      <c r="BM460" s="8" t="s">
        <v>2369</v>
      </c>
    </row>
    <row r="461" spans="3:65" ht="15" hidden="1" customHeight="1">
      <c r="C461" s="288">
        <v>456</v>
      </c>
      <c r="D461" s="289"/>
      <c r="E461" s="289" t="str">
        <f>IF(L461="HOMIES", MAX(E$6:E460)+1, "")</f>
        <v/>
      </c>
      <c r="F461" s="289" t="str">
        <f t="shared" si="29"/>
        <v/>
      </c>
      <c r="G461" s="289"/>
      <c r="H461" s="289" t="str">
        <f t="shared" si="29"/>
        <v/>
      </c>
      <c r="I461" s="289"/>
      <c r="J461" s="289"/>
      <c r="K461" s="289"/>
      <c r="L461" s="289"/>
      <c r="M461" s="290"/>
      <c r="N461" s="290"/>
      <c r="O461" s="289"/>
      <c r="P461" s="291" t="str">
        <f>_xlfn.XLOOKUP($O461,NFL!$F$7:$F$39,NFL!$G$7:$G$39,"",0)</f>
        <v/>
      </c>
      <c r="Q461" s="292" t="s">
        <v>272</v>
      </c>
      <c r="R461" s="293" t="s">
        <v>272</v>
      </c>
      <c r="S461" s="293"/>
      <c r="T461" s="294" t="s">
        <v>272</v>
      </c>
      <c r="U461" s="295" t="s">
        <v>272</v>
      </c>
      <c r="V461" s="295" t="s">
        <v>272</v>
      </c>
      <c r="W461" s="294" t="s">
        <v>272</v>
      </c>
      <c r="X461" s="295" t="s">
        <v>272</v>
      </c>
      <c r="Y461" s="295" t="s">
        <v>272</v>
      </c>
      <c r="Z461" s="230">
        <v>27.9</v>
      </c>
      <c r="AA461" s="229">
        <v>160</v>
      </c>
      <c r="AB461" s="230">
        <v>192</v>
      </c>
      <c r="AC461" s="230">
        <v>176.7</v>
      </c>
      <c r="AD461" s="230">
        <v>13.1</v>
      </c>
      <c r="AE461" s="25"/>
      <c r="AF461" s="241"/>
      <c r="AG461" s="11"/>
      <c r="AH461" s="230">
        <v>27.9</v>
      </c>
      <c r="AI461" s="229">
        <v>160</v>
      </c>
      <c r="AJ461" s="230">
        <v>192</v>
      </c>
      <c r="AK461" s="230">
        <v>176.7</v>
      </c>
      <c r="AL461" s="230">
        <v>13.1</v>
      </c>
      <c r="AM461" s="25"/>
      <c r="AN461" s="241"/>
      <c r="AZ461">
        <v>129</v>
      </c>
      <c r="BE461" s="8">
        <v>225</v>
      </c>
      <c r="BF461" s="8">
        <v>12</v>
      </c>
      <c r="BG461" s="8" t="s">
        <v>2428</v>
      </c>
      <c r="BH461" s="8" t="s">
        <v>27</v>
      </c>
      <c r="BI461" s="8">
        <v>179</v>
      </c>
      <c r="BJ461" s="8">
        <v>236</v>
      </c>
      <c r="BK461" s="8">
        <v>207.5</v>
      </c>
      <c r="BL461" s="8">
        <v>28.5</v>
      </c>
      <c r="BM461" s="8" t="s">
        <v>2369</v>
      </c>
    </row>
    <row r="462" spans="3:65" ht="15" hidden="1" customHeight="1">
      <c r="C462" s="288">
        <v>457</v>
      </c>
      <c r="D462" s="289"/>
      <c r="E462" s="289" t="str">
        <f>IF(L462="HOMIES", MAX(E$6:E461)+1, "")</f>
        <v/>
      </c>
      <c r="F462" s="289" t="str">
        <f t="shared" si="29"/>
        <v/>
      </c>
      <c r="G462" s="289"/>
      <c r="H462" s="289" t="str">
        <f t="shared" si="29"/>
        <v/>
      </c>
      <c r="I462" s="289"/>
      <c r="J462" s="289"/>
      <c r="K462" s="289"/>
      <c r="L462" s="289"/>
      <c r="M462" s="290"/>
      <c r="N462" s="290"/>
      <c r="O462" s="289"/>
      <c r="P462" s="291" t="str">
        <f>_xlfn.XLOOKUP($O462,NFL!$F$7:$F$39,NFL!$G$7:$G$39,"",0)</f>
        <v/>
      </c>
      <c r="Q462" s="292" t="s">
        <v>272</v>
      </c>
      <c r="R462" s="293" t="s">
        <v>272</v>
      </c>
      <c r="S462" s="293"/>
      <c r="T462" s="294" t="s">
        <v>272</v>
      </c>
      <c r="U462" s="295" t="s">
        <v>272</v>
      </c>
      <c r="V462" s="295" t="s">
        <v>272</v>
      </c>
      <c r="W462" s="294" t="s">
        <v>272</v>
      </c>
      <c r="X462" s="295" t="s">
        <v>272</v>
      </c>
      <c r="Y462" s="295" t="s">
        <v>272</v>
      </c>
      <c r="Z462" s="230">
        <v>9.9</v>
      </c>
      <c r="AA462" s="229">
        <v>54</v>
      </c>
      <c r="AB462" s="230">
        <v>89</v>
      </c>
      <c r="AC462" s="230">
        <v>68.2</v>
      </c>
      <c r="AD462" s="230">
        <v>12.7</v>
      </c>
      <c r="AE462" s="25"/>
      <c r="AF462" s="241"/>
      <c r="AG462" s="11"/>
      <c r="AH462" s="230">
        <v>9.9</v>
      </c>
      <c r="AI462" s="229">
        <v>54</v>
      </c>
      <c r="AJ462" s="230">
        <v>89</v>
      </c>
      <c r="AK462" s="230">
        <v>68.2</v>
      </c>
      <c r="AL462" s="230">
        <v>12.7</v>
      </c>
      <c r="AM462" s="25"/>
      <c r="AN462" s="241"/>
      <c r="AZ462">
        <v>63</v>
      </c>
      <c r="BE462" s="8">
        <v>226</v>
      </c>
      <c r="BF462" s="8">
        <v>12</v>
      </c>
      <c r="BG462" s="8" t="s">
        <v>2429</v>
      </c>
      <c r="BH462" s="8" t="s">
        <v>36</v>
      </c>
      <c r="BI462" s="8">
        <v>180</v>
      </c>
      <c r="BJ462" s="8">
        <v>247</v>
      </c>
      <c r="BK462" s="8">
        <v>213.5</v>
      </c>
      <c r="BL462" s="8">
        <v>33.5</v>
      </c>
      <c r="BM462" s="8" t="s">
        <v>2369</v>
      </c>
    </row>
    <row r="463" spans="3:65" ht="15" hidden="1" customHeight="1">
      <c r="C463" s="288">
        <v>458</v>
      </c>
      <c r="D463" s="289"/>
      <c r="E463" s="289" t="str">
        <f>IF(L463="HOMIES", MAX(E$6:E462)+1, "")</f>
        <v/>
      </c>
      <c r="F463" s="289" t="str">
        <f t="shared" si="29"/>
        <v/>
      </c>
      <c r="G463" s="289"/>
      <c r="H463" s="289" t="str">
        <f t="shared" si="29"/>
        <v/>
      </c>
      <c r="I463" s="289"/>
      <c r="J463" s="289"/>
      <c r="K463" s="289"/>
      <c r="L463" s="289"/>
      <c r="M463" s="290"/>
      <c r="N463" s="290"/>
      <c r="O463" s="289"/>
      <c r="P463" s="291" t="str">
        <f>_xlfn.XLOOKUP($O463,NFL!$F$7:$F$39,NFL!$G$7:$G$39,"",0)</f>
        <v/>
      </c>
      <c r="Q463" s="292" t="s">
        <v>272</v>
      </c>
      <c r="R463" s="293" t="s">
        <v>272</v>
      </c>
      <c r="S463" s="293"/>
      <c r="T463" s="294" t="s">
        <v>272</v>
      </c>
      <c r="U463" s="295" t="s">
        <v>272</v>
      </c>
      <c r="V463" s="295" t="s">
        <v>272</v>
      </c>
      <c r="W463" s="294" t="s">
        <v>272</v>
      </c>
      <c r="X463" s="295" t="s">
        <v>272</v>
      </c>
      <c r="Y463" s="295" t="s">
        <v>272</v>
      </c>
      <c r="Z463" s="230">
        <v>7.1</v>
      </c>
      <c r="AA463" s="229">
        <v>46</v>
      </c>
      <c r="AB463" s="230">
        <v>69</v>
      </c>
      <c r="AC463" s="230">
        <v>58.4</v>
      </c>
      <c r="AD463" s="230">
        <v>7.4</v>
      </c>
      <c r="AE463" s="25"/>
      <c r="AF463" s="241"/>
      <c r="AG463" s="11"/>
      <c r="AH463" s="230">
        <v>7.1</v>
      </c>
      <c r="AI463" s="229">
        <v>46</v>
      </c>
      <c r="AJ463" s="230">
        <v>69</v>
      </c>
      <c r="AK463" s="230">
        <v>58.4</v>
      </c>
      <c r="AL463" s="230">
        <v>7.4</v>
      </c>
      <c r="AM463" s="25"/>
      <c r="AN463" s="241"/>
      <c r="AZ463">
        <v>38</v>
      </c>
      <c r="BE463" s="8">
        <v>227</v>
      </c>
      <c r="BF463" s="8">
        <v>13</v>
      </c>
      <c r="BG463" s="8" t="s">
        <v>2430</v>
      </c>
      <c r="BH463" s="8" t="s">
        <v>36</v>
      </c>
      <c r="BI463" s="8">
        <v>186</v>
      </c>
      <c r="BJ463" s="8">
        <v>255</v>
      </c>
      <c r="BK463" s="8">
        <v>220.5</v>
      </c>
      <c r="BL463" s="8">
        <v>34.5</v>
      </c>
      <c r="BM463" s="8" t="s">
        <v>2369</v>
      </c>
    </row>
    <row r="464" spans="3:65" ht="15" hidden="1" customHeight="1">
      <c r="C464" s="288">
        <v>459</v>
      </c>
      <c r="D464" s="289"/>
      <c r="E464" s="289" t="str">
        <f>IF(L464="HOMIES", MAX(E$6:E463)+1, "")</f>
        <v/>
      </c>
      <c r="F464" s="289" t="str">
        <f t="shared" si="29"/>
        <v/>
      </c>
      <c r="G464" s="289"/>
      <c r="H464" s="289" t="str">
        <f t="shared" si="29"/>
        <v/>
      </c>
      <c r="I464" s="289"/>
      <c r="J464" s="289"/>
      <c r="K464" s="289"/>
      <c r="L464" s="289"/>
      <c r="M464" s="290"/>
      <c r="N464" s="290"/>
      <c r="O464" s="289"/>
      <c r="P464" s="291" t="str">
        <f>_xlfn.XLOOKUP($O464,NFL!$F$7:$F$39,NFL!$G$7:$G$39,"",0)</f>
        <v/>
      </c>
      <c r="Q464" s="292" t="s">
        <v>272</v>
      </c>
      <c r="R464" s="293" t="s">
        <v>272</v>
      </c>
      <c r="S464" s="293"/>
      <c r="T464" s="294" t="s">
        <v>272</v>
      </c>
      <c r="U464" s="295" t="s">
        <v>272</v>
      </c>
      <c r="V464" s="295" t="s">
        <v>272</v>
      </c>
      <c r="W464" s="294" t="s">
        <v>272</v>
      </c>
      <c r="X464" s="295" t="s">
        <v>272</v>
      </c>
      <c r="Y464" s="295" t="s">
        <v>272</v>
      </c>
      <c r="Z464" s="230">
        <v>3.7</v>
      </c>
      <c r="AA464" s="229">
        <v>33</v>
      </c>
      <c r="AB464" s="230">
        <v>58</v>
      </c>
      <c r="AC464" s="230">
        <v>39.5</v>
      </c>
      <c r="AD464" s="230">
        <v>6.3</v>
      </c>
      <c r="AE464" s="25"/>
      <c r="AF464" s="241"/>
      <c r="AG464" s="11"/>
      <c r="AH464" s="230">
        <v>3.7</v>
      </c>
      <c r="AI464" s="229">
        <v>33</v>
      </c>
      <c r="AJ464" s="230">
        <v>58</v>
      </c>
      <c r="AK464" s="230">
        <v>39.5</v>
      </c>
      <c r="AL464" s="230">
        <v>6.3</v>
      </c>
      <c r="AM464" s="25"/>
      <c r="AN464" s="241"/>
      <c r="AZ464">
        <v>151</v>
      </c>
      <c r="BE464" s="8">
        <v>228</v>
      </c>
      <c r="BF464" s="8">
        <v>13</v>
      </c>
      <c r="BG464" s="8" t="s">
        <v>1590</v>
      </c>
      <c r="BH464" s="8" t="s">
        <v>46</v>
      </c>
      <c r="BI464" s="8">
        <v>192</v>
      </c>
      <c r="BJ464" s="8">
        <v>203</v>
      </c>
      <c r="BK464" s="8">
        <v>197.5</v>
      </c>
      <c r="BL464" s="8">
        <v>5.5</v>
      </c>
      <c r="BM464" s="8" t="s">
        <v>2369</v>
      </c>
    </row>
    <row r="465" spans="3:65" ht="15" hidden="1" customHeight="1">
      <c r="C465" s="288">
        <v>460</v>
      </c>
      <c r="D465" s="289"/>
      <c r="E465" s="289" t="str">
        <f>IF(L465="HOMIES", MAX(E$6:E464)+1, "")</f>
        <v/>
      </c>
      <c r="F465" s="289" t="str">
        <f t="shared" si="29"/>
        <v/>
      </c>
      <c r="G465" s="289"/>
      <c r="H465" s="289" t="str">
        <f t="shared" si="29"/>
        <v/>
      </c>
      <c r="I465" s="289"/>
      <c r="J465" s="289"/>
      <c r="K465" s="289"/>
      <c r="L465" s="289"/>
      <c r="M465" s="290"/>
      <c r="N465" s="290"/>
      <c r="O465" s="289"/>
      <c r="P465" s="291" t="str">
        <f>_xlfn.XLOOKUP($O465,NFL!$F$7:$F$39,NFL!$G$7:$G$39,"",0)</f>
        <v/>
      </c>
      <c r="Q465" s="292" t="s">
        <v>272</v>
      </c>
      <c r="R465" s="293" t="s">
        <v>272</v>
      </c>
      <c r="S465" s="293"/>
      <c r="T465" s="294" t="s">
        <v>272</v>
      </c>
      <c r="U465" s="295" t="s">
        <v>272</v>
      </c>
      <c r="V465" s="295" t="s">
        <v>272</v>
      </c>
      <c r="W465" s="294" t="s">
        <v>272</v>
      </c>
      <c r="X465" s="295" t="s">
        <v>272</v>
      </c>
      <c r="Y465" s="295" t="s">
        <v>272</v>
      </c>
      <c r="Z465" s="230">
        <v>13.3</v>
      </c>
      <c r="AA465" s="229">
        <v>113</v>
      </c>
      <c r="AB465" s="230">
        <v>189</v>
      </c>
      <c r="AC465" s="230">
        <v>143.6</v>
      </c>
      <c r="AD465" s="230">
        <v>24.8</v>
      </c>
      <c r="AE465" s="25"/>
      <c r="AF465" s="241"/>
      <c r="AG465" s="11"/>
      <c r="AH465" s="230">
        <v>13.3</v>
      </c>
      <c r="AI465" s="229">
        <v>113</v>
      </c>
      <c r="AJ465" s="230">
        <v>189</v>
      </c>
      <c r="AK465" s="230">
        <v>143.6</v>
      </c>
      <c r="AL465" s="230">
        <v>24.8</v>
      </c>
      <c r="AM465" s="25"/>
      <c r="AN465" s="241"/>
      <c r="AZ465">
        <v>130</v>
      </c>
      <c r="BE465" s="8">
        <v>229</v>
      </c>
      <c r="BF465" s="8">
        <v>13</v>
      </c>
      <c r="BG465" s="8" t="s">
        <v>2431</v>
      </c>
      <c r="BH465" s="8" t="s">
        <v>52</v>
      </c>
      <c r="BI465" s="8">
        <v>192</v>
      </c>
      <c r="BJ465" s="8">
        <v>250</v>
      </c>
      <c r="BK465" s="8">
        <v>221</v>
      </c>
      <c r="BL465" s="8">
        <v>29</v>
      </c>
      <c r="BM465" s="8" t="s">
        <v>2369</v>
      </c>
    </row>
    <row r="466" spans="3:65" ht="15" hidden="1" customHeight="1">
      <c r="C466" s="288">
        <v>461</v>
      </c>
      <c r="D466" s="289"/>
      <c r="E466" s="289" t="str">
        <f>IF(L466="HOMIES", MAX(E$6:E465)+1, "")</f>
        <v/>
      </c>
      <c r="F466" s="289" t="str">
        <f t="shared" si="29"/>
        <v/>
      </c>
      <c r="G466" s="289"/>
      <c r="H466" s="289" t="str">
        <f t="shared" si="29"/>
        <v/>
      </c>
      <c r="I466" s="289"/>
      <c r="J466" s="289"/>
      <c r="K466" s="289"/>
      <c r="L466" s="289"/>
      <c r="M466" s="290"/>
      <c r="N466" s="290"/>
      <c r="O466" s="289"/>
      <c r="P466" s="291" t="str">
        <f>_xlfn.XLOOKUP($O466,NFL!$F$7:$F$39,NFL!$G$7:$G$39,"",0)</f>
        <v/>
      </c>
      <c r="Q466" s="292" t="s">
        <v>272</v>
      </c>
      <c r="R466" s="293" t="s">
        <v>272</v>
      </c>
      <c r="S466" s="293"/>
      <c r="T466" s="294" t="s">
        <v>272</v>
      </c>
      <c r="U466" s="295" t="s">
        <v>272</v>
      </c>
      <c r="V466" s="295" t="s">
        <v>272</v>
      </c>
      <c r="W466" s="294" t="s">
        <v>272</v>
      </c>
      <c r="X466" s="295" t="s">
        <v>272</v>
      </c>
      <c r="Y466" s="295" t="s">
        <v>272</v>
      </c>
      <c r="Z466" s="230">
        <v>7.6</v>
      </c>
      <c r="AA466" s="229">
        <v>157</v>
      </c>
      <c r="AB466" s="230">
        <v>165</v>
      </c>
      <c r="AC466" s="230">
        <v>161.30000000000001</v>
      </c>
      <c r="AD466" s="230">
        <v>3.3</v>
      </c>
      <c r="AE466" s="25"/>
      <c r="AF466" s="241"/>
      <c r="AG466" s="11"/>
      <c r="AH466" s="230">
        <v>7.6</v>
      </c>
      <c r="AI466" s="229">
        <v>157</v>
      </c>
      <c r="AJ466" s="230">
        <v>165</v>
      </c>
      <c r="AK466" s="230">
        <v>161.30000000000001</v>
      </c>
      <c r="AL466" s="230">
        <v>3.3</v>
      </c>
      <c r="AM466" s="25"/>
      <c r="AN466" s="241"/>
      <c r="AZ466">
        <v>152</v>
      </c>
      <c r="BE466" s="8">
        <v>230</v>
      </c>
      <c r="BF466" s="8">
        <v>13</v>
      </c>
      <c r="BG466" s="8" t="s">
        <v>1618</v>
      </c>
      <c r="BH466" s="8" t="s">
        <v>14</v>
      </c>
      <c r="BI466" s="8">
        <v>193</v>
      </c>
      <c r="BJ466" s="8">
        <v>224</v>
      </c>
      <c r="BK466" s="8">
        <v>208.5</v>
      </c>
      <c r="BL466" s="8">
        <v>15.5</v>
      </c>
      <c r="BM466" s="8">
        <v>-56</v>
      </c>
    </row>
    <row r="467" spans="3:65" ht="15" hidden="1" customHeight="1">
      <c r="C467" s="288">
        <v>462</v>
      </c>
      <c r="D467" s="289"/>
      <c r="E467" s="289" t="str">
        <f>IF(L467="HOMIES", MAX(E$6:E466)+1, "")</f>
        <v/>
      </c>
      <c r="F467" s="289" t="str">
        <f t="shared" si="29"/>
        <v/>
      </c>
      <c r="G467" s="289"/>
      <c r="H467" s="289" t="str">
        <f t="shared" si="29"/>
        <v/>
      </c>
      <c r="I467" s="289"/>
      <c r="J467" s="289"/>
      <c r="K467" s="289"/>
      <c r="L467" s="289"/>
      <c r="M467" s="290"/>
      <c r="N467" s="290"/>
      <c r="O467" s="289"/>
      <c r="P467" s="291" t="str">
        <f>_xlfn.XLOOKUP($O467,NFL!$F$7:$F$39,NFL!$G$7:$G$39,"",0)</f>
        <v/>
      </c>
      <c r="Q467" s="292" t="s">
        <v>272</v>
      </c>
      <c r="R467" s="293" t="s">
        <v>272</v>
      </c>
      <c r="S467" s="293"/>
      <c r="T467" s="294" t="s">
        <v>272</v>
      </c>
      <c r="U467" s="295" t="s">
        <v>272</v>
      </c>
      <c r="V467" s="295" t="s">
        <v>272</v>
      </c>
      <c r="W467" s="294" t="s">
        <v>272</v>
      </c>
      <c r="X467" s="295" t="s">
        <v>272</v>
      </c>
      <c r="Y467" s="295" t="s">
        <v>272</v>
      </c>
      <c r="Z467" s="230">
        <v>13.2</v>
      </c>
      <c r="AA467" s="229">
        <v>85</v>
      </c>
      <c r="AB467" s="230">
        <v>159</v>
      </c>
      <c r="AC467" s="230">
        <v>122</v>
      </c>
      <c r="AD467" s="230">
        <v>23.6</v>
      </c>
      <c r="AE467" s="25"/>
      <c r="AF467" s="241"/>
      <c r="AG467" s="11"/>
      <c r="AH467" s="230">
        <v>13.2</v>
      </c>
      <c r="AI467" s="229">
        <v>85</v>
      </c>
      <c r="AJ467" s="230">
        <v>159</v>
      </c>
      <c r="AK467" s="230">
        <v>122</v>
      </c>
      <c r="AL467" s="230">
        <v>23.6</v>
      </c>
      <c r="AM467" s="25"/>
      <c r="AN467" s="241"/>
      <c r="AZ467">
        <v>153</v>
      </c>
    </row>
    <row r="468" spans="3:65" ht="15" hidden="1" customHeight="1">
      <c r="C468" s="288">
        <v>463</v>
      </c>
      <c r="D468" s="289"/>
      <c r="E468" s="289" t="str">
        <f>IF(L468="HOMIES", MAX(E$6:E467)+1, "")</f>
        <v/>
      </c>
      <c r="F468" s="289" t="str">
        <f t="shared" si="29"/>
        <v/>
      </c>
      <c r="G468" s="289"/>
      <c r="H468" s="289" t="str">
        <f t="shared" si="29"/>
        <v/>
      </c>
      <c r="I468" s="289"/>
      <c r="J468" s="289"/>
      <c r="K468" s="289"/>
      <c r="L468" s="289"/>
      <c r="M468" s="290"/>
      <c r="N468" s="290"/>
      <c r="O468" s="289"/>
      <c r="P468" s="291" t="str">
        <f>_xlfn.XLOOKUP($O468,NFL!$F$7:$F$39,NFL!$G$7:$G$39,"",0)</f>
        <v/>
      </c>
      <c r="Q468" s="292" t="s">
        <v>272</v>
      </c>
      <c r="R468" s="293" t="s">
        <v>272</v>
      </c>
      <c r="S468" s="293"/>
      <c r="T468" s="294" t="s">
        <v>272</v>
      </c>
      <c r="U468" s="295" t="s">
        <v>272</v>
      </c>
      <c r="V468" s="295" t="s">
        <v>272</v>
      </c>
      <c r="W468" s="294" t="s">
        <v>272</v>
      </c>
      <c r="X468" s="295" t="s">
        <v>272</v>
      </c>
      <c r="Y468" s="295" t="s">
        <v>272</v>
      </c>
      <c r="Z468" s="230">
        <v>11.4</v>
      </c>
      <c r="AA468" s="229">
        <v>48</v>
      </c>
      <c r="AB468" s="230">
        <v>93</v>
      </c>
      <c r="AC468" s="230">
        <v>77.3</v>
      </c>
      <c r="AD468" s="230">
        <v>17.399999999999999</v>
      </c>
      <c r="AE468" s="25"/>
      <c r="AF468" s="241"/>
      <c r="AG468" s="11"/>
      <c r="AH468" s="230">
        <v>11.4</v>
      </c>
      <c r="AI468" s="229">
        <v>48</v>
      </c>
      <c r="AJ468" s="230">
        <v>93</v>
      </c>
      <c r="AK468" s="230">
        <v>77.3</v>
      </c>
      <c r="AL468" s="230">
        <v>17.399999999999999</v>
      </c>
      <c r="AM468" s="25"/>
      <c r="AN468" s="241"/>
      <c r="AZ468">
        <v>154</v>
      </c>
      <c r="BE468" s="8">
        <v>1</v>
      </c>
      <c r="BF468" s="8">
        <v>1</v>
      </c>
      <c r="BG468" s="8" t="s">
        <v>186</v>
      </c>
      <c r="BH468" s="8" t="s">
        <v>29</v>
      </c>
      <c r="BI468" s="8">
        <v>1</v>
      </c>
      <c r="BJ468" s="8">
        <v>2</v>
      </c>
      <c r="BK468" s="8">
        <v>1.2</v>
      </c>
      <c r="BL468" s="8">
        <v>0.4</v>
      </c>
      <c r="BM468" s="8">
        <v>1</v>
      </c>
    </row>
    <row r="469" spans="3:65" ht="15" hidden="1" customHeight="1">
      <c r="C469" s="288">
        <v>464</v>
      </c>
      <c r="D469" s="289"/>
      <c r="E469" s="289" t="str">
        <f>IF(L469="HOMIES", MAX(E$6:E468)+1, "")</f>
        <v/>
      </c>
      <c r="F469" s="289" t="str">
        <f t="shared" si="29"/>
        <v/>
      </c>
      <c r="G469" s="289"/>
      <c r="H469" s="289" t="str">
        <f t="shared" si="29"/>
        <v/>
      </c>
      <c r="I469" s="289"/>
      <c r="J469" s="289"/>
      <c r="K469" s="289"/>
      <c r="L469" s="289"/>
      <c r="M469" s="290"/>
      <c r="N469" s="290"/>
      <c r="O469" s="289"/>
      <c r="P469" s="291" t="str">
        <f>_xlfn.XLOOKUP($O469,NFL!$F$7:$F$39,NFL!$G$7:$G$39,"",0)</f>
        <v/>
      </c>
      <c r="Q469" s="292" t="s">
        <v>272</v>
      </c>
      <c r="R469" s="293" t="s">
        <v>272</v>
      </c>
      <c r="S469" s="293"/>
      <c r="T469" s="294" t="s">
        <v>272</v>
      </c>
      <c r="U469" s="295" t="s">
        <v>272</v>
      </c>
      <c r="V469" s="295" t="s">
        <v>272</v>
      </c>
      <c r="W469" s="294" t="s">
        <v>272</v>
      </c>
      <c r="X469" s="295" t="s">
        <v>272</v>
      </c>
      <c r="Y469" s="295" t="s">
        <v>272</v>
      </c>
      <c r="Z469" s="230">
        <v>9.8000000000000007</v>
      </c>
      <c r="AA469" s="229">
        <v>45</v>
      </c>
      <c r="AB469" s="230">
        <v>64</v>
      </c>
      <c r="AC469" s="230">
        <v>56.3</v>
      </c>
      <c r="AD469" s="230">
        <v>8.1999999999999993</v>
      </c>
      <c r="AE469" s="25"/>
      <c r="AF469" s="241"/>
      <c r="AG469" s="11"/>
      <c r="AH469" s="230">
        <v>9.8000000000000007</v>
      </c>
      <c r="AI469" s="229">
        <v>45</v>
      </c>
      <c r="AJ469" s="230">
        <v>64</v>
      </c>
      <c r="AK469" s="230">
        <v>56.3</v>
      </c>
      <c r="AL469" s="230">
        <v>8.1999999999999993</v>
      </c>
      <c r="AM469" s="25"/>
      <c r="AN469" s="241"/>
      <c r="AZ469">
        <v>131</v>
      </c>
      <c r="BE469" s="8">
        <v>2</v>
      </c>
      <c r="BF469" s="8">
        <v>1</v>
      </c>
      <c r="BG469" s="8" t="s">
        <v>175</v>
      </c>
      <c r="BH469" s="8" t="s">
        <v>1</v>
      </c>
      <c r="BI469" s="8">
        <v>1</v>
      </c>
      <c r="BJ469" s="8">
        <v>2</v>
      </c>
      <c r="BK469" s="8">
        <v>1.8</v>
      </c>
      <c r="BL469" s="8">
        <v>0.4</v>
      </c>
      <c r="BM469" s="8">
        <v>-1</v>
      </c>
    </row>
    <row r="470" spans="3:65" ht="15" hidden="1" customHeight="1">
      <c r="C470" s="288">
        <v>465</v>
      </c>
      <c r="D470" s="289"/>
      <c r="E470" s="289" t="str">
        <f>IF(L470="HOMIES", MAX(E$6:E469)+1, "")</f>
        <v/>
      </c>
      <c r="F470" s="289" t="str">
        <f t="shared" si="29"/>
        <v/>
      </c>
      <c r="G470" s="289"/>
      <c r="H470" s="289" t="str">
        <f t="shared" si="29"/>
        <v/>
      </c>
      <c r="I470" s="289"/>
      <c r="J470" s="289"/>
      <c r="K470" s="289"/>
      <c r="L470" s="289"/>
      <c r="M470" s="290"/>
      <c r="N470" s="290"/>
      <c r="O470" s="289"/>
      <c r="P470" s="291" t="str">
        <f>_xlfn.XLOOKUP($O470,NFL!$F$7:$F$39,NFL!$G$7:$G$39,"",0)</f>
        <v/>
      </c>
      <c r="Q470" s="292" t="s">
        <v>272</v>
      </c>
      <c r="R470" s="293" t="s">
        <v>272</v>
      </c>
      <c r="S470" s="293"/>
      <c r="T470" s="294" t="s">
        <v>272</v>
      </c>
      <c r="U470" s="295" t="s">
        <v>272</v>
      </c>
      <c r="V470" s="295" t="s">
        <v>272</v>
      </c>
      <c r="W470" s="294" t="s">
        <v>272</v>
      </c>
      <c r="X470" s="295" t="s">
        <v>272</v>
      </c>
      <c r="Y470" s="295" t="s">
        <v>272</v>
      </c>
      <c r="Z470" s="230">
        <v>3.5</v>
      </c>
      <c r="AA470" s="229">
        <v>48</v>
      </c>
      <c r="AB470" s="230">
        <v>59</v>
      </c>
      <c r="AC470" s="230">
        <v>54.8</v>
      </c>
      <c r="AD470" s="230">
        <v>4.2</v>
      </c>
      <c r="AE470" s="25"/>
      <c r="AF470" s="241"/>
      <c r="AG470" s="11"/>
      <c r="AH470" s="230">
        <v>3.5</v>
      </c>
      <c r="AI470" s="229">
        <v>48</v>
      </c>
      <c r="AJ470" s="230">
        <v>59</v>
      </c>
      <c r="AK470" s="230">
        <v>54.8</v>
      </c>
      <c r="AL470" s="230">
        <v>4.2</v>
      </c>
      <c r="AM470" s="25"/>
      <c r="AN470" s="241"/>
      <c r="AZ470">
        <v>39</v>
      </c>
      <c r="BE470" s="8">
        <v>3</v>
      </c>
      <c r="BF470" s="8">
        <v>1</v>
      </c>
      <c r="BG470" s="8" t="s">
        <v>565</v>
      </c>
      <c r="BH470" s="8" t="s">
        <v>10</v>
      </c>
      <c r="BI470" s="8">
        <v>3</v>
      </c>
      <c r="BJ470" s="8">
        <v>4</v>
      </c>
      <c r="BK470" s="8">
        <v>3</v>
      </c>
      <c r="BL470" s="8">
        <v>0.2</v>
      </c>
      <c r="BM470" s="8">
        <v>0</v>
      </c>
    </row>
    <row r="471" spans="3:65" ht="15" hidden="1" customHeight="1">
      <c r="C471" s="288">
        <v>466</v>
      </c>
      <c r="D471" s="289"/>
      <c r="E471" s="289" t="str">
        <f>IF(L471="HOMIES", MAX(E$6:E470)+1, "")</f>
        <v/>
      </c>
      <c r="F471" s="289" t="str">
        <f t="shared" si="29"/>
        <v/>
      </c>
      <c r="G471" s="289"/>
      <c r="H471" s="289" t="str">
        <f t="shared" si="29"/>
        <v/>
      </c>
      <c r="I471" s="289"/>
      <c r="J471" s="289"/>
      <c r="K471" s="289"/>
      <c r="L471" s="289"/>
      <c r="M471" s="290"/>
      <c r="N471" s="290"/>
      <c r="O471" s="289"/>
      <c r="P471" s="291" t="str">
        <f>_xlfn.XLOOKUP($O471,NFL!$F$7:$F$39,NFL!$G$7:$G$39,"",0)</f>
        <v/>
      </c>
      <c r="Q471" s="292" t="s">
        <v>272</v>
      </c>
      <c r="R471" s="293" t="s">
        <v>272</v>
      </c>
      <c r="S471" s="293"/>
      <c r="T471" s="294" t="s">
        <v>272</v>
      </c>
      <c r="U471" s="295" t="s">
        <v>272</v>
      </c>
      <c r="V471" s="295" t="s">
        <v>272</v>
      </c>
      <c r="W471" s="294" t="s">
        <v>272</v>
      </c>
      <c r="X471" s="295" t="s">
        <v>272</v>
      </c>
      <c r="Y471" s="295" t="s">
        <v>272</v>
      </c>
      <c r="Z471" s="230">
        <v>21</v>
      </c>
      <c r="AA471" s="229">
        <v>90</v>
      </c>
      <c r="AB471" s="230">
        <v>152</v>
      </c>
      <c r="AC471" s="230">
        <v>125.5</v>
      </c>
      <c r="AD471" s="230">
        <v>24.2</v>
      </c>
      <c r="AE471" s="25"/>
      <c r="AF471" s="241"/>
      <c r="AG471" s="11"/>
      <c r="AH471" s="230">
        <v>21</v>
      </c>
      <c r="AI471" s="229">
        <v>90</v>
      </c>
      <c r="AJ471" s="230">
        <v>152</v>
      </c>
      <c r="AK471" s="230">
        <v>125.5</v>
      </c>
      <c r="AL471" s="230">
        <v>24.2</v>
      </c>
      <c r="AM471" s="25"/>
      <c r="AN471" s="241"/>
      <c r="AZ471">
        <v>132</v>
      </c>
      <c r="BE471" s="8">
        <v>4</v>
      </c>
      <c r="BF471" s="8">
        <v>2</v>
      </c>
      <c r="BG471" s="8" t="s">
        <v>176</v>
      </c>
      <c r="BH471" s="8" t="s">
        <v>38</v>
      </c>
      <c r="BI471" s="8">
        <v>4</v>
      </c>
      <c r="BJ471" s="8">
        <v>6</v>
      </c>
      <c r="BK471" s="8">
        <v>4.7</v>
      </c>
      <c r="BL471" s="8">
        <v>0.8</v>
      </c>
      <c r="BM471" s="8">
        <v>0</v>
      </c>
    </row>
    <row r="472" spans="3:65" ht="15" hidden="1" customHeight="1">
      <c r="C472" s="288">
        <v>467</v>
      </c>
      <c r="D472" s="289"/>
      <c r="E472" s="289" t="str">
        <f>IF(L472="HOMIES", MAX(E$6:E471)+1, "")</f>
        <v/>
      </c>
      <c r="F472" s="289" t="str">
        <f t="shared" si="29"/>
        <v/>
      </c>
      <c r="G472" s="289"/>
      <c r="H472" s="289" t="str">
        <f t="shared" si="29"/>
        <v/>
      </c>
      <c r="I472" s="289"/>
      <c r="J472" s="289"/>
      <c r="K472" s="289"/>
      <c r="L472" s="289"/>
      <c r="M472" s="290"/>
      <c r="N472" s="290"/>
      <c r="O472" s="289"/>
      <c r="P472" s="291" t="str">
        <f>_xlfn.XLOOKUP($O472,NFL!$F$7:$F$39,NFL!$G$7:$G$39,"",0)</f>
        <v/>
      </c>
      <c r="Q472" s="292" t="s">
        <v>272</v>
      </c>
      <c r="R472" s="293" t="s">
        <v>272</v>
      </c>
      <c r="S472" s="293"/>
      <c r="T472" s="294" t="s">
        <v>272</v>
      </c>
      <c r="U472" s="295" t="s">
        <v>272</v>
      </c>
      <c r="V472" s="295" t="s">
        <v>272</v>
      </c>
      <c r="W472" s="294" t="s">
        <v>272</v>
      </c>
      <c r="X472" s="295" t="s">
        <v>272</v>
      </c>
      <c r="Y472" s="295" t="s">
        <v>272</v>
      </c>
      <c r="Z472" s="230">
        <v>20.2</v>
      </c>
      <c r="AA472" s="229">
        <v>93</v>
      </c>
      <c r="AB472" s="230">
        <v>129</v>
      </c>
      <c r="AC472" s="230">
        <v>111.8</v>
      </c>
      <c r="AD472" s="230">
        <v>13.9</v>
      </c>
      <c r="AE472" s="25"/>
      <c r="AF472" s="241"/>
      <c r="AG472" s="11"/>
      <c r="AH472" s="230">
        <v>20.2</v>
      </c>
      <c r="AI472" s="229">
        <v>93</v>
      </c>
      <c r="AJ472" s="230">
        <v>129</v>
      </c>
      <c r="AK472" s="230">
        <v>111.8</v>
      </c>
      <c r="AL472" s="230">
        <v>13.9</v>
      </c>
      <c r="AM472" s="25"/>
      <c r="AN472" s="241"/>
      <c r="AZ472">
        <v>64</v>
      </c>
      <c r="BE472" s="8">
        <v>5</v>
      </c>
      <c r="BF472" s="8">
        <v>2</v>
      </c>
      <c r="BG472" s="8" t="s">
        <v>197</v>
      </c>
      <c r="BH472" s="8" t="s">
        <v>433</v>
      </c>
      <c r="BI472" s="8">
        <v>3</v>
      </c>
      <c r="BJ472" s="8">
        <v>7</v>
      </c>
      <c r="BK472" s="8">
        <v>5</v>
      </c>
      <c r="BL472" s="8">
        <v>0.9</v>
      </c>
      <c r="BM472" s="8">
        <v>0</v>
      </c>
    </row>
    <row r="473" spans="3:65" ht="15" hidden="1" customHeight="1">
      <c r="C473" s="288">
        <v>468</v>
      </c>
      <c r="D473" s="289"/>
      <c r="E473" s="289" t="str">
        <f>IF(L473="HOMIES", MAX(E$6:E472)+1, "")</f>
        <v/>
      </c>
      <c r="F473" s="289" t="str">
        <f t="shared" si="29"/>
        <v/>
      </c>
      <c r="G473" s="289"/>
      <c r="H473" s="289" t="str">
        <f t="shared" si="29"/>
        <v/>
      </c>
      <c r="I473" s="289"/>
      <c r="J473" s="289"/>
      <c r="K473" s="289"/>
      <c r="L473" s="289"/>
      <c r="M473" s="290"/>
      <c r="N473" s="290"/>
      <c r="O473" s="289"/>
      <c r="P473" s="291" t="str">
        <f>_xlfn.XLOOKUP($O473,NFL!$F$7:$F$39,NFL!$G$7:$G$39,"",0)</f>
        <v/>
      </c>
      <c r="Q473" s="292" t="s">
        <v>272</v>
      </c>
      <c r="R473" s="293" t="s">
        <v>272</v>
      </c>
      <c r="S473" s="293"/>
      <c r="T473" s="294" t="s">
        <v>272</v>
      </c>
      <c r="U473" s="295" t="s">
        <v>272</v>
      </c>
      <c r="V473" s="295" t="s">
        <v>272</v>
      </c>
      <c r="W473" s="294" t="s">
        <v>272</v>
      </c>
      <c r="X473" s="295" t="s">
        <v>272</v>
      </c>
      <c r="Y473" s="295" t="s">
        <v>272</v>
      </c>
      <c r="Z473" s="230" t="s">
        <v>272</v>
      </c>
      <c r="AA473" s="229" t="s">
        <v>272</v>
      </c>
      <c r="AB473" s="230" t="s">
        <v>272</v>
      </c>
      <c r="AC473" s="230" t="s">
        <v>272</v>
      </c>
      <c r="AD473" s="230" t="s">
        <v>272</v>
      </c>
      <c r="AE473" s="25"/>
      <c r="AF473" s="241"/>
      <c r="AG473" s="11"/>
      <c r="AH473" s="230" t="s">
        <v>272</v>
      </c>
      <c r="AI473" s="229" t="s">
        <v>272</v>
      </c>
      <c r="AJ473" s="230" t="s">
        <v>272</v>
      </c>
      <c r="AK473" s="230" t="s">
        <v>272</v>
      </c>
      <c r="AL473" s="230" t="s">
        <v>272</v>
      </c>
      <c r="AM473" s="25"/>
      <c r="AN473" s="241"/>
      <c r="AZ473">
        <v>133</v>
      </c>
      <c r="BE473" s="8">
        <v>6</v>
      </c>
      <c r="BF473" s="8">
        <v>2</v>
      </c>
      <c r="BG473" s="8" t="s">
        <v>621</v>
      </c>
      <c r="BH473" s="8" t="s">
        <v>24</v>
      </c>
      <c r="BI473" s="8">
        <v>4</v>
      </c>
      <c r="BJ473" s="8">
        <v>8</v>
      </c>
      <c r="BK473" s="8">
        <v>6</v>
      </c>
      <c r="BL473" s="8">
        <v>1.1000000000000001</v>
      </c>
      <c r="BM473" s="8">
        <v>0</v>
      </c>
    </row>
    <row r="474" spans="3:65" ht="15" hidden="1" customHeight="1">
      <c r="C474" s="288">
        <v>469</v>
      </c>
      <c r="D474" s="289"/>
      <c r="E474" s="289" t="str">
        <f>IF(L474="HOMIES", MAX(E$6:E473)+1, "")</f>
        <v/>
      </c>
      <c r="F474" s="289" t="str">
        <f t="shared" si="29"/>
        <v/>
      </c>
      <c r="G474" s="289"/>
      <c r="H474" s="289" t="str">
        <f t="shared" si="29"/>
        <v/>
      </c>
      <c r="I474" s="289"/>
      <c r="J474" s="289"/>
      <c r="K474" s="289"/>
      <c r="L474" s="289"/>
      <c r="M474" s="290"/>
      <c r="N474" s="290"/>
      <c r="O474" s="289"/>
      <c r="P474" s="291" t="str">
        <f>_xlfn.XLOOKUP($O474,NFL!$F$7:$F$39,NFL!$G$7:$G$39,"",0)</f>
        <v/>
      </c>
      <c r="Q474" s="292" t="s">
        <v>272</v>
      </c>
      <c r="R474" s="293" t="s">
        <v>272</v>
      </c>
      <c r="S474" s="293"/>
      <c r="T474" s="294" t="s">
        <v>272</v>
      </c>
      <c r="U474" s="295" t="s">
        <v>272</v>
      </c>
      <c r="V474" s="295" t="s">
        <v>272</v>
      </c>
      <c r="W474" s="294" t="s">
        <v>272</v>
      </c>
      <c r="X474" s="295" t="s">
        <v>272</v>
      </c>
      <c r="Y474" s="295" t="s">
        <v>272</v>
      </c>
      <c r="Z474" s="230">
        <v>2</v>
      </c>
      <c r="AA474" s="229">
        <v>95</v>
      </c>
      <c r="AB474" s="230">
        <v>130</v>
      </c>
      <c r="AC474" s="230">
        <v>106</v>
      </c>
      <c r="AD474" s="230">
        <v>14.1</v>
      </c>
      <c r="AE474" s="25"/>
      <c r="AF474" s="241"/>
      <c r="AG474" s="11"/>
      <c r="AH474" s="230">
        <v>2</v>
      </c>
      <c r="AI474" s="229">
        <v>95</v>
      </c>
      <c r="AJ474" s="230">
        <v>130</v>
      </c>
      <c r="AK474" s="230">
        <v>106</v>
      </c>
      <c r="AL474" s="230">
        <v>14.1</v>
      </c>
      <c r="AM474" s="25"/>
      <c r="AN474" s="241"/>
      <c r="AZ474">
        <v>134</v>
      </c>
      <c r="BE474" s="8">
        <v>7</v>
      </c>
      <c r="BF474" s="8">
        <v>2</v>
      </c>
      <c r="BG474" s="8" t="s">
        <v>187</v>
      </c>
      <c r="BH474" s="8" t="s">
        <v>16</v>
      </c>
      <c r="BI474" s="8">
        <v>5</v>
      </c>
      <c r="BJ474" s="8">
        <v>9</v>
      </c>
      <c r="BK474" s="8">
        <v>7.2</v>
      </c>
      <c r="BL474" s="8">
        <v>0.8</v>
      </c>
      <c r="BM474" s="8">
        <v>1</v>
      </c>
    </row>
    <row r="475" spans="3:65" ht="15" hidden="1" customHeight="1">
      <c r="C475" s="288">
        <v>470</v>
      </c>
      <c r="D475" s="289"/>
      <c r="E475" s="289" t="str">
        <f>IF(L475="HOMIES", MAX(E$6:E474)+1, "")</f>
        <v/>
      </c>
      <c r="F475" s="289" t="str">
        <f t="shared" si="29"/>
        <v/>
      </c>
      <c r="G475" s="289"/>
      <c r="H475" s="289" t="str">
        <f t="shared" si="29"/>
        <v/>
      </c>
      <c r="I475" s="289"/>
      <c r="J475" s="289"/>
      <c r="K475" s="289"/>
      <c r="L475" s="289"/>
      <c r="M475" s="290"/>
      <c r="N475" s="290"/>
      <c r="O475" s="289"/>
      <c r="P475" s="291" t="str">
        <f>_xlfn.XLOOKUP($O475,NFL!$F$7:$F$39,NFL!$G$7:$G$39,"",0)</f>
        <v/>
      </c>
      <c r="Q475" s="292" t="s">
        <v>272</v>
      </c>
      <c r="R475" s="293" t="s">
        <v>272</v>
      </c>
      <c r="S475" s="293"/>
      <c r="T475" s="294" t="s">
        <v>272</v>
      </c>
      <c r="U475" s="295" t="s">
        <v>272</v>
      </c>
      <c r="V475" s="295" t="s">
        <v>272</v>
      </c>
      <c r="W475" s="294" t="s">
        <v>272</v>
      </c>
      <c r="X475" s="295" t="s">
        <v>272</v>
      </c>
      <c r="Y475" s="295" t="s">
        <v>272</v>
      </c>
      <c r="Z475" s="230">
        <v>9.4</v>
      </c>
      <c r="AA475" s="229">
        <v>107</v>
      </c>
      <c r="AB475" s="230">
        <v>143</v>
      </c>
      <c r="AC475" s="230">
        <v>125.8</v>
      </c>
      <c r="AD475" s="230">
        <v>11.4</v>
      </c>
      <c r="AE475" s="25"/>
      <c r="AF475" s="241"/>
      <c r="AG475" s="11"/>
      <c r="AH475" s="230">
        <v>9.4</v>
      </c>
      <c r="AI475" s="229">
        <v>107</v>
      </c>
      <c r="AJ475" s="230">
        <v>143</v>
      </c>
      <c r="AK475" s="230">
        <v>125.8</v>
      </c>
      <c r="AL475" s="230">
        <v>11.4</v>
      </c>
      <c r="AM475" s="25"/>
      <c r="AN475" s="241"/>
      <c r="AZ475">
        <v>135</v>
      </c>
      <c r="BE475" s="8">
        <v>8</v>
      </c>
      <c r="BF475" s="8">
        <v>2</v>
      </c>
      <c r="BG475" s="8" t="s">
        <v>481</v>
      </c>
      <c r="BH475" s="8" t="s">
        <v>34</v>
      </c>
      <c r="BI475" s="8">
        <v>7</v>
      </c>
      <c r="BJ475" s="8">
        <v>11</v>
      </c>
      <c r="BK475" s="8">
        <v>8.6</v>
      </c>
      <c r="BL475" s="8">
        <v>1</v>
      </c>
      <c r="BM475" s="8">
        <v>2</v>
      </c>
    </row>
    <row r="476" spans="3:65" ht="15" hidden="1" customHeight="1">
      <c r="C476" s="288">
        <v>471</v>
      </c>
      <c r="D476" s="289"/>
      <c r="E476" s="289" t="str">
        <f>IF(L476="HOMIES", MAX(E$6:E475)+1, "")</f>
        <v/>
      </c>
      <c r="F476" s="289" t="str">
        <f t="shared" si="29"/>
        <v/>
      </c>
      <c r="G476" s="289"/>
      <c r="H476" s="289" t="str">
        <f t="shared" si="29"/>
        <v/>
      </c>
      <c r="I476" s="289"/>
      <c r="J476" s="289"/>
      <c r="K476" s="289"/>
      <c r="L476" s="289"/>
      <c r="M476" s="290"/>
      <c r="N476" s="290"/>
      <c r="O476" s="289"/>
      <c r="P476" s="291" t="str">
        <f>_xlfn.XLOOKUP($O476,NFL!$F$7:$F$39,NFL!$G$7:$G$39,"",0)</f>
        <v/>
      </c>
      <c r="Q476" s="292" t="s">
        <v>272</v>
      </c>
      <c r="R476" s="293" t="s">
        <v>272</v>
      </c>
      <c r="S476" s="293"/>
      <c r="T476" s="294" t="s">
        <v>272</v>
      </c>
      <c r="U476" s="295" t="s">
        <v>272</v>
      </c>
      <c r="V476" s="295" t="s">
        <v>272</v>
      </c>
      <c r="W476" s="294" t="s">
        <v>272</v>
      </c>
      <c r="X476" s="295" t="s">
        <v>272</v>
      </c>
      <c r="Y476" s="295" t="s">
        <v>272</v>
      </c>
      <c r="Z476" s="230" t="s">
        <v>272</v>
      </c>
      <c r="AA476" s="229" t="s">
        <v>272</v>
      </c>
      <c r="AB476" s="230" t="s">
        <v>272</v>
      </c>
      <c r="AC476" s="230" t="s">
        <v>272</v>
      </c>
      <c r="AD476" s="230" t="s">
        <v>272</v>
      </c>
      <c r="AE476" s="25"/>
      <c r="AF476" s="241"/>
      <c r="AG476" s="11"/>
      <c r="AH476" s="230" t="s">
        <v>272</v>
      </c>
      <c r="AI476" s="229" t="s">
        <v>272</v>
      </c>
      <c r="AJ476" s="230" t="s">
        <v>272</v>
      </c>
      <c r="AK476" s="230" t="s">
        <v>272</v>
      </c>
      <c r="AL476" s="230" t="s">
        <v>272</v>
      </c>
      <c r="AM476" s="25"/>
      <c r="AN476" s="241"/>
      <c r="AZ476">
        <v>155</v>
      </c>
      <c r="BE476" s="8">
        <v>9</v>
      </c>
      <c r="BF476" s="8">
        <v>2</v>
      </c>
      <c r="BG476" s="8" t="s">
        <v>188</v>
      </c>
      <c r="BH476" s="8" t="s">
        <v>40</v>
      </c>
      <c r="BI476" s="8">
        <v>4</v>
      </c>
      <c r="BJ476" s="8">
        <v>11</v>
      </c>
      <c r="BK476" s="8">
        <v>8.6</v>
      </c>
      <c r="BL476" s="8">
        <v>1.5</v>
      </c>
      <c r="BM476" s="8">
        <v>-2</v>
      </c>
    </row>
    <row r="477" spans="3:65" ht="15" hidden="1" customHeight="1">
      <c r="C477" s="288">
        <v>472</v>
      </c>
      <c r="D477" s="289"/>
      <c r="E477" s="289" t="str">
        <f>IF(L477="HOMIES", MAX(E$6:E476)+1, "")</f>
        <v/>
      </c>
      <c r="F477" s="289" t="str">
        <f t="shared" si="29"/>
        <v/>
      </c>
      <c r="G477" s="289"/>
      <c r="H477" s="289" t="str">
        <f t="shared" si="29"/>
        <v/>
      </c>
      <c r="I477" s="289"/>
      <c r="J477" s="289"/>
      <c r="K477" s="289"/>
      <c r="L477" s="289"/>
      <c r="M477" s="290"/>
      <c r="N477" s="290"/>
      <c r="O477" s="289"/>
      <c r="P477" s="291" t="str">
        <f>_xlfn.XLOOKUP($O477,NFL!$F$7:$F$39,NFL!$G$7:$G$39,"",0)</f>
        <v/>
      </c>
      <c r="Q477" s="292" t="s">
        <v>272</v>
      </c>
      <c r="R477" s="293" t="s">
        <v>272</v>
      </c>
      <c r="S477" s="293"/>
      <c r="T477" s="294" t="s">
        <v>272</v>
      </c>
      <c r="U477" s="295" t="s">
        <v>272</v>
      </c>
      <c r="V477" s="295" t="s">
        <v>272</v>
      </c>
      <c r="W477" s="294" t="s">
        <v>272</v>
      </c>
      <c r="X477" s="295" t="s">
        <v>272</v>
      </c>
      <c r="Y477" s="295" t="s">
        <v>272</v>
      </c>
      <c r="Z477" s="230">
        <v>10.199999999999999</v>
      </c>
      <c r="AA477" s="229">
        <v>99</v>
      </c>
      <c r="AB477" s="230">
        <v>134</v>
      </c>
      <c r="AC477" s="230">
        <v>112.2</v>
      </c>
      <c r="AD477" s="230">
        <v>12.5</v>
      </c>
      <c r="AE477" s="25"/>
      <c r="AF477" s="241"/>
      <c r="AG477" s="11"/>
      <c r="AH477" s="230">
        <v>10.199999999999999</v>
      </c>
      <c r="AI477" s="229">
        <v>99</v>
      </c>
      <c r="AJ477" s="230">
        <v>134</v>
      </c>
      <c r="AK477" s="230">
        <v>112.2</v>
      </c>
      <c r="AL477" s="230">
        <v>12.5</v>
      </c>
      <c r="AM477" s="25"/>
      <c r="AN477" s="241"/>
      <c r="AZ477">
        <v>40</v>
      </c>
      <c r="BE477" s="8">
        <v>10</v>
      </c>
      <c r="BF477" s="8">
        <v>3</v>
      </c>
      <c r="BG477" s="8" t="s">
        <v>177</v>
      </c>
      <c r="BH477" s="8" t="s">
        <v>22</v>
      </c>
      <c r="BI477" s="8">
        <v>7</v>
      </c>
      <c r="BJ477" s="8">
        <v>15</v>
      </c>
      <c r="BK477" s="8">
        <v>10.199999999999999</v>
      </c>
      <c r="BL477" s="8">
        <v>1.5</v>
      </c>
      <c r="BM477" s="8">
        <v>-1</v>
      </c>
    </row>
    <row r="478" spans="3:65" ht="15" hidden="1" customHeight="1">
      <c r="C478" s="288">
        <v>473</v>
      </c>
      <c r="D478" s="289"/>
      <c r="E478" s="289" t="str">
        <f>IF(L478="HOMIES", MAX(E$6:E477)+1, "")</f>
        <v/>
      </c>
      <c r="F478" s="289" t="str">
        <f t="shared" si="29"/>
        <v/>
      </c>
      <c r="G478" s="289"/>
      <c r="H478" s="289" t="str">
        <f t="shared" si="29"/>
        <v/>
      </c>
      <c r="I478" s="289"/>
      <c r="J478" s="289"/>
      <c r="K478" s="289"/>
      <c r="L478" s="289"/>
      <c r="M478" s="290"/>
      <c r="N478" s="290"/>
      <c r="O478" s="289"/>
      <c r="P478" s="291" t="str">
        <f>_xlfn.XLOOKUP($O478,NFL!$F$7:$F$39,NFL!$G$7:$G$39,"",0)</f>
        <v/>
      </c>
      <c r="Q478" s="292" t="s">
        <v>272</v>
      </c>
      <c r="R478" s="293" t="s">
        <v>272</v>
      </c>
      <c r="S478" s="293"/>
      <c r="T478" s="294" t="s">
        <v>272</v>
      </c>
      <c r="U478" s="295" t="s">
        <v>272</v>
      </c>
      <c r="V478" s="295" t="s">
        <v>272</v>
      </c>
      <c r="W478" s="294" t="s">
        <v>272</v>
      </c>
      <c r="X478" s="295" t="s">
        <v>272</v>
      </c>
      <c r="Y478" s="295" t="s">
        <v>272</v>
      </c>
      <c r="Z478" s="230">
        <v>23.8</v>
      </c>
      <c r="AA478" s="229">
        <v>94</v>
      </c>
      <c r="AB478" s="230">
        <v>131</v>
      </c>
      <c r="AC478" s="230">
        <v>113.5</v>
      </c>
      <c r="AD478" s="230">
        <v>15.4</v>
      </c>
      <c r="AE478" s="25"/>
      <c r="AF478" s="241"/>
      <c r="AG478" s="11"/>
      <c r="AH478" s="230">
        <v>23.8</v>
      </c>
      <c r="AI478" s="229">
        <v>94</v>
      </c>
      <c r="AJ478" s="230">
        <v>131</v>
      </c>
      <c r="AK478" s="230">
        <v>113.5</v>
      </c>
      <c r="AL478" s="230">
        <v>15.4</v>
      </c>
      <c r="AM478" s="25"/>
      <c r="AN478" s="241"/>
      <c r="AZ478">
        <v>136</v>
      </c>
      <c r="BE478" s="8">
        <v>11</v>
      </c>
      <c r="BF478" s="8">
        <v>3</v>
      </c>
      <c r="BG478" s="8" t="s">
        <v>629</v>
      </c>
      <c r="BH478" s="8" t="s">
        <v>25</v>
      </c>
      <c r="BI478" s="8">
        <v>10</v>
      </c>
      <c r="BJ478" s="8">
        <v>17</v>
      </c>
      <c r="BK478" s="8">
        <v>12.8</v>
      </c>
      <c r="BL478" s="8">
        <v>1.6</v>
      </c>
      <c r="BM478" s="8">
        <v>0</v>
      </c>
    </row>
    <row r="479" spans="3:65" ht="15" hidden="1" customHeight="1">
      <c r="C479" s="288">
        <v>474</v>
      </c>
      <c r="D479" s="289"/>
      <c r="E479" s="289" t="str">
        <f>IF(L479="HOMIES", MAX(E$6:E478)+1, "")</f>
        <v/>
      </c>
      <c r="F479" s="289" t="str">
        <f t="shared" si="29"/>
        <v/>
      </c>
      <c r="G479" s="289"/>
      <c r="H479" s="289" t="str">
        <f t="shared" si="29"/>
        <v/>
      </c>
      <c r="I479" s="289"/>
      <c r="J479" s="289"/>
      <c r="K479" s="289"/>
      <c r="L479" s="289"/>
      <c r="M479" s="290"/>
      <c r="N479" s="290"/>
      <c r="O479" s="289"/>
      <c r="P479" s="291" t="str">
        <f>_xlfn.XLOOKUP($O479,NFL!$F$7:$F$39,NFL!$G$7:$G$39,"",0)</f>
        <v/>
      </c>
      <c r="Q479" s="292" t="s">
        <v>272</v>
      </c>
      <c r="R479" s="293" t="s">
        <v>272</v>
      </c>
      <c r="S479" s="293"/>
      <c r="T479" s="294" t="s">
        <v>272</v>
      </c>
      <c r="U479" s="295" t="s">
        <v>272</v>
      </c>
      <c r="V479" s="295" t="s">
        <v>272</v>
      </c>
      <c r="W479" s="294" t="s">
        <v>272</v>
      </c>
      <c r="X479" s="295" t="s">
        <v>272</v>
      </c>
      <c r="Y479" s="295" t="s">
        <v>272</v>
      </c>
      <c r="Z479" s="230">
        <v>14</v>
      </c>
      <c r="AA479" s="229">
        <v>54</v>
      </c>
      <c r="AB479" s="230">
        <v>98</v>
      </c>
      <c r="AC479" s="230">
        <v>74.400000000000006</v>
      </c>
      <c r="AD479" s="230">
        <v>17.399999999999999</v>
      </c>
      <c r="AE479" s="25"/>
      <c r="AF479" s="241"/>
      <c r="AG479" s="11"/>
      <c r="AH479" s="230">
        <v>14</v>
      </c>
      <c r="AI479" s="229">
        <v>54</v>
      </c>
      <c r="AJ479" s="230">
        <v>98</v>
      </c>
      <c r="AK479" s="230">
        <v>74.400000000000006</v>
      </c>
      <c r="AL479" s="230">
        <v>17.399999999999999</v>
      </c>
      <c r="AM479" s="25"/>
      <c r="AN479" s="241"/>
      <c r="AZ479">
        <v>156</v>
      </c>
      <c r="BE479" s="8">
        <v>12</v>
      </c>
      <c r="BF479" s="8">
        <v>3</v>
      </c>
      <c r="BG479" s="8" t="s">
        <v>484</v>
      </c>
      <c r="BH479" s="8" t="s">
        <v>32</v>
      </c>
      <c r="BI479" s="8">
        <v>9</v>
      </c>
      <c r="BJ479" s="8">
        <v>19</v>
      </c>
      <c r="BK479" s="8">
        <v>12.8</v>
      </c>
      <c r="BL479" s="8">
        <v>2.6</v>
      </c>
      <c r="BM479" s="8">
        <v>0</v>
      </c>
    </row>
    <row r="480" spans="3:65" ht="15" hidden="1" customHeight="1">
      <c r="C480" s="288">
        <v>475</v>
      </c>
      <c r="D480" s="289"/>
      <c r="E480" s="289" t="str">
        <f>IF(L480="HOMIES", MAX(E$6:E479)+1, "")</f>
        <v/>
      </c>
      <c r="F480" s="289" t="str">
        <f t="shared" si="29"/>
        <v/>
      </c>
      <c r="G480" s="289"/>
      <c r="H480" s="289" t="str">
        <f t="shared" si="29"/>
        <v/>
      </c>
      <c r="I480" s="289"/>
      <c r="J480" s="289"/>
      <c r="K480" s="289"/>
      <c r="L480" s="289"/>
      <c r="M480" s="290"/>
      <c r="N480" s="290"/>
      <c r="O480" s="289"/>
      <c r="P480" s="291" t="str">
        <f>_xlfn.XLOOKUP($O480,NFL!$F$7:$F$39,NFL!$G$7:$G$39,"",0)</f>
        <v/>
      </c>
      <c r="Q480" s="292" t="s">
        <v>272</v>
      </c>
      <c r="R480" s="293" t="s">
        <v>272</v>
      </c>
      <c r="S480" s="293"/>
      <c r="T480" s="294" t="s">
        <v>272</v>
      </c>
      <c r="U480" s="295" t="s">
        <v>272</v>
      </c>
      <c r="V480" s="295" t="s">
        <v>272</v>
      </c>
      <c r="W480" s="294" t="s">
        <v>272</v>
      </c>
      <c r="X480" s="295" t="s">
        <v>272</v>
      </c>
      <c r="Y480" s="295" t="s">
        <v>272</v>
      </c>
      <c r="Z480" s="230">
        <v>6</v>
      </c>
      <c r="AA480" s="229">
        <v>75</v>
      </c>
      <c r="AB480" s="230">
        <v>85</v>
      </c>
      <c r="AC480" s="230">
        <v>80</v>
      </c>
      <c r="AD480" s="230">
        <v>5</v>
      </c>
      <c r="AE480" s="25"/>
      <c r="AF480" s="241"/>
      <c r="AG480" s="11"/>
      <c r="AH480" s="230">
        <v>6</v>
      </c>
      <c r="AI480" s="229">
        <v>75</v>
      </c>
      <c r="AJ480" s="230">
        <v>85</v>
      </c>
      <c r="AK480" s="230">
        <v>80</v>
      </c>
      <c r="AL480" s="230">
        <v>5</v>
      </c>
      <c r="AM480" s="25"/>
      <c r="AN480" s="241"/>
      <c r="AZ480">
        <v>157</v>
      </c>
      <c r="BE480" s="8">
        <v>13</v>
      </c>
      <c r="BF480" s="8">
        <v>3</v>
      </c>
      <c r="BG480" s="8" t="s">
        <v>179</v>
      </c>
      <c r="BH480" s="8" t="s">
        <v>36</v>
      </c>
      <c r="BI480" s="8">
        <v>11</v>
      </c>
      <c r="BJ480" s="8">
        <v>19</v>
      </c>
      <c r="BK480" s="8">
        <v>13.1</v>
      </c>
      <c r="BL480" s="8">
        <v>2</v>
      </c>
      <c r="BM480" s="8">
        <v>1</v>
      </c>
    </row>
    <row r="481" spans="3:65" ht="15" hidden="1" customHeight="1">
      <c r="C481" s="288">
        <v>476</v>
      </c>
      <c r="D481" s="289"/>
      <c r="E481" s="289" t="str">
        <f>IF(L481="HOMIES", MAX(E$6:E480)+1, "")</f>
        <v/>
      </c>
      <c r="F481" s="289" t="str">
        <f t="shared" si="29"/>
        <v/>
      </c>
      <c r="G481" s="289"/>
      <c r="H481" s="289" t="str">
        <f t="shared" si="29"/>
        <v/>
      </c>
      <c r="I481" s="289"/>
      <c r="J481" s="289"/>
      <c r="K481" s="289"/>
      <c r="L481" s="289"/>
      <c r="M481" s="290"/>
      <c r="N481" s="290"/>
      <c r="O481" s="289"/>
      <c r="P481" s="291" t="str">
        <f>_xlfn.XLOOKUP($O481,NFL!$F$7:$F$39,NFL!$G$7:$G$39,"",0)</f>
        <v/>
      </c>
      <c r="Q481" s="292" t="s">
        <v>272</v>
      </c>
      <c r="R481" s="293" t="s">
        <v>272</v>
      </c>
      <c r="S481" s="293"/>
      <c r="T481" s="294" t="s">
        <v>272</v>
      </c>
      <c r="U481" s="295" t="s">
        <v>272</v>
      </c>
      <c r="V481" s="295" t="s">
        <v>272</v>
      </c>
      <c r="W481" s="294" t="s">
        <v>272</v>
      </c>
      <c r="X481" s="295" t="s">
        <v>272</v>
      </c>
      <c r="Y481" s="295" t="s">
        <v>272</v>
      </c>
      <c r="Z481" s="230">
        <v>9.1</v>
      </c>
      <c r="AA481" s="229">
        <v>48</v>
      </c>
      <c r="AB481" s="230">
        <v>72</v>
      </c>
      <c r="AC481" s="230">
        <v>57.6</v>
      </c>
      <c r="AD481" s="230">
        <v>10.3</v>
      </c>
      <c r="AE481" s="25"/>
      <c r="AF481" s="241"/>
      <c r="AG481" s="11"/>
      <c r="AH481" s="230">
        <v>9.1</v>
      </c>
      <c r="AI481" s="229">
        <v>48</v>
      </c>
      <c r="AJ481" s="230">
        <v>72</v>
      </c>
      <c r="AK481" s="230">
        <v>57.6</v>
      </c>
      <c r="AL481" s="230">
        <v>10.3</v>
      </c>
      <c r="AM481" s="25"/>
      <c r="AN481" s="241"/>
      <c r="AZ481">
        <v>65</v>
      </c>
      <c r="BE481" s="8">
        <v>14</v>
      </c>
      <c r="BF481" s="8">
        <v>3</v>
      </c>
      <c r="BG481" s="8" t="s">
        <v>199</v>
      </c>
      <c r="BH481" s="8" t="s">
        <v>31</v>
      </c>
      <c r="BI481" s="8">
        <v>11</v>
      </c>
      <c r="BJ481" s="8">
        <v>22</v>
      </c>
      <c r="BK481" s="8">
        <v>15.5</v>
      </c>
      <c r="BL481" s="8">
        <v>2.8</v>
      </c>
      <c r="BM481" s="8">
        <v>1</v>
      </c>
    </row>
    <row r="482" spans="3:65" ht="15" hidden="1" customHeight="1">
      <c r="C482" s="288">
        <v>477</v>
      </c>
      <c r="D482" s="289"/>
      <c r="E482" s="289" t="str">
        <f>IF(L482="HOMIES", MAX(E$6:E481)+1, "")</f>
        <v/>
      </c>
      <c r="F482" s="289" t="str">
        <f t="shared" si="29"/>
        <v/>
      </c>
      <c r="G482" s="289"/>
      <c r="H482" s="289" t="str">
        <f t="shared" si="29"/>
        <v/>
      </c>
      <c r="I482" s="289"/>
      <c r="J482" s="289"/>
      <c r="K482" s="289"/>
      <c r="L482" s="289"/>
      <c r="M482" s="290"/>
      <c r="N482" s="290"/>
      <c r="O482" s="289"/>
      <c r="P482" s="291" t="str">
        <f>_xlfn.XLOOKUP($O482,NFL!$F$7:$F$39,NFL!$G$7:$G$39,"",0)</f>
        <v/>
      </c>
      <c r="Q482" s="292" t="s">
        <v>272</v>
      </c>
      <c r="R482" s="293" t="s">
        <v>272</v>
      </c>
      <c r="S482" s="293"/>
      <c r="T482" s="294" t="s">
        <v>272</v>
      </c>
      <c r="U482" s="295" t="s">
        <v>272</v>
      </c>
      <c r="V482" s="295" t="s">
        <v>272</v>
      </c>
      <c r="W482" s="294" t="s">
        <v>272</v>
      </c>
      <c r="X482" s="295" t="s">
        <v>272</v>
      </c>
      <c r="Y482" s="295" t="s">
        <v>272</v>
      </c>
      <c r="Z482" s="230">
        <v>13.7</v>
      </c>
      <c r="AA482" s="229">
        <v>106</v>
      </c>
      <c r="AB482" s="230">
        <v>129</v>
      </c>
      <c r="AC482" s="230">
        <v>118.5</v>
      </c>
      <c r="AD482" s="230">
        <v>9.4</v>
      </c>
      <c r="AE482" s="25"/>
      <c r="AF482" s="241"/>
      <c r="AG482" s="11"/>
      <c r="AH482" s="230">
        <v>13.7</v>
      </c>
      <c r="AI482" s="229">
        <v>106</v>
      </c>
      <c r="AJ482" s="230">
        <v>129</v>
      </c>
      <c r="AK482" s="230">
        <v>118.5</v>
      </c>
      <c r="AL482" s="230">
        <v>9.4</v>
      </c>
      <c r="AM482" s="25"/>
      <c r="AN482" s="241"/>
      <c r="AZ482">
        <v>41</v>
      </c>
      <c r="BE482" s="8">
        <v>15</v>
      </c>
      <c r="BF482" s="8">
        <v>3</v>
      </c>
      <c r="BG482" s="8" t="s">
        <v>183</v>
      </c>
      <c r="BH482" s="8" t="s">
        <v>8</v>
      </c>
      <c r="BI482" s="8">
        <v>10</v>
      </c>
      <c r="BJ482" s="8">
        <v>22</v>
      </c>
      <c r="BK482" s="8">
        <v>16</v>
      </c>
      <c r="BL482" s="8">
        <v>3</v>
      </c>
      <c r="BM482" s="8">
        <v>2</v>
      </c>
    </row>
    <row r="483" spans="3:65" ht="15" hidden="1" customHeight="1">
      <c r="C483" s="288">
        <v>478</v>
      </c>
      <c r="D483" s="289"/>
      <c r="E483" s="289" t="str">
        <f>IF(L483="HOMIES", MAX(E$6:E482)+1, "")</f>
        <v/>
      </c>
      <c r="F483" s="289" t="str">
        <f t="shared" si="29"/>
        <v/>
      </c>
      <c r="G483" s="289"/>
      <c r="H483" s="289" t="str">
        <f t="shared" si="29"/>
        <v/>
      </c>
      <c r="I483" s="289"/>
      <c r="J483" s="289"/>
      <c r="K483" s="289"/>
      <c r="L483" s="289"/>
      <c r="M483" s="290"/>
      <c r="N483" s="290"/>
      <c r="O483" s="289"/>
      <c r="P483" s="291" t="str">
        <f>_xlfn.XLOOKUP($O483,NFL!$F$7:$F$39,NFL!$G$7:$G$39,"",0)</f>
        <v/>
      </c>
      <c r="Q483" s="292" t="s">
        <v>272</v>
      </c>
      <c r="R483" s="293" t="s">
        <v>272</v>
      </c>
      <c r="S483" s="293"/>
      <c r="T483" s="294" t="s">
        <v>272</v>
      </c>
      <c r="U483" s="295" t="s">
        <v>272</v>
      </c>
      <c r="V483" s="295" t="s">
        <v>272</v>
      </c>
      <c r="W483" s="294" t="s">
        <v>272</v>
      </c>
      <c r="X483" s="295" t="s">
        <v>272</v>
      </c>
      <c r="Y483" s="295" t="s">
        <v>272</v>
      </c>
      <c r="Z483" s="230" t="s">
        <v>272</v>
      </c>
      <c r="AA483" s="229" t="s">
        <v>272</v>
      </c>
      <c r="AB483" s="230" t="s">
        <v>272</v>
      </c>
      <c r="AC483" s="230" t="s">
        <v>272</v>
      </c>
      <c r="AD483" s="230" t="s">
        <v>272</v>
      </c>
      <c r="AE483" s="25"/>
      <c r="AF483" s="241"/>
      <c r="AG483" s="11"/>
      <c r="AH483" s="230" t="s">
        <v>272</v>
      </c>
      <c r="AI483" s="229" t="s">
        <v>272</v>
      </c>
      <c r="AJ483" s="230" t="s">
        <v>272</v>
      </c>
      <c r="AK483" s="230" t="s">
        <v>272</v>
      </c>
      <c r="AL483" s="230" t="s">
        <v>272</v>
      </c>
      <c r="AM483" s="25"/>
      <c r="AN483" s="241"/>
      <c r="AZ483">
        <v>66</v>
      </c>
      <c r="BE483" s="8">
        <v>16</v>
      </c>
      <c r="BF483" s="8">
        <v>3</v>
      </c>
      <c r="BG483" s="8" t="s">
        <v>638</v>
      </c>
      <c r="BH483" s="8" t="s">
        <v>52</v>
      </c>
      <c r="BI483" s="8">
        <v>12</v>
      </c>
      <c r="BJ483" s="8">
        <v>24</v>
      </c>
      <c r="BK483" s="8">
        <v>16.8</v>
      </c>
      <c r="BL483" s="8">
        <v>3.3</v>
      </c>
      <c r="BM483" s="8">
        <v>0</v>
      </c>
    </row>
    <row r="484" spans="3:65" ht="15" hidden="1" customHeight="1">
      <c r="C484" s="288">
        <v>479</v>
      </c>
      <c r="D484" s="289"/>
      <c r="E484" s="289" t="str">
        <f>IF(L484="HOMIES", MAX(E$6:E483)+1, "")</f>
        <v/>
      </c>
      <c r="F484" s="289" t="str">
        <f t="shared" si="29"/>
        <v/>
      </c>
      <c r="G484" s="289"/>
      <c r="H484" s="289" t="str">
        <f t="shared" si="29"/>
        <v/>
      </c>
      <c r="I484" s="289"/>
      <c r="J484" s="289"/>
      <c r="K484" s="289"/>
      <c r="L484" s="289"/>
      <c r="M484" s="290"/>
      <c r="N484" s="290"/>
      <c r="O484" s="289"/>
      <c r="P484" s="291" t="str">
        <f>_xlfn.XLOOKUP($O484,NFL!$F$7:$F$39,NFL!$G$7:$G$39,"",0)</f>
        <v/>
      </c>
      <c r="Q484" s="292" t="s">
        <v>272</v>
      </c>
      <c r="R484" s="293" t="s">
        <v>272</v>
      </c>
      <c r="S484" s="293"/>
      <c r="T484" s="294" t="s">
        <v>272</v>
      </c>
      <c r="U484" s="295" t="s">
        <v>272</v>
      </c>
      <c r="V484" s="295" t="s">
        <v>272</v>
      </c>
      <c r="W484" s="294" t="s">
        <v>272</v>
      </c>
      <c r="X484" s="295" t="s">
        <v>272</v>
      </c>
      <c r="Y484" s="295" t="s">
        <v>272</v>
      </c>
      <c r="Z484" s="230">
        <v>17.3</v>
      </c>
      <c r="AA484" s="229">
        <v>104</v>
      </c>
      <c r="AB484" s="230">
        <v>127</v>
      </c>
      <c r="AC484" s="230">
        <v>114.7</v>
      </c>
      <c r="AD484" s="230">
        <v>9.5</v>
      </c>
      <c r="AE484" s="25"/>
      <c r="AF484" s="241"/>
      <c r="AG484" s="11"/>
      <c r="AH484" s="230">
        <v>17.3</v>
      </c>
      <c r="AI484" s="229">
        <v>104</v>
      </c>
      <c r="AJ484" s="230">
        <v>127</v>
      </c>
      <c r="AK484" s="230">
        <v>114.7</v>
      </c>
      <c r="AL484" s="230">
        <v>9.5</v>
      </c>
      <c r="AM484" s="25"/>
      <c r="AN484" s="241"/>
      <c r="AZ484">
        <v>67</v>
      </c>
      <c r="BE484" s="8">
        <v>17</v>
      </c>
      <c r="BF484" s="8">
        <v>3</v>
      </c>
      <c r="BG484" s="8" t="s">
        <v>190</v>
      </c>
      <c r="BH484" s="8" t="s">
        <v>51</v>
      </c>
      <c r="BI484" s="8">
        <v>10</v>
      </c>
      <c r="BJ484" s="8">
        <v>24</v>
      </c>
      <c r="BK484" s="8">
        <v>16.899999999999999</v>
      </c>
      <c r="BL484" s="8">
        <v>3.7</v>
      </c>
      <c r="BM484" s="8">
        <v>-4</v>
      </c>
    </row>
    <row r="485" spans="3:65" ht="15" hidden="1" customHeight="1">
      <c r="C485" s="288">
        <v>480</v>
      </c>
      <c r="D485" s="289"/>
      <c r="E485" s="289" t="str">
        <f>IF(L485="HOMIES", MAX(E$6:E484)+1, "")</f>
        <v/>
      </c>
      <c r="F485" s="289" t="str">
        <f t="shared" si="29"/>
        <v/>
      </c>
      <c r="G485" s="289"/>
      <c r="H485" s="289" t="str">
        <f t="shared" si="29"/>
        <v/>
      </c>
      <c r="I485" s="289"/>
      <c r="J485" s="289"/>
      <c r="K485" s="289"/>
      <c r="L485" s="289"/>
      <c r="M485" s="290"/>
      <c r="N485" s="290"/>
      <c r="O485" s="289"/>
      <c r="P485" s="291" t="str">
        <f>_xlfn.XLOOKUP($O485,NFL!$F$7:$F$39,NFL!$G$7:$G$39,"",0)</f>
        <v/>
      </c>
      <c r="Q485" s="292" t="s">
        <v>272</v>
      </c>
      <c r="R485" s="293" t="s">
        <v>272</v>
      </c>
      <c r="S485" s="293"/>
      <c r="T485" s="294" t="s">
        <v>272</v>
      </c>
      <c r="U485" s="295" t="s">
        <v>272</v>
      </c>
      <c r="V485" s="295" t="s">
        <v>272</v>
      </c>
      <c r="W485" s="294" t="s">
        <v>272</v>
      </c>
      <c r="X485" s="295" t="s">
        <v>272</v>
      </c>
      <c r="Y485" s="295" t="s">
        <v>272</v>
      </c>
      <c r="Z485" s="230">
        <v>7.8</v>
      </c>
      <c r="AA485" s="229">
        <v>64</v>
      </c>
      <c r="AB485" s="230">
        <v>84</v>
      </c>
      <c r="AC485" s="230">
        <v>73</v>
      </c>
      <c r="AD485" s="230">
        <v>7</v>
      </c>
      <c r="AE485" s="25"/>
      <c r="AF485" s="241"/>
      <c r="AG485" s="11"/>
      <c r="AH485" s="230">
        <v>7.8</v>
      </c>
      <c r="AI485" s="229">
        <v>64</v>
      </c>
      <c r="AJ485" s="230">
        <v>84</v>
      </c>
      <c r="AK485" s="230">
        <v>73</v>
      </c>
      <c r="AL485" s="230">
        <v>7</v>
      </c>
      <c r="AM485" s="25"/>
      <c r="AN485" s="241"/>
      <c r="AZ485">
        <v>68</v>
      </c>
      <c r="BE485" s="8">
        <v>18</v>
      </c>
      <c r="BF485" s="8">
        <v>4</v>
      </c>
      <c r="BG485" s="8" t="s">
        <v>191</v>
      </c>
      <c r="BH485" s="8" t="s">
        <v>27</v>
      </c>
      <c r="BI485" s="8">
        <v>15</v>
      </c>
      <c r="BJ485" s="8">
        <v>26</v>
      </c>
      <c r="BK485" s="8">
        <v>18.7</v>
      </c>
      <c r="BL485" s="8">
        <v>2.9</v>
      </c>
      <c r="BM485" s="8">
        <v>3</v>
      </c>
    </row>
    <row r="486" spans="3:65" ht="15" hidden="1" customHeight="1">
      <c r="C486" s="288">
        <v>481</v>
      </c>
      <c r="D486" s="289"/>
      <c r="E486" s="289" t="str">
        <f>IF(L486="HOMIES", MAX(E$6:E485)+1, "")</f>
        <v/>
      </c>
      <c r="F486" s="289" t="str">
        <f t="shared" si="29"/>
        <v/>
      </c>
      <c r="G486" s="289"/>
      <c r="H486" s="289" t="str">
        <f t="shared" si="29"/>
        <v/>
      </c>
      <c r="I486" s="289"/>
      <c r="J486" s="289"/>
      <c r="K486" s="289"/>
      <c r="L486" s="289"/>
      <c r="M486" s="290"/>
      <c r="N486" s="290"/>
      <c r="O486" s="289"/>
      <c r="P486" s="291" t="str">
        <f>_xlfn.XLOOKUP($O486,NFL!$F$7:$F$39,NFL!$G$7:$G$39,"",0)</f>
        <v/>
      </c>
      <c r="Q486" s="292" t="s">
        <v>272</v>
      </c>
      <c r="R486" s="293" t="s">
        <v>272</v>
      </c>
      <c r="S486" s="293"/>
      <c r="T486" s="294" t="s">
        <v>272</v>
      </c>
      <c r="U486" s="295" t="s">
        <v>272</v>
      </c>
      <c r="V486" s="295" t="s">
        <v>272</v>
      </c>
      <c r="W486" s="294" t="s">
        <v>272</v>
      </c>
      <c r="X486" s="295" t="s">
        <v>272</v>
      </c>
      <c r="Y486" s="295" t="s">
        <v>272</v>
      </c>
      <c r="Z486" s="230">
        <v>30.1</v>
      </c>
      <c r="AA486" s="229">
        <v>118</v>
      </c>
      <c r="AB486" s="230">
        <v>211</v>
      </c>
      <c r="AC486" s="230">
        <v>154.6</v>
      </c>
      <c r="AD486" s="230">
        <v>30.6</v>
      </c>
      <c r="AE486" s="25"/>
      <c r="AF486" s="241"/>
      <c r="AG486" s="11"/>
      <c r="AH486" s="230">
        <v>30.1</v>
      </c>
      <c r="AI486" s="229">
        <v>118</v>
      </c>
      <c r="AJ486" s="230">
        <v>211</v>
      </c>
      <c r="AK486" s="230">
        <v>154.6</v>
      </c>
      <c r="AL486" s="230">
        <v>30.6</v>
      </c>
      <c r="AM486" s="25"/>
      <c r="AN486" s="241"/>
      <c r="AZ486">
        <v>69</v>
      </c>
      <c r="BE486" s="8">
        <v>19</v>
      </c>
      <c r="BF486" s="8">
        <v>4</v>
      </c>
      <c r="BG486" s="8" t="s">
        <v>201</v>
      </c>
      <c r="BH486" s="8" t="s">
        <v>20</v>
      </c>
      <c r="BI486" s="8">
        <v>17</v>
      </c>
      <c r="BJ486" s="8">
        <v>23</v>
      </c>
      <c r="BK486" s="8">
        <v>20.100000000000001</v>
      </c>
      <c r="BL486" s="8">
        <v>1.8</v>
      </c>
      <c r="BM486" s="8">
        <v>0</v>
      </c>
    </row>
    <row r="487" spans="3:65" ht="15" hidden="1" customHeight="1">
      <c r="C487" s="288">
        <v>482</v>
      </c>
      <c r="D487" s="289"/>
      <c r="E487" s="289" t="str">
        <f>IF(L487="HOMIES", MAX(E$6:E486)+1, "")</f>
        <v/>
      </c>
      <c r="F487" s="289" t="str">
        <f t="shared" si="29"/>
        <v/>
      </c>
      <c r="G487" s="289"/>
      <c r="H487" s="289" t="str">
        <f t="shared" si="29"/>
        <v/>
      </c>
      <c r="I487" s="289"/>
      <c r="J487" s="289"/>
      <c r="K487" s="289"/>
      <c r="L487" s="289"/>
      <c r="M487" s="290"/>
      <c r="N487" s="290"/>
      <c r="O487" s="289"/>
      <c r="P487" s="291" t="str">
        <f>_xlfn.XLOOKUP($O487,NFL!$F$7:$F$39,NFL!$G$7:$G$39,"",0)</f>
        <v/>
      </c>
      <c r="Q487" s="292" t="s">
        <v>272</v>
      </c>
      <c r="R487" s="293" t="s">
        <v>272</v>
      </c>
      <c r="S487" s="293"/>
      <c r="T487" s="294" t="s">
        <v>272</v>
      </c>
      <c r="U487" s="295" t="s">
        <v>272</v>
      </c>
      <c r="V487" s="295" t="s">
        <v>272</v>
      </c>
      <c r="W487" s="294" t="s">
        <v>272</v>
      </c>
      <c r="X487" s="295" t="s">
        <v>272</v>
      </c>
      <c r="Y487" s="295" t="s">
        <v>272</v>
      </c>
      <c r="Z487" s="230">
        <v>3.5</v>
      </c>
      <c r="AA487" s="229">
        <v>69</v>
      </c>
      <c r="AB487" s="230">
        <v>131</v>
      </c>
      <c r="AC487" s="230">
        <v>94</v>
      </c>
      <c r="AD487" s="230">
        <v>26.7</v>
      </c>
      <c r="AE487" s="25"/>
      <c r="AF487" s="241"/>
      <c r="AG487" s="11"/>
      <c r="AH487" s="230">
        <v>3.5</v>
      </c>
      <c r="AI487" s="229">
        <v>69</v>
      </c>
      <c r="AJ487" s="230">
        <v>131</v>
      </c>
      <c r="AK487" s="230">
        <v>94</v>
      </c>
      <c r="AL487" s="230">
        <v>26.7</v>
      </c>
      <c r="AM487" s="25"/>
      <c r="AN487" s="241"/>
      <c r="AZ487">
        <v>70</v>
      </c>
      <c r="BE487" s="8">
        <v>20</v>
      </c>
      <c r="BF487" s="8">
        <v>4</v>
      </c>
      <c r="BG487" s="8" t="s">
        <v>571</v>
      </c>
      <c r="BH487" s="8" t="s">
        <v>4</v>
      </c>
      <c r="BI487" s="8">
        <v>13</v>
      </c>
      <c r="BJ487" s="8">
        <v>29</v>
      </c>
      <c r="BK487" s="8">
        <v>20.2</v>
      </c>
      <c r="BL487" s="8">
        <v>4.2</v>
      </c>
      <c r="BM487" s="8">
        <v>-2</v>
      </c>
    </row>
    <row r="488" spans="3:65" ht="15" hidden="1" customHeight="1">
      <c r="C488" s="288">
        <v>483</v>
      </c>
      <c r="D488" s="289"/>
      <c r="E488" s="289" t="str">
        <f>IF(L488="HOMIES", MAX(E$6:E487)+1, "")</f>
        <v/>
      </c>
      <c r="F488" s="289" t="str">
        <f t="shared" si="29"/>
        <v/>
      </c>
      <c r="G488" s="289"/>
      <c r="H488" s="289" t="str">
        <f t="shared" si="29"/>
        <v/>
      </c>
      <c r="I488" s="289"/>
      <c r="J488" s="289"/>
      <c r="K488" s="289"/>
      <c r="L488" s="289"/>
      <c r="M488" s="290"/>
      <c r="N488" s="290"/>
      <c r="O488" s="289"/>
      <c r="P488" s="291" t="str">
        <f>_xlfn.XLOOKUP($O488,NFL!$F$7:$F$39,NFL!$G$7:$G$39,"",0)</f>
        <v/>
      </c>
      <c r="Q488" s="292" t="s">
        <v>272</v>
      </c>
      <c r="R488" s="293" t="s">
        <v>272</v>
      </c>
      <c r="S488" s="293"/>
      <c r="T488" s="294" t="s">
        <v>272</v>
      </c>
      <c r="U488" s="295" t="s">
        <v>272</v>
      </c>
      <c r="V488" s="295" t="s">
        <v>272</v>
      </c>
      <c r="W488" s="294" t="s">
        <v>272</v>
      </c>
      <c r="X488" s="295" t="s">
        <v>272</v>
      </c>
      <c r="Y488" s="295" t="s">
        <v>272</v>
      </c>
      <c r="Z488" s="230">
        <v>9.9</v>
      </c>
      <c r="AA488" s="229">
        <v>47</v>
      </c>
      <c r="AB488" s="230">
        <v>71</v>
      </c>
      <c r="AC488" s="230">
        <v>58.4</v>
      </c>
      <c r="AD488" s="230">
        <v>9.1</v>
      </c>
      <c r="AE488" s="25"/>
      <c r="AF488" s="241"/>
      <c r="AG488" s="11"/>
      <c r="AH488" s="230">
        <v>9.9</v>
      </c>
      <c r="AI488" s="229">
        <v>47</v>
      </c>
      <c r="AJ488" s="230">
        <v>71</v>
      </c>
      <c r="AK488" s="230">
        <v>58.4</v>
      </c>
      <c r="AL488" s="230">
        <v>9.1</v>
      </c>
      <c r="AM488" s="25"/>
      <c r="AN488" s="241"/>
      <c r="AZ488">
        <v>158</v>
      </c>
      <c r="BE488" s="8">
        <v>21</v>
      </c>
      <c r="BF488" s="8">
        <v>4</v>
      </c>
      <c r="BG488" s="8" t="s">
        <v>189</v>
      </c>
      <c r="BH488" s="8" t="s">
        <v>12</v>
      </c>
      <c r="BI488" s="8">
        <v>16</v>
      </c>
      <c r="BJ488" s="8">
        <v>25</v>
      </c>
      <c r="BK488" s="8">
        <v>20.8</v>
      </c>
      <c r="BL488" s="8">
        <v>2.6</v>
      </c>
      <c r="BM488" s="8">
        <v>-1</v>
      </c>
    </row>
    <row r="489" spans="3:65" ht="15" hidden="1" customHeight="1">
      <c r="C489" s="288">
        <v>484</v>
      </c>
      <c r="D489" s="289"/>
      <c r="E489" s="289" t="str">
        <f>IF(L489="HOMIES", MAX(E$6:E488)+1, "")</f>
        <v/>
      </c>
      <c r="F489" s="289" t="str">
        <f t="shared" si="29"/>
        <v/>
      </c>
      <c r="G489" s="289"/>
      <c r="H489" s="289" t="str">
        <f t="shared" si="29"/>
        <v/>
      </c>
      <c r="I489" s="289"/>
      <c r="J489" s="289"/>
      <c r="K489" s="289"/>
      <c r="L489" s="289"/>
      <c r="M489" s="290"/>
      <c r="N489" s="290"/>
      <c r="O489" s="289"/>
      <c r="P489" s="291" t="str">
        <f>_xlfn.XLOOKUP($O489,NFL!$F$7:$F$39,NFL!$G$7:$G$39,"",0)</f>
        <v/>
      </c>
      <c r="Q489" s="292" t="s">
        <v>272</v>
      </c>
      <c r="R489" s="293" t="s">
        <v>272</v>
      </c>
      <c r="S489" s="293"/>
      <c r="T489" s="294" t="s">
        <v>272</v>
      </c>
      <c r="U489" s="295" t="s">
        <v>272</v>
      </c>
      <c r="V489" s="295" t="s">
        <v>272</v>
      </c>
      <c r="W489" s="294" t="s">
        <v>272</v>
      </c>
      <c r="X489" s="295" t="s">
        <v>272</v>
      </c>
      <c r="Y489" s="295" t="s">
        <v>272</v>
      </c>
      <c r="Z489" s="230">
        <v>3.8</v>
      </c>
      <c r="AA489" s="229">
        <v>55</v>
      </c>
      <c r="AB489" s="230">
        <v>70</v>
      </c>
      <c r="AC489" s="230">
        <v>61.3</v>
      </c>
      <c r="AD489" s="230">
        <v>6.3</v>
      </c>
      <c r="AE489" s="25"/>
      <c r="AF489" s="241"/>
      <c r="AG489" s="11"/>
      <c r="AH489" s="230">
        <v>3.8</v>
      </c>
      <c r="AI489" s="229">
        <v>55</v>
      </c>
      <c r="AJ489" s="230">
        <v>70</v>
      </c>
      <c r="AK489" s="230">
        <v>61.3</v>
      </c>
      <c r="AL489" s="230">
        <v>6.3</v>
      </c>
      <c r="AM489" s="25"/>
      <c r="AN489" s="241"/>
      <c r="AZ489">
        <v>137</v>
      </c>
      <c r="BE489" s="8">
        <v>22</v>
      </c>
      <c r="BF489" s="8">
        <v>4</v>
      </c>
      <c r="BG489" s="8" t="s">
        <v>184</v>
      </c>
      <c r="BH489" s="8" t="s">
        <v>48</v>
      </c>
      <c r="BI489" s="8">
        <v>17</v>
      </c>
      <c r="BJ489" s="8">
        <v>26</v>
      </c>
      <c r="BK489" s="8">
        <v>21.6</v>
      </c>
      <c r="BL489" s="8">
        <v>2.9</v>
      </c>
      <c r="BM489" s="8">
        <v>3</v>
      </c>
    </row>
    <row r="490" spans="3:65" ht="15" hidden="1" customHeight="1">
      <c r="C490" s="288">
        <v>485</v>
      </c>
      <c r="D490" s="289"/>
      <c r="E490" s="289" t="str">
        <f>IF(L490="HOMIES", MAX(E$6:E489)+1, "")</f>
        <v/>
      </c>
      <c r="F490" s="289" t="str">
        <f t="shared" si="29"/>
        <v/>
      </c>
      <c r="G490" s="289"/>
      <c r="H490" s="289" t="str">
        <f t="shared" si="29"/>
        <v/>
      </c>
      <c r="I490" s="289"/>
      <c r="J490" s="289"/>
      <c r="K490" s="289"/>
      <c r="L490" s="289"/>
      <c r="M490" s="290"/>
      <c r="N490" s="290"/>
      <c r="O490" s="289"/>
      <c r="P490" s="291" t="str">
        <f>_xlfn.XLOOKUP($O490,NFL!$F$7:$F$39,NFL!$G$7:$G$39,"",0)</f>
        <v/>
      </c>
      <c r="Q490" s="292" t="s">
        <v>272</v>
      </c>
      <c r="R490" s="293" t="s">
        <v>272</v>
      </c>
      <c r="S490" s="293"/>
      <c r="T490" s="294" t="s">
        <v>272</v>
      </c>
      <c r="U490" s="295" t="s">
        <v>272</v>
      </c>
      <c r="V490" s="295" t="s">
        <v>272</v>
      </c>
      <c r="W490" s="294" t="s">
        <v>272</v>
      </c>
      <c r="X490" s="295" t="s">
        <v>272</v>
      </c>
      <c r="Y490" s="295" t="s">
        <v>272</v>
      </c>
      <c r="Z490" s="230">
        <v>27.8</v>
      </c>
      <c r="AA490" s="229">
        <v>127</v>
      </c>
      <c r="AB490" s="230">
        <v>193</v>
      </c>
      <c r="AC490" s="230">
        <v>151.4</v>
      </c>
      <c r="AD490" s="230">
        <v>23.4</v>
      </c>
      <c r="AE490" s="25"/>
      <c r="AF490" s="241"/>
      <c r="AG490" s="11"/>
      <c r="AH490" s="230">
        <v>27.8</v>
      </c>
      <c r="AI490" s="229">
        <v>127</v>
      </c>
      <c r="AJ490" s="230">
        <v>193</v>
      </c>
      <c r="AK490" s="230">
        <v>151.4</v>
      </c>
      <c r="AL490" s="230">
        <v>23.4</v>
      </c>
      <c r="AM490" s="25"/>
      <c r="AN490" s="241"/>
      <c r="AZ490">
        <v>138</v>
      </c>
      <c r="BE490" s="8">
        <v>23</v>
      </c>
      <c r="BF490" s="8">
        <v>4</v>
      </c>
      <c r="BG490" s="8" t="s">
        <v>180</v>
      </c>
      <c r="BH490" s="8" t="s">
        <v>49</v>
      </c>
      <c r="BI490" s="8">
        <v>16</v>
      </c>
      <c r="BJ490" s="8">
        <v>24</v>
      </c>
      <c r="BK490" s="8">
        <v>22.1</v>
      </c>
      <c r="BL490" s="8">
        <v>2.4</v>
      </c>
      <c r="BM490" s="8">
        <v>0</v>
      </c>
    </row>
    <row r="491" spans="3:65" ht="15" hidden="1" customHeight="1">
      <c r="C491" s="288">
        <v>486</v>
      </c>
      <c r="D491" s="289"/>
      <c r="E491" s="289" t="str">
        <f>IF(L491="HOMIES", MAX(E$6:E490)+1, "")</f>
        <v/>
      </c>
      <c r="F491" s="289" t="str">
        <f t="shared" si="29"/>
        <v/>
      </c>
      <c r="G491" s="289"/>
      <c r="H491" s="289" t="str">
        <f t="shared" si="29"/>
        <v/>
      </c>
      <c r="I491" s="289"/>
      <c r="J491" s="289"/>
      <c r="K491" s="289"/>
      <c r="L491" s="289"/>
      <c r="M491" s="290"/>
      <c r="N491" s="290"/>
      <c r="O491" s="289"/>
      <c r="P491" s="291" t="str">
        <f>_xlfn.XLOOKUP($O491,NFL!$F$7:$F$39,NFL!$G$7:$G$39,"",0)</f>
        <v/>
      </c>
      <c r="Q491" s="292" t="s">
        <v>272</v>
      </c>
      <c r="R491" s="293" t="s">
        <v>272</v>
      </c>
      <c r="S491" s="293"/>
      <c r="T491" s="294" t="s">
        <v>272</v>
      </c>
      <c r="U491" s="295" t="s">
        <v>272</v>
      </c>
      <c r="V491" s="295" t="s">
        <v>272</v>
      </c>
      <c r="W491" s="294" t="s">
        <v>272</v>
      </c>
      <c r="X491" s="295" t="s">
        <v>272</v>
      </c>
      <c r="Y491" s="295" t="s">
        <v>272</v>
      </c>
      <c r="Z491" s="230">
        <v>19.100000000000001</v>
      </c>
      <c r="AA491" s="229">
        <v>142</v>
      </c>
      <c r="AB491" s="230">
        <v>190</v>
      </c>
      <c r="AC491" s="230">
        <v>165</v>
      </c>
      <c r="AD491" s="230">
        <v>19.600000000000001</v>
      </c>
      <c r="AE491" s="25"/>
      <c r="AF491" s="241"/>
      <c r="AG491" s="11"/>
      <c r="AH491" s="230">
        <v>19.100000000000001</v>
      </c>
      <c r="AI491" s="229">
        <v>142</v>
      </c>
      <c r="AJ491" s="230">
        <v>190</v>
      </c>
      <c r="AK491" s="230">
        <v>165</v>
      </c>
      <c r="AL491" s="230">
        <v>19.600000000000001</v>
      </c>
      <c r="AM491" s="25"/>
      <c r="AN491" s="241"/>
      <c r="AZ491">
        <v>159</v>
      </c>
      <c r="BE491" s="8">
        <v>24</v>
      </c>
      <c r="BF491" s="8">
        <v>4</v>
      </c>
      <c r="BG491" s="8" t="s">
        <v>193</v>
      </c>
      <c r="BH491" s="8" t="s">
        <v>46</v>
      </c>
      <c r="BI491" s="8">
        <v>18</v>
      </c>
      <c r="BJ491" s="8">
        <v>28</v>
      </c>
      <c r="BK491" s="8">
        <v>22.7</v>
      </c>
      <c r="BL491" s="8">
        <v>2.5</v>
      </c>
      <c r="BM491" s="8">
        <v>-2</v>
      </c>
    </row>
    <row r="492" spans="3:65" ht="15" hidden="1" customHeight="1">
      <c r="C492" s="288">
        <v>488</v>
      </c>
      <c r="D492" s="289"/>
      <c r="E492" s="289" t="str">
        <f>IF(L492="HOMIES", MAX(E$6:E491)+1, "")</f>
        <v/>
      </c>
      <c r="F492" s="289" t="str">
        <f t="shared" si="29"/>
        <v/>
      </c>
      <c r="G492" s="289"/>
      <c r="H492" s="289" t="str">
        <f t="shared" si="29"/>
        <v/>
      </c>
      <c r="I492" s="289"/>
      <c r="J492" s="289"/>
      <c r="K492" s="289"/>
      <c r="L492" s="289"/>
      <c r="M492" s="290"/>
      <c r="N492" s="290"/>
      <c r="O492" s="289"/>
      <c r="P492" s="291" t="str">
        <f>_xlfn.XLOOKUP($O492,NFL!$F$7:$F$39,NFL!$G$7:$G$39,"",0)</f>
        <v/>
      </c>
      <c r="Q492" s="292" t="s">
        <v>272</v>
      </c>
      <c r="R492" s="293" t="s">
        <v>272</v>
      </c>
      <c r="S492" s="293"/>
      <c r="T492" s="294" t="s">
        <v>272</v>
      </c>
      <c r="U492" s="295" t="s">
        <v>272</v>
      </c>
      <c r="V492" s="295" t="s">
        <v>272</v>
      </c>
      <c r="W492" s="294" t="s">
        <v>272</v>
      </c>
      <c r="X492" s="295" t="s">
        <v>272</v>
      </c>
      <c r="Y492" s="295" t="s">
        <v>272</v>
      </c>
      <c r="Z492" s="230">
        <v>8.6999999999999993</v>
      </c>
      <c r="AA492" s="229">
        <v>85</v>
      </c>
      <c r="AB492" s="230">
        <v>129</v>
      </c>
      <c r="AC492" s="230">
        <v>108.3</v>
      </c>
      <c r="AD492" s="230">
        <v>17.600000000000001</v>
      </c>
      <c r="AE492" s="25"/>
      <c r="AF492" s="241"/>
      <c r="AG492" s="11"/>
      <c r="AH492" s="230">
        <v>8.6999999999999993</v>
      </c>
      <c r="AI492" s="229">
        <v>85</v>
      </c>
      <c r="AJ492" s="230">
        <v>129</v>
      </c>
      <c r="AK492" s="230">
        <v>108.3</v>
      </c>
      <c r="AL492" s="230">
        <v>17.600000000000001</v>
      </c>
      <c r="AM492" s="25"/>
      <c r="AN492" s="241"/>
      <c r="AZ492">
        <v>139</v>
      </c>
      <c r="BE492" s="8">
        <v>25</v>
      </c>
      <c r="BF492" s="8">
        <v>4</v>
      </c>
      <c r="BG492" s="8" t="s">
        <v>573</v>
      </c>
      <c r="BH492" s="8" t="s">
        <v>50</v>
      </c>
      <c r="BI492" s="8">
        <v>19</v>
      </c>
      <c r="BJ492" s="8">
        <v>31</v>
      </c>
      <c r="BK492" s="8">
        <v>25.1</v>
      </c>
      <c r="BL492" s="8">
        <v>2.8</v>
      </c>
      <c r="BM492" s="8">
        <v>1</v>
      </c>
    </row>
    <row r="493" spans="3:65" ht="15" hidden="1" customHeight="1">
      <c r="C493" s="288">
        <v>489</v>
      </c>
      <c r="D493" s="289"/>
      <c r="E493" s="289" t="str">
        <f>IF(L493="HOMIES", MAX(E$6:E492)+1, "")</f>
        <v/>
      </c>
      <c r="F493" s="289" t="str">
        <f t="shared" si="29"/>
        <v/>
      </c>
      <c r="G493" s="289"/>
      <c r="H493" s="289" t="str">
        <f t="shared" si="29"/>
        <v/>
      </c>
      <c r="I493" s="289"/>
      <c r="J493" s="289"/>
      <c r="K493" s="289"/>
      <c r="L493" s="289"/>
      <c r="M493" s="290"/>
      <c r="N493" s="290"/>
      <c r="O493" s="289"/>
      <c r="P493" s="291" t="str">
        <f>_xlfn.XLOOKUP($O493,NFL!$F$7:$F$39,NFL!$G$7:$G$39,"",0)</f>
        <v/>
      </c>
      <c r="Q493" s="292" t="s">
        <v>272</v>
      </c>
      <c r="R493" s="293" t="s">
        <v>272</v>
      </c>
      <c r="S493" s="293"/>
      <c r="T493" s="294" t="s">
        <v>272</v>
      </c>
      <c r="U493" s="295" t="s">
        <v>272</v>
      </c>
      <c r="V493" s="295" t="s">
        <v>272</v>
      </c>
      <c r="W493" s="294" t="s">
        <v>272</v>
      </c>
      <c r="X493" s="295" t="s">
        <v>272</v>
      </c>
      <c r="Y493" s="295" t="s">
        <v>272</v>
      </c>
      <c r="Z493" s="230">
        <v>11.4</v>
      </c>
      <c r="AA493" s="229">
        <v>128</v>
      </c>
      <c r="AB493" s="230">
        <v>148</v>
      </c>
      <c r="AC493" s="230">
        <v>137.19999999999999</v>
      </c>
      <c r="AD493" s="230">
        <v>7.4</v>
      </c>
      <c r="AE493" s="25"/>
      <c r="AF493" s="241"/>
      <c r="AG493" s="11"/>
      <c r="AH493" s="230">
        <v>11.4</v>
      </c>
      <c r="AI493" s="229">
        <v>128</v>
      </c>
      <c r="AJ493" s="230">
        <v>148</v>
      </c>
      <c r="AK493" s="230">
        <v>137.19999999999999</v>
      </c>
      <c r="AL493" s="230">
        <v>7.4</v>
      </c>
      <c r="AM493" s="25"/>
      <c r="AN493" s="241"/>
      <c r="AZ493">
        <v>160</v>
      </c>
      <c r="BE493" s="8">
        <v>26</v>
      </c>
      <c r="BF493" s="8">
        <v>4</v>
      </c>
      <c r="BG493" s="8" t="s">
        <v>647</v>
      </c>
      <c r="BH493" s="8" t="s">
        <v>6</v>
      </c>
      <c r="BI493" s="8">
        <v>18</v>
      </c>
      <c r="BJ493" s="8">
        <v>38</v>
      </c>
      <c r="BK493" s="8">
        <v>26.3</v>
      </c>
      <c r="BL493" s="8">
        <v>5</v>
      </c>
      <c r="BM493" s="8">
        <v>4</v>
      </c>
    </row>
    <row r="494" spans="3:65" ht="15" hidden="1" customHeight="1">
      <c r="C494" s="288">
        <v>490</v>
      </c>
      <c r="D494" s="289"/>
      <c r="E494" s="289" t="str">
        <f>IF(L494="HOMIES", MAX(E$6:E493)+1, "")</f>
        <v/>
      </c>
      <c r="F494" s="289" t="str">
        <f t="shared" si="29"/>
        <v/>
      </c>
      <c r="G494" s="289"/>
      <c r="H494" s="289" t="str">
        <f t="shared" si="29"/>
        <v/>
      </c>
      <c r="I494" s="289"/>
      <c r="J494" s="289"/>
      <c r="K494" s="289"/>
      <c r="L494" s="289"/>
      <c r="M494" s="290"/>
      <c r="N494" s="290"/>
      <c r="O494" s="289"/>
      <c r="P494" s="291" t="str">
        <f>_xlfn.XLOOKUP($O494,NFL!$F$7:$F$39,NFL!$G$7:$G$39,"",0)</f>
        <v/>
      </c>
      <c r="Q494" s="292" t="s">
        <v>272</v>
      </c>
      <c r="R494" s="293" t="s">
        <v>272</v>
      </c>
      <c r="S494" s="293"/>
      <c r="T494" s="294" t="s">
        <v>272</v>
      </c>
      <c r="U494" s="295" t="s">
        <v>272</v>
      </c>
      <c r="V494" s="295" t="s">
        <v>272</v>
      </c>
      <c r="W494" s="294" t="s">
        <v>272</v>
      </c>
      <c r="X494" s="295" t="s">
        <v>272</v>
      </c>
      <c r="Y494" s="295" t="s">
        <v>272</v>
      </c>
      <c r="Z494" s="230">
        <v>16</v>
      </c>
      <c r="AA494" s="229">
        <v>64</v>
      </c>
      <c r="AB494" s="230">
        <v>95</v>
      </c>
      <c r="AC494" s="230">
        <v>77.7</v>
      </c>
      <c r="AD494" s="230">
        <v>12.9</v>
      </c>
      <c r="AE494" s="25"/>
      <c r="AF494" s="241"/>
      <c r="AG494" s="11"/>
      <c r="AH494" s="230">
        <v>16</v>
      </c>
      <c r="AI494" s="229">
        <v>64</v>
      </c>
      <c r="AJ494" s="230">
        <v>95</v>
      </c>
      <c r="AK494" s="230">
        <v>77.7</v>
      </c>
      <c r="AL494" s="230">
        <v>12.9</v>
      </c>
      <c r="AM494" s="25"/>
      <c r="AN494" s="241"/>
      <c r="AZ494">
        <v>71</v>
      </c>
      <c r="BE494" s="8">
        <v>27</v>
      </c>
      <c r="BF494" s="8">
        <v>4</v>
      </c>
      <c r="BG494" s="8" t="s">
        <v>622</v>
      </c>
      <c r="BH494" s="8" t="s">
        <v>2</v>
      </c>
      <c r="BI494" s="8">
        <v>21</v>
      </c>
      <c r="BJ494" s="8">
        <v>37</v>
      </c>
      <c r="BK494" s="8">
        <v>28.3</v>
      </c>
      <c r="BL494" s="8">
        <v>3.7</v>
      </c>
      <c r="BM494" s="8">
        <v>25</v>
      </c>
    </row>
    <row r="495" spans="3:65" ht="15" hidden="1" customHeight="1">
      <c r="C495" s="288">
        <v>491</v>
      </c>
      <c r="D495" s="289"/>
      <c r="E495" s="289" t="str">
        <f>IF(L495="HOMIES", MAX(E$6:E494)+1, "")</f>
        <v/>
      </c>
      <c r="F495" s="289" t="str">
        <f t="shared" si="29"/>
        <v/>
      </c>
      <c r="G495" s="289"/>
      <c r="H495" s="289" t="str">
        <f t="shared" si="29"/>
        <v/>
      </c>
      <c r="I495" s="289"/>
      <c r="J495" s="289"/>
      <c r="K495" s="289"/>
      <c r="L495" s="289"/>
      <c r="M495" s="290"/>
      <c r="N495" s="290"/>
      <c r="O495" s="289"/>
      <c r="P495" s="291" t="str">
        <f>_xlfn.XLOOKUP($O495,NFL!$F$7:$F$39,NFL!$G$7:$G$39,"",0)</f>
        <v/>
      </c>
      <c r="Q495" s="292" t="s">
        <v>272</v>
      </c>
      <c r="R495" s="293" t="s">
        <v>272</v>
      </c>
      <c r="S495" s="293"/>
      <c r="T495" s="294" t="s">
        <v>272</v>
      </c>
      <c r="U495" s="295" t="s">
        <v>272</v>
      </c>
      <c r="V495" s="295" t="s">
        <v>272</v>
      </c>
      <c r="W495" s="294" t="s">
        <v>272</v>
      </c>
      <c r="X495" s="295" t="s">
        <v>272</v>
      </c>
      <c r="Y495" s="295" t="s">
        <v>272</v>
      </c>
      <c r="Z495" s="230">
        <v>15.3</v>
      </c>
      <c r="AA495" s="229">
        <v>108</v>
      </c>
      <c r="AB495" s="230">
        <v>138</v>
      </c>
      <c r="AC495" s="230">
        <v>121</v>
      </c>
      <c r="AD495" s="230">
        <v>12.6</v>
      </c>
      <c r="AE495" s="25"/>
      <c r="AF495" s="241"/>
      <c r="AG495" s="11"/>
      <c r="AH495" s="230">
        <v>15.3</v>
      </c>
      <c r="AI495" s="229">
        <v>108</v>
      </c>
      <c r="AJ495" s="230">
        <v>138</v>
      </c>
      <c r="AK495" s="230">
        <v>121</v>
      </c>
      <c r="AL495" s="230">
        <v>12.6</v>
      </c>
      <c r="AM495" s="25"/>
      <c r="AN495" s="241"/>
      <c r="AZ495">
        <v>72</v>
      </c>
      <c r="BE495" s="8">
        <v>28</v>
      </c>
      <c r="BF495" s="8">
        <v>4</v>
      </c>
      <c r="BG495" s="8" t="s">
        <v>195</v>
      </c>
      <c r="BH495" s="8" t="s">
        <v>36</v>
      </c>
      <c r="BI495" s="8">
        <v>24</v>
      </c>
      <c r="BJ495" s="8">
        <v>34</v>
      </c>
      <c r="BK495" s="8">
        <v>28.9</v>
      </c>
      <c r="BL495" s="8">
        <v>3.1</v>
      </c>
      <c r="BM495" s="8">
        <v>37</v>
      </c>
    </row>
    <row r="496" spans="3:65" ht="15" hidden="1" customHeight="1">
      <c r="C496" s="288">
        <v>492</v>
      </c>
      <c r="D496" s="289"/>
      <c r="E496" s="289" t="str">
        <f>IF(L496="HOMIES", MAX(E$6:E495)+1, "")</f>
        <v/>
      </c>
      <c r="F496" s="289" t="str">
        <f t="shared" si="29"/>
        <v/>
      </c>
      <c r="G496" s="289"/>
      <c r="H496" s="289" t="str">
        <f t="shared" si="29"/>
        <v/>
      </c>
      <c r="I496" s="289"/>
      <c r="J496" s="289"/>
      <c r="K496" s="289"/>
      <c r="L496" s="289"/>
      <c r="M496" s="290"/>
      <c r="N496" s="290"/>
      <c r="O496" s="289"/>
      <c r="P496" s="291" t="str">
        <f>_xlfn.XLOOKUP($O496,NFL!$F$7:$F$39,NFL!$G$7:$G$39,"",0)</f>
        <v/>
      </c>
      <c r="Q496" s="292" t="s">
        <v>272</v>
      </c>
      <c r="R496" s="293" t="s">
        <v>272</v>
      </c>
      <c r="S496" s="293"/>
      <c r="T496" s="294" t="s">
        <v>272</v>
      </c>
      <c r="U496" s="295" t="s">
        <v>272</v>
      </c>
      <c r="V496" s="295" t="s">
        <v>272</v>
      </c>
      <c r="W496" s="294" t="s">
        <v>272</v>
      </c>
      <c r="X496" s="295" t="s">
        <v>272</v>
      </c>
      <c r="Y496" s="295" t="s">
        <v>272</v>
      </c>
      <c r="Z496" s="230" t="s">
        <v>272</v>
      </c>
      <c r="AA496" s="229">
        <v>112</v>
      </c>
      <c r="AB496" s="230">
        <v>149</v>
      </c>
      <c r="AC496" s="230">
        <v>133.5</v>
      </c>
      <c r="AD496" s="230">
        <v>14.2</v>
      </c>
      <c r="AE496" s="25"/>
      <c r="AF496" s="241"/>
      <c r="AG496" s="11"/>
      <c r="AH496" s="230" t="s">
        <v>272</v>
      </c>
      <c r="AI496" s="229">
        <v>112</v>
      </c>
      <c r="AJ496" s="230">
        <v>149</v>
      </c>
      <c r="AK496" s="230">
        <v>133.5</v>
      </c>
      <c r="AL496" s="230">
        <v>14.2</v>
      </c>
      <c r="AM496" s="25"/>
      <c r="AN496" s="241"/>
      <c r="AZ496">
        <v>73</v>
      </c>
      <c r="BE496" s="8">
        <v>29</v>
      </c>
      <c r="BF496" s="8">
        <v>4</v>
      </c>
      <c r="BG496" s="8" t="s">
        <v>584</v>
      </c>
      <c r="BH496" s="8" t="s">
        <v>13</v>
      </c>
      <c r="BI496" s="8">
        <v>26</v>
      </c>
      <c r="BJ496" s="8">
        <v>43</v>
      </c>
      <c r="BK496" s="8">
        <v>31.1</v>
      </c>
      <c r="BL496" s="8">
        <v>4.5999999999999996</v>
      </c>
      <c r="BM496" s="8">
        <v>37</v>
      </c>
    </row>
    <row r="497" spans="3:65" ht="15" hidden="1" customHeight="1">
      <c r="C497" s="288">
        <v>493</v>
      </c>
      <c r="D497" s="289"/>
      <c r="E497" s="289" t="str">
        <f>IF(L497="HOMIES", MAX(E$6:E496)+1, "")</f>
        <v/>
      </c>
      <c r="F497" s="289" t="str">
        <f t="shared" si="29"/>
        <v/>
      </c>
      <c r="G497" s="289"/>
      <c r="H497" s="289" t="str">
        <f t="shared" si="29"/>
        <v/>
      </c>
      <c r="I497" s="289"/>
      <c r="J497" s="289"/>
      <c r="K497" s="289"/>
      <c r="L497" s="289"/>
      <c r="M497" s="290"/>
      <c r="N497" s="290"/>
      <c r="O497" s="289"/>
      <c r="P497" s="291" t="str">
        <f>_xlfn.XLOOKUP($O497,NFL!$F$7:$F$39,NFL!$G$7:$G$39,"",0)</f>
        <v/>
      </c>
      <c r="Q497" s="292" t="s">
        <v>272</v>
      </c>
      <c r="R497" s="293" t="s">
        <v>272</v>
      </c>
      <c r="S497" s="293"/>
      <c r="T497" s="294" t="s">
        <v>272</v>
      </c>
      <c r="U497" s="295" t="s">
        <v>272</v>
      </c>
      <c r="V497" s="295" t="s">
        <v>272</v>
      </c>
      <c r="W497" s="294" t="s">
        <v>272</v>
      </c>
      <c r="X497" s="295" t="s">
        <v>272</v>
      </c>
      <c r="Y497" s="295" t="s">
        <v>272</v>
      </c>
      <c r="Z497" s="230">
        <v>9.9</v>
      </c>
      <c r="AA497" s="229">
        <v>118</v>
      </c>
      <c r="AB497" s="230">
        <v>207</v>
      </c>
      <c r="AC497" s="230">
        <v>146.69999999999999</v>
      </c>
      <c r="AD497" s="230">
        <v>31.2</v>
      </c>
      <c r="AE497" s="25"/>
      <c r="AF497" s="241"/>
      <c r="AG497" s="11"/>
      <c r="AH497" s="230">
        <v>9.9</v>
      </c>
      <c r="AI497" s="229">
        <v>118</v>
      </c>
      <c r="AJ497" s="230">
        <v>207</v>
      </c>
      <c r="AK497" s="230">
        <v>146.69999999999999</v>
      </c>
      <c r="AL497" s="230">
        <v>31.2</v>
      </c>
      <c r="AM497" s="25"/>
      <c r="AN497" s="241"/>
      <c r="AZ497">
        <v>74</v>
      </c>
      <c r="BE497" s="8">
        <v>30</v>
      </c>
      <c r="BF497" s="8">
        <v>5</v>
      </c>
      <c r="BG497" s="8" t="s">
        <v>192</v>
      </c>
      <c r="BH497" s="8" t="s">
        <v>18</v>
      </c>
      <c r="BI497" s="8">
        <v>26</v>
      </c>
      <c r="BJ497" s="8">
        <v>43</v>
      </c>
      <c r="BK497" s="8">
        <v>31.1</v>
      </c>
      <c r="BL497" s="8">
        <v>4.7</v>
      </c>
      <c r="BM497" s="8">
        <v>-3</v>
      </c>
    </row>
    <row r="498" spans="3:65" ht="15" hidden="1" customHeight="1">
      <c r="C498" s="288">
        <v>494</v>
      </c>
      <c r="D498" s="289"/>
      <c r="E498" s="289" t="str">
        <f>IF(L498="HOMIES", MAX(E$6:E497)+1, "")</f>
        <v/>
      </c>
      <c r="F498" s="289" t="str">
        <f t="shared" si="29"/>
        <v/>
      </c>
      <c r="G498" s="289"/>
      <c r="H498" s="289" t="str">
        <f t="shared" si="29"/>
        <v/>
      </c>
      <c r="I498" s="289"/>
      <c r="J498" s="289"/>
      <c r="K498" s="289"/>
      <c r="L498" s="289"/>
      <c r="M498" s="290"/>
      <c r="N498" s="290"/>
      <c r="O498" s="289"/>
      <c r="P498" s="291" t="str">
        <f>_xlfn.XLOOKUP($O498,NFL!$F$7:$F$39,NFL!$G$7:$G$39,"",0)</f>
        <v/>
      </c>
      <c r="Q498" s="292" t="s">
        <v>272</v>
      </c>
      <c r="R498" s="293" t="s">
        <v>272</v>
      </c>
      <c r="S498" s="293"/>
      <c r="T498" s="294" t="s">
        <v>272</v>
      </c>
      <c r="U498" s="295" t="s">
        <v>272</v>
      </c>
      <c r="V498" s="295" t="s">
        <v>272</v>
      </c>
      <c r="W498" s="294" t="s">
        <v>272</v>
      </c>
      <c r="X498" s="295" t="s">
        <v>272</v>
      </c>
      <c r="Y498" s="295" t="s">
        <v>272</v>
      </c>
      <c r="Z498" s="230">
        <v>39</v>
      </c>
      <c r="AA498" s="229">
        <v>129</v>
      </c>
      <c r="AB498" s="230">
        <v>136</v>
      </c>
      <c r="AC498" s="230">
        <v>132.5</v>
      </c>
      <c r="AD498" s="230">
        <v>3.5</v>
      </c>
      <c r="AE498" s="25"/>
      <c r="AF498" s="241"/>
      <c r="AG498" s="11"/>
      <c r="AH498" s="230">
        <v>39</v>
      </c>
      <c r="AI498" s="229">
        <v>129</v>
      </c>
      <c r="AJ498" s="230">
        <v>136</v>
      </c>
      <c r="AK498" s="230">
        <v>132.5</v>
      </c>
      <c r="AL498" s="230">
        <v>3.5</v>
      </c>
      <c r="AM498" s="25"/>
      <c r="AN498" s="241"/>
      <c r="AZ498">
        <v>161</v>
      </c>
      <c r="BE498" s="8">
        <v>31</v>
      </c>
      <c r="BF498" s="8">
        <v>5</v>
      </c>
      <c r="BG498" s="8" t="s">
        <v>200</v>
      </c>
      <c r="BH498" s="8" t="s">
        <v>42</v>
      </c>
      <c r="BI498" s="8">
        <v>30</v>
      </c>
      <c r="BJ498" s="8">
        <v>47</v>
      </c>
      <c r="BK498" s="8">
        <v>34.799999999999997</v>
      </c>
      <c r="BL498" s="8">
        <v>5.0999999999999996</v>
      </c>
      <c r="BM498" s="8">
        <v>40</v>
      </c>
    </row>
    <row r="499" spans="3:65" ht="15" hidden="1" customHeight="1">
      <c r="C499" s="288">
        <v>495</v>
      </c>
      <c r="D499" s="289"/>
      <c r="E499" s="289" t="str">
        <f>IF(L499="HOMIES", MAX(E$6:E498)+1, "")</f>
        <v/>
      </c>
      <c r="F499" s="289" t="str">
        <f t="shared" si="29"/>
        <v/>
      </c>
      <c r="G499" s="289"/>
      <c r="H499" s="289" t="str">
        <f t="shared" si="29"/>
        <v/>
      </c>
      <c r="I499" s="289"/>
      <c r="J499" s="289"/>
      <c r="K499" s="289"/>
      <c r="L499" s="289"/>
      <c r="M499" s="290"/>
      <c r="N499" s="290"/>
      <c r="O499" s="289"/>
      <c r="P499" s="291" t="str">
        <f>_xlfn.XLOOKUP($O499,NFL!$F$7:$F$39,NFL!$G$7:$G$39,"",0)</f>
        <v/>
      </c>
      <c r="Q499" s="292" t="s">
        <v>272</v>
      </c>
      <c r="R499" s="293" t="s">
        <v>272</v>
      </c>
      <c r="S499" s="293"/>
      <c r="T499" s="294" t="s">
        <v>272</v>
      </c>
      <c r="U499" s="295" t="s">
        <v>272</v>
      </c>
      <c r="V499" s="295" t="s">
        <v>272</v>
      </c>
      <c r="W499" s="294" t="s">
        <v>272</v>
      </c>
      <c r="X499" s="295" t="s">
        <v>272</v>
      </c>
      <c r="Y499" s="295" t="s">
        <v>272</v>
      </c>
      <c r="Z499" s="230">
        <v>15.1</v>
      </c>
      <c r="AA499" s="229">
        <v>138</v>
      </c>
      <c r="AB499" s="230">
        <v>149</v>
      </c>
      <c r="AC499" s="230">
        <v>143.5</v>
      </c>
      <c r="AD499" s="230">
        <v>5.5</v>
      </c>
      <c r="AE499" s="25"/>
      <c r="AF499" s="241"/>
      <c r="AG499" s="11"/>
      <c r="AH499" s="230">
        <v>15.1</v>
      </c>
      <c r="AI499" s="229">
        <v>138</v>
      </c>
      <c r="AJ499" s="230">
        <v>149</v>
      </c>
      <c r="AK499" s="230">
        <v>143.5</v>
      </c>
      <c r="AL499" s="230">
        <v>5.5</v>
      </c>
      <c r="AM499" s="25"/>
      <c r="AN499" s="241"/>
      <c r="AZ499">
        <v>162</v>
      </c>
      <c r="BE499" s="8">
        <v>32</v>
      </c>
      <c r="BF499" s="8">
        <v>5</v>
      </c>
      <c r="BG499" s="8" t="s">
        <v>486</v>
      </c>
      <c r="BH499" s="8" t="s">
        <v>49</v>
      </c>
      <c r="BI499" s="8">
        <v>28</v>
      </c>
      <c r="BJ499" s="8">
        <v>48</v>
      </c>
      <c r="BK499" s="8">
        <v>35.799999999999997</v>
      </c>
      <c r="BL499" s="8">
        <v>5.5</v>
      </c>
      <c r="BM499" s="8">
        <v>43</v>
      </c>
    </row>
    <row r="500" spans="3:65" ht="15" hidden="1" customHeight="1">
      <c r="C500" s="288">
        <v>496</v>
      </c>
      <c r="D500" s="289"/>
      <c r="E500" s="289" t="str">
        <f>IF(L500="HOMIES", MAX(E$6:E499)+1, "")</f>
        <v/>
      </c>
      <c r="F500" s="289" t="str">
        <f t="shared" si="29"/>
        <v/>
      </c>
      <c r="G500" s="289"/>
      <c r="H500" s="289" t="str">
        <f t="shared" si="29"/>
        <v/>
      </c>
      <c r="I500" s="289"/>
      <c r="J500" s="289"/>
      <c r="K500" s="289"/>
      <c r="L500" s="289"/>
      <c r="M500" s="290"/>
      <c r="N500" s="290"/>
      <c r="O500" s="289"/>
      <c r="P500" s="291" t="str">
        <f>_xlfn.XLOOKUP($O500,NFL!$F$7:$F$39,NFL!$G$7:$G$39,"",0)</f>
        <v/>
      </c>
      <c r="Q500" s="292" t="s">
        <v>272</v>
      </c>
      <c r="R500" s="293" t="s">
        <v>272</v>
      </c>
      <c r="S500" s="293"/>
      <c r="T500" s="294" t="s">
        <v>272</v>
      </c>
      <c r="U500" s="295" t="s">
        <v>272</v>
      </c>
      <c r="V500" s="295" t="s">
        <v>272</v>
      </c>
      <c r="W500" s="294" t="s">
        <v>272</v>
      </c>
      <c r="X500" s="295" t="s">
        <v>272</v>
      </c>
      <c r="Y500" s="295" t="s">
        <v>272</v>
      </c>
      <c r="Z500" s="230">
        <v>5.5</v>
      </c>
      <c r="AA500" s="229">
        <v>48</v>
      </c>
      <c r="AB500" s="230">
        <v>80</v>
      </c>
      <c r="AC500" s="230">
        <v>67</v>
      </c>
      <c r="AD500" s="230">
        <v>11.7</v>
      </c>
      <c r="AE500" s="25"/>
      <c r="AF500" s="241"/>
      <c r="AG500" s="11"/>
      <c r="AH500" s="230">
        <v>5.5</v>
      </c>
      <c r="AI500" s="229">
        <v>48</v>
      </c>
      <c r="AJ500" s="230">
        <v>80</v>
      </c>
      <c r="AK500" s="230">
        <v>67</v>
      </c>
      <c r="AL500" s="230">
        <v>11.7</v>
      </c>
      <c r="AM500" s="25"/>
      <c r="AN500" s="241"/>
      <c r="AZ500">
        <v>75</v>
      </c>
      <c r="BE500" s="8">
        <v>33</v>
      </c>
      <c r="BF500" s="8">
        <v>5</v>
      </c>
      <c r="BG500" s="8" t="s">
        <v>185</v>
      </c>
      <c r="BH500" s="8" t="s">
        <v>18</v>
      </c>
      <c r="BI500" s="8">
        <v>27</v>
      </c>
      <c r="BJ500" s="8">
        <v>59</v>
      </c>
      <c r="BK500" s="8">
        <v>35.700000000000003</v>
      </c>
      <c r="BL500" s="8">
        <v>7.8</v>
      </c>
      <c r="BM500" s="8">
        <v>-5</v>
      </c>
    </row>
    <row r="501" spans="3:65" ht="15" hidden="1" customHeight="1">
      <c r="C501" s="288">
        <v>497</v>
      </c>
      <c r="D501" s="289"/>
      <c r="E501" s="289" t="str">
        <f>IF(L501="HOMIES", MAX(E$6:E500)+1, "")</f>
        <v/>
      </c>
      <c r="F501" s="289" t="str">
        <f t="shared" si="29"/>
        <v/>
      </c>
      <c r="G501" s="289"/>
      <c r="H501" s="289" t="str">
        <f t="shared" si="29"/>
        <v/>
      </c>
      <c r="I501" s="289"/>
      <c r="J501" s="289"/>
      <c r="K501" s="289"/>
      <c r="L501" s="289"/>
      <c r="M501" s="290"/>
      <c r="N501" s="290"/>
      <c r="O501" s="289"/>
      <c r="P501" s="291" t="str">
        <f>_xlfn.XLOOKUP($O501,NFL!$F$7:$F$39,NFL!$G$7:$G$39,"",0)</f>
        <v/>
      </c>
      <c r="Q501" s="292" t="s">
        <v>272</v>
      </c>
      <c r="R501" s="293" t="s">
        <v>272</v>
      </c>
      <c r="S501" s="293"/>
      <c r="T501" s="294" t="s">
        <v>272</v>
      </c>
      <c r="U501" s="295" t="s">
        <v>272</v>
      </c>
      <c r="V501" s="295" t="s">
        <v>272</v>
      </c>
      <c r="W501" s="294" t="s">
        <v>272</v>
      </c>
      <c r="X501" s="295" t="s">
        <v>272</v>
      </c>
      <c r="Y501" s="295" t="s">
        <v>272</v>
      </c>
      <c r="Z501" s="230">
        <v>37.5</v>
      </c>
      <c r="AA501" s="229">
        <v>138</v>
      </c>
      <c r="AB501" s="230">
        <v>164</v>
      </c>
      <c r="AC501" s="230">
        <v>149</v>
      </c>
      <c r="AD501" s="230">
        <v>8.6</v>
      </c>
      <c r="AE501" s="25"/>
      <c r="AF501" s="241"/>
      <c r="AG501" s="11"/>
      <c r="AH501" s="230">
        <v>37.5</v>
      </c>
      <c r="AI501" s="229">
        <v>138</v>
      </c>
      <c r="AJ501" s="230">
        <v>164</v>
      </c>
      <c r="AK501" s="230">
        <v>149</v>
      </c>
      <c r="AL501" s="230">
        <v>8.6</v>
      </c>
      <c r="AM501" s="25"/>
      <c r="AN501" s="241"/>
      <c r="AZ501">
        <v>163</v>
      </c>
      <c r="BE501" s="8">
        <v>34</v>
      </c>
      <c r="BF501" s="8">
        <v>5</v>
      </c>
      <c r="BG501" s="8" t="s">
        <v>963</v>
      </c>
      <c r="BH501" s="8" t="s">
        <v>22</v>
      </c>
      <c r="BI501" s="8">
        <v>32</v>
      </c>
      <c r="BJ501" s="8">
        <v>46</v>
      </c>
      <c r="BK501" s="8">
        <v>37.1</v>
      </c>
      <c r="BL501" s="8">
        <v>4.8</v>
      </c>
      <c r="BM501" s="8">
        <v>-3</v>
      </c>
    </row>
    <row r="502" spans="3:65" ht="15" hidden="1" customHeight="1">
      <c r="C502" s="288">
        <v>498</v>
      </c>
      <c r="D502" s="289"/>
      <c r="E502" s="289" t="str">
        <f>IF(L502="HOMIES", MAX(E$6:E501)+1, "")</f>
        <v/>
      </c>
      <c r="F502" s="289" t="str">
        <f t="shared" si="29"/>
        <v/>
      </c>
      <c r="G502" s="289"/>
      <c r="H502" s="289" t="str">
        <f t="shared" si="29"/>
        <v/>
      </c>
      <c r="I502" s="289"/>
      <c r="J502" s="289"/>
      <c r="K502" s="289"/>
      <c r="L502" s="289"/>
      <c r="M502" s="290"/>
      <c r="N502" s="290"/>
      <c r="O502" s="289"/>
      <c r="P502" s="291" t="str">
        <f>_xlfn.XLOOKUP($O502,NFL!$F$7:$F$39,NFL!$G$7:$G$39,"",0)</f>
        <v/>
      </c>
      <c r="Q502" s="292" t="s">
        <v>272</v>
      </c>
      <c r="R502" s="293" t="s">
        <v>272</v>
      </c>
      <c r="S502" s="293"/>
      <c r="T502" s="294" t="s">
        <v>272</v>
      </c>
      <c r="U502" s="295" t="s">
        <v>272</v>
      </c>
      <c r="V502" s="295" t="s">
        <v>272</v>
      </c>
      <c r="W502" s="294" t="s">
        <v>272</v>
      </c>
      <c r="X502" s="295" t="s">
        <v>272</v>
      </c>
      <c r="Y502" s="295" t="s">
        <v>272</v>
      </c>
      <c r="Z502" s="230">
        <v>28.7</v>
      </c>
      <c r="AA502" s="229">
        <v>118</v>
      </c>
      <c r="AB502" s="230">
        <v>215</v>
      </c>
      <c r="AC502" s="230">
        <v>155</v>
      </c>
      <c r="AD502" s="230">
        <v>36.200000000000003</v>
      </c>
      <c r="AE502" s="25"/>
      <c r="AF502" s="241"/>
      <c r="AG502" s="11"/>
      <c r="AH502" s="230">
        <v>28.7</v>
      </c>
      <c r="AI502" s="229">
        <v>118</v>
      </c>
      <c r="AJ502" s="230">
        <v>215</v>
      </c>
      <c r="AK502" s="230">
        <v>155</v>
      </c>
      <c r="AL502" s="230">
        <v>36.200000000000003</v>
      </c>
      <c r="AM502" s="25"/>
      <c r="AN502" s="241"/>
      <c r="AZ502">
        <v>140</v>
      </c>
      <c r="BE502" s="8">
        <v>35</v>
      </c>
      <c r="BF502" s="8">
        <v>5</v>
      </c>
      <c r="BG502" s="8" t="s">
        <v>976</v>
      </c>
      <c r="BH502" s="8" t="s">
        <v>29</v>
      </c>
      <c r="BI502" s="8">
        <v>27</v>
      </c>
      <c r="BJ502" s="8">
        <v>59</v>
      </c>
      <c r="BK502" s="8">
        <v>37.4</v>
      </c>
      <c r="BL502" s="8">
        <v>9</v>
      </c>
      <c r="BM502" s="8">
        <v>-11</v>
      </c>
    </row>
    <row r="503" spans="3:65" ht="15" hidden="1" customHeight="1">
      <c r="C503" s="288">
        <v>499</v>
      </c>
      <c r="D503" s="289"/>
      <c r="E503" s="289" t="str">
        <f>IF(L503="HOMIES", MAX(E$6:E502)+1, "")</f>
        <v/>
      </c>
      <c r="F503" s="289" t="str">
        <f t="shared" si="29"/>
        <v/>
      </c>
      <c r="G503" s="289"/>
      <c r="H503" s="289" t="str">
        <f t="shared" si="29"/>
        <v/>
      </c>
      <c r="I503" s="289"/>
      <c r="J503" s="289"/>
      <c r="K503" s="289"/>
      <c r="L503" s="289"/>
      <c r="M503" s="290"/>
      <c r="N503" s="290"/>
      <c r="O503" s="289"/>
      <c r="P503" s="291" t="str">
        <f>_xlfn.XLOOKUP($O503,NFL!$F$7:$F$39,NFL!$G$7:$G$39,"",0)</f>
        <v/>
      </c>
      <c r="Q503" s="292" t="s">
        <v>272</v>
      </c>
      <c r="R503" s="293" t="s">
        <v>272</v>
      </c>
      <c r="S503" s="293"/>
      <c r="T503" s="294" t="s">
        <v>272</v>
      </c>
      <c r="U503" s="295" t="s">
        <v>272</v>
      </c>
      <c r="V503" s="295" t="s">
        <v>272</v>
      </c>
      <c r="W503" s="294" t="s">
        <v>272</v>
      </c>
      <c r="X503" s="295" t="s">
        <v>272</v>
      </c>
      <c r="Y503" s="295" t="s">
        <v>272</v>
      </c>
      <c r="Z503" s="230">
        <v>8.1</v>
      </c>
      <c r="AA503" s="229">
        <v>50</v>
      </c>
      <c r="AB503" s="230">
        <v>67</v>
      </c>
      <c r="AC503" s="230">
        <v>56.8</v>
      </c>
      <c r="AD503" s="230">
        <v>6.6</v>
      </c>
      <c r="AE503" s="25"/>
      <c r="AF503" s="241"/>
      <c r="AG503" s="11"/>
      <c r="AH503" s="230">
        <v>8.1</v>
      </c>
      <c r="AI503" s="229">
        <v>50</v>
      </c>
      <c r="AJ503" s="230">
        <v>67</v>
      </c>
      <c r="AK503" s="230">
        <v>56.8</v>
      </c>
      <c r="AL503" s="230">
        <v>6.6</v>
      </c>
      <c r="AM503" s="25"/>
      <c r="AN503" s="241"/>
      <c r="AZ503">
        <v>46</v>
      </c>
      <c r="BE503" s="8">
        <v>36</v>
      </c>
      <c r="BF503" s="8">
        <v>5</v>
      </c>
      <c r="BG503" s="8" t="s">
        <v>971</v>
      </c>
      <c r="BH503" s="8" t="s">
        <v>53</v>
      </c>
      <c r="BI503" s="8">
        <v>28</v>
      </c>
      <c r="BJ503" s="8">
        <v>41</v>
      </c>
      <c r="BK503" s="8">
        <v>33.6</v>
      </c>
      <c r="BL503" s="8">
        <v>3.8</v>
      </c>
      <c r="BM503" s="8">
        <v>15</v>
      </c>
    </row>
    <row r="504" spans="3:65" ht="15" hidden="1" customHeight="1">
      <c r="C504" s="288">
        <v>500</v>
      </c>
      <c r="D504" s="289"/>
      <c r="E504" s="289" t="str">
        <f>IF(L504="HOMIES", MAX(E$6:E503)+1, "")</f>
        <v/>
      </c>
      <c r="F504" s="289" t="str">
        <f t="shared" si="29"/>
        <v/>
      </c>
      <c r="G504" s="289"/>
      <c r="H504" s="289" t="str">
        <f t="shared" si="29"/>
        <v/>
      </c>
      <c r="I504" s="289"/>
      <c r="J504" s="289"/>
      <c r="K504" s="289"/>
      <c r="L504" s="289"/>
      <c r="M504" s="290"/>
      <c r="N504" s="290"/>
      <c r="O504" s="289"/>
      <c r="P504" s="291" t="str">
        <f>_xlfn.XLOOKUP($O504,NFL!$F$7:$F$39,NFL!$G$7:$G$39,"",0)</f>
        <v/>
      </c>
      <c r="Q504" s="292" t="s">
        <v>272</v>
      </c>
      <c r="R504" s="293" t="s">
        <v>272</v>
      </c>
      <c r="S504" s="293"/>
      <c r="T504" s="294" t="s">
        <v>272</v>
      </c>
      <c r="U504" s="295" t="s">
        <v>272</v>
      </c>
      <c r="V504" s="295" t="s">
        <v>272</v>
      </c>
      <c r="W504" s="294" t="s">
        <v>272</v>
      </c>
      <c r="X504" s="295" t="s">
        <v>272</v>
      </c>
      <c r="Y504" s="295" t="s">
        <v>272</v>
      </c>
      <c r="Z504" s="230">
        <v>24</v>
      </c>
      <c r="AA504" s="229">
        <v>108</v>
      </c>
      <c r="AB504" s="230">
        <v>142</v>
      </c>
      <c r="AC504" s="230">
        <v>127.7</v>
      </c>
      <c r="AD504" s="230">
        <v>14.4</v>
      </c>
      <c r="AE504" s="25"/>
      <c r="AF504" s="241"/>
      <c r="AG504" s="11"/>
      <c r="AH504" s="230">
        <v>24</v>
      </c>
      <c r="AI504" s="229">
        <v>108</v>
      </c>
      <c r="AJ504" s="230">
        <v>142</v>
      </c>
      <c r="AK504" s="230">
        <v>127.7</v>
      </c>
      <c r="AL504" s="230">
        <v>14.4</v>
      </c>
      <c r="AM504" s="25"/>
      <c r="AN504" s="241"/>
      <c r="AZ504">
        <v>141</v>
      </c>
      <c r="BE504" s="8">
        <v>37</v>
      </c>
      <c r="BF504" s="8">
        <v>5</v>
      </c>
      <c r="BG504" s="8" t="s">
        <v>639</v>
      </c>
      <c r="BH504" s="8" t="s">
        <v>42</v>
      </c>
      <c r="BI504" s="8">
        <v>28</v>
      </c>
      <c r="BJ504" s="8">
        <v>40</v>
      </c>
      <c r="BK504" s="8">
        <v>34.9</v>
      </c>
      <c r="BL504" s="8">
        <v>3.1</v>
      </c>
      <c r="BM504" s="8">
        <v>20</v>
      </c>
    </row>
    <row r="505" spans="3:65" ht="15" hidden="1" customHeight="1">
      <c r="C505" s="288">
        <v>501</v>
      </c>
      <c r="D505" s="289"/>
      <c r="E505" s="289" t="str">
        <f>IF(L505="HOMIES", MAX(E$6:E504)+1, "")</f>
        <v/>
      </c>
      <c r="F505" s="289" t="str">
        <f t="shared" si="29"/>
        <v/>
      </c>
      <c r="G505" s="289"/>
      <c r="H505" s="289" t="str">
        <f t="shared" si="29"/>
        <v/>
      </c>
      <c r="I505" s="289"/>
      <c r="J505" s="289"/>
      <c r="K505" s="289"/>
      <c r="L505" s="289"/>
      <c r="M505" s="290"/>
      <c r="N505" s="290"/>
      <c r="O505" s="289"/>
      <c r="P505" s="291" t="str">
        <f>_xlfn.XLOOKUP($O505,NFL!$F$7:$F$39,NFL!$G$7:$G$39,"",0)</f>
        <v/>
      </c>
      <c r="Q505" s="292" t="s">
        <v>272</v>
      </c>
      <c r="R505" s="293" t="s">
        <v>272</v>
      </c>
      <c r="S505" s="293"/>
      <c r="T505" s="294" t="s">
        <v>272</v>
      </c>
      <c r="U505" s="295" t="s">
        <v>272</v>
      </c>
      <c r="V505" s="295" t="s">
        <v>272</v>
      </c>
      <c r="W505" s="294" t="s">
        <v>272</v>
      </c>
      <c r="X505" s="295" t="s">
        <v>272</v>
      </c>
      <c r="Y505" s="295" t="s">
        <v>272</v>
      </c>
      <c r="Z505" s="230">
        <v>6.8</v>
      </c>
      <c r="AA505" s="229">
        <v>135</v>
      </c>
      <c r="AB505" s="230">
        <v>179</v>
      </c>
      <c r="AC505" s="230">
        <v>155.30000000000001</v>
      </c>
      <c r="AD505" s="230">
        <v>15.7</v>
      </c>
      <c r="AE505" s="25"/>
      <c r="AF505" s="241"/>
      <c r="AG505" s="11"/>
      <c r="AH505" s="230">
        <v>6.8</v>
      </c>
      <c r="AI505" s="229">
        <v>135</v>
      </c>
      <c r="AJ505" s="230">
        <v>179</v>
      </c>
      <c r="AK505" s="230">
        <v>155.30000000000001</v>
      </c>
      <c r="AL505" s="230">
        <v>15.7</v>
      </c>
      <c r="AM505" s="25"/>
      <c r="AN505" s="241"/>
      <c r="AZ505">
        <v>142</v>
      </c>
      <c r="BE505" s="8">
        <v>38</v>
      </c>
      <c r="BF505" s="8">
        <v>5</v>
      </c>
      <c r="BG505" s="8" t="s">
        <v>625</v>
      </c>
      <c r="BH505" s="8" t="s">
        <v>27</v>
      </c>
      <c r="BI505" s="8">
        <v>33</v>
      </c>
      <c r="BJ505" s="8">
        <v>56</v>
      </c>
      <c r="BK505" s="8">
        <v>40.6</v>
      </c>
      <c r="BL505" s="8">
        <v>5.7</v>
      </c>
      <c r="BM505" s="8">
        <v>36</v>
      </c>
    </row>
    <row r="506" spans="3:65" ht="15" hidden="1" customHeight="1">
      <c r="C506" s="288">
        <v>502</v>
      </c>
      <c r="D506" s="289"/>
      <c r="E506" s="289" t="str">
        <f>IF(L506="HOMIES", MAX(E$6:E505)+1, "")</f>
        <v/>
      </c>
      <c r="F506" s="289" t="str">
        <f t="shared" si="29"/>
        <v/>
      </c>
      <c r="G506" s="289"/>
      <c r="H506" s="289" t="str">
        <f t="shared" si="29"/>
        <v/>
      </c>
      <c r="I506" s="289"/>
      <c r="J506" s="289"/>
      <c r="K506" s="289"/>
      <c r="L506" s="289"/>
      <c r="M506" s="290"/>
      <c r="N506" s="290"/>
      <c r="O506" s="289"/>
      <c r="P506" s="291" t="str">
        <f>_xlfn.XLOOKUP($O506,NFL!$F$7:$F$39,NFL!$G$7:$G$39,"",0)</f>
        <v/>
      </c>
      <c r="Q506" s="292" t="s">
        <v>272</v>
      </c>
      <c r="R506" s="293" t="s">
        <v>272</v>
      </c>
      <c r="S506" s="293"/>
      <c r="T506" s="294" t="s">
        <v>272</v>
      </c>
      <c r="U506" s="295" t="s">
        <v>272</v>
      </c>
      <c r="V506" s="295" t="s">
        <v>272</v>
      </c>
      <c r="W506" s="294" t="s">
        <v>272</v>
      </c>
      <c r="X506" s="295" t="s">
        <v>272</v>
      </c>
      <c r="Y506" s="295" t="s">
        <v>272</v>
      </c>
      <c r="Z506" s="230">
        <v>22</v>
      </c>
      <c r="AA506" s="229">
        <v>97</v>
      </c>
      <c r="AB506" s="230">
        <v>120</v>
      </c>
      <c r="AC506" s="230">
        <v>109</v>
      </c>
      <c r="AD506" s="230">
        <v>8.8000000000000007</v>
      </c>
      <c r="AE506" s="25"/>
      <c r="AF506" s="241"/>
      <c r="AG506" s="11"/>
      <c r="AH506" s="230">
        <v>22</v>
      </c>
      <c r="AI506" s="229">
        <v>97</v>
      </c>
      <c r="AJ506" s="230">
        <v>120</v>
      </c>
      <c r="AK506" s="230">
        <v>109</v>
      </c>
      <c r="AL506" s="230">
        <v>8.8000000000000007</v>
      </c>
      <c r="AM506" s="25"/>
      <c r="AN506" s="241"/>
      <c r="AZ506">
        <v>164</v>
      </c>
      <c r="BE506" s="8">
        <v>39</v>
      </c>
      <c r="BF506" s="8">
        <v>5</v>
      </c>
      <c r="BG506" s="8" t="s">
        <v>649</v>
      </c>
      <c r="BH506" s="8" t="s">
        <v>433</v>
      </c>
      <c r="BI506" s="8">
        <v>33</v>
      </c>
      <c r="BJ506" s="8">
        <v>53</v>
      </c>
      <c r="BK506" s="8">
        <v>40.9</v>
      </c>
      <c r="BL506" s="8">
        <v>5.4</v>
      </c>
      <c r="BM506" s="8">
        <v>30</v>
      </c>
    </row>
    <row r="507" spans="3:65" ht="15" hidden="1" customHeight="1">
      <c r="C507" s="288">
        <v>503</v>
      </c>
      <c r="D507" s="289"/>
      <c r="E507" s="289" t="str">
        <f>IF(L507="HOMIES", MAX(E$6:E506)+1, "")</f>
        <v/>
      </c>
      <c r="F507" s="289" t="str">
        <f t="shared" si="29"/>
        <v/>
      </c>
      <c r="G507" s="289"/>
      <c r="H507" s="289" t="str">
        <f t="shared" si="29"/>
        <v/>
      </c>
      <c r="I507" s="289"/>
      <c r="J507" s="289"/>
      <c r="K507" s="289"/>
      <c r="L507" s="289"/>
      <c r="M507" s="290"/>
      <c r="N507" s="290"/>
      <c r="O507" s="289"/>
      <c r="P507" s="291" t="str">
        <f>_xlfn.XLOOKUP($O507,NFL!$F$7:$F$39,NFL!$G$7:$G$39,"",0)</f>
        <v/>
      </c>
      <c r="Q507" s="292" t="s">
        <v>272</v>
      </c>
      <c r="R507" s="293" t="s">
        <v>272</v>
      </c>
      <c r="S507" s="293"/>
      <c r="T507" s="294" t="s">
        <v>272</v>
      </c>
      <c r="U507" s="295" t="s">
        <v>272</v>
      </c>
      <c r="V507" s="295" t="s">
        <v>272</v>
      </c>
      <c r="W507" s="294" t="s">
        <v>272</v>
      </c>
      <c r="X507" s="295" t="s">
        <v>272</v>
      </c>
      <c r="Y507" s="295" t="s">
        <v>272</v>
      </c>
      <c r="Z507" s="230">
        <v>12.5</v>
      </c>
      <c r="AA507" s="229">
        <v>139</v>
      </c>
      <c r="AB507" s="230">
        <v>170</v>
      </c>
      <c r="AC507" s="230">
        <v>156.69999999999999</v>
      </c>
      <c r="AD507" s="230">
        <v>13</v>
      </c>
      <c r="AE507" s="25"/>
      <c r="AF507" s="241"/>
      <c r="AG507" s="11"/>
      <c r="AH507" s="230">
        <v>12.5</v>
      </c>
      <c r="AI507" s="229">
        <v>139</v>
      </c>
      <c r="AJ507" s="230">
        <v>170</v>
      </c>
      <c r="AK507" s="230">
        <v>156.69999999999999</v>
      </c>
      <c r="AL507" s="230">
        <v>13</v>
      </c>
      <c r="AM507" s="25"/>
      <c r="AN507" s="241"/>
      <c r="AZ507">
        <v>42</v>
      </c>
      <c r="BE507" s="8">
        <v>40</v>
      </c>
      <c r="BF507" s="8">
        <v>5</v>
      </c>
      <c r="BG507" s="8" t="s">
        <v>666</v>
      </c>
      <c r="BH507" s="8" t="s">
        <v>14</v>
      </c>
      <c r="BI507" s="8">
        <v>31</v>
      </c>
      <c r="BJ507" s="8">
        <v>44</v>
      </c>
      <c r="BK507" s="8">
        <v>38.1</v>
      </c>
      <c r="BL507" s="8">
        <v>3.4</v>
      </c>
      <c r="BM507" s="8">
        <v>28</v>
      </c>
    </row>
    <row r="508" spans="3:65" ht="15" hidden="1" customHeight="1">
      <c r="C508" s="288">
        <v>504</v>
      </c>
      <c r="D508" s="289"/>
      <c r="E508" s="289" t="str">
        <f>IF(L508="HOMIES", MAX(E$6:E507)+1, "")</f>
        <v/>
      </c>
      <c r="F508" s="289" t="str">
        <f t="shared" si="29"/>
        <v/>
      </c>
      <c r="G508" s="289"/>
      <c r="H508" s="289" t="str">
        <f t="shared" si="29"/>
        <v/>
      </c>
      <c r="I508" s="289"/>
      <c r="J508" s="289"/>
      <c r="K508" s="289"/>
      <c r="L508" s="289"/>
      <c r="M508" s="290"/>
      <c r="N508" s="290"/>
      <c r="O508" s="289"/>
      <c r="P508" s="291" t="str">
        <f>_xlfn.XLOOKUP($O508,NFL!$F$7:$F$39,NFL!$G$7:$G$39,"",0)</f>
        <v/>
      </c>
      <c r="Q508" s="292" t="s">
        <v>272</v>
      </c>
      <c r="R508" s="293" t="s">
        <v>272</v>
      </c>
      <c r="S508" s="293"/>
      <c r="T508" s="294" t="s">
        <v>272</v>
      </c>
      <c r="U508" s="295" t="s">
        <v>272</v>
      </c>
      <c r="V508" s="295" t="s">
        <v>272</v>
      </c>
      <c r="W508" s="294" t="s">
        <v>272</v>
      </c>
      <c r="X508" s="295" t="s">
        <v>272</v>
      </c>
      <c r="Y508" s="295" t="s">
        <v>272</v>
      </c>
      <c r="Z508" s="230">
        <v>7.6</v>
      </c>
      <c r="AA508" s="229">
        <v>58</v>
      </c>
      <c r="AB508" s="230">
        <v>96</v>
      </c>
      <c r="AC508" s="230">
        <v>73</v>
      </c>
      <c r="AD508" s="230">
        <v>14.3</v>
      </c>
      <c r="AE508" s="25"/>
      <c r="AF508" s="241"/>
      <c r="AG508" s="11"/>
      <c r="AH508" s="230">
        <v>7.6</v>
      </c>
      <c r="AI508" s="229">
        <v>58</v>
      </c>
      <c r="AJ508" s="230">
        <v>96</v>
      </c>
      <c r="AK508" s="230">
        <v>73</v>
      </c>
      <c r="AL508" s="230">
        <v>14.3</v>
      </c>
      <c r="AM508" s="25"/>
      <c r="AN508" s="241"/>
      <c r="AZ508">
        <v>76</v>
      </c>
      <c r="BE508" s="8">
        <v>41</v>
      </c>
      <c r="BF508" s="8">
        <v>6</v>
      </c>
      <c r="BG508" s="8" t="s">
        <v>968</v>
      </c>
      <c r="BH508" s="8" t="s">
        <v>52</v>
      </c>
      <c r="BI508" s="8">
        <v>32</v>
      </c>
      <c r="BJ508" s="8">
        <v>47</v>
      </c>
      <c r="BK508" s="8">
        <v>40.1</v>
      </c>
      <c r="BL508" s="8">
        <v>4.7</v>
      </c>
      <c r="BM508" s="8">
        <v>13</v>
      </c>
    </row>
    <row r="509" spans="3:65" ht="15" hidden="1" customHeight="1">
      <c r="C509" s="288">
        <v>505</v>
      </c>
      <c r="D509" s="289"/>
      <c r="E509" s="289" t="str">
        <f>IF(L509="HOMIES", MAX(E$6:E508)+1, "")</f>
        <v/>
      </c>
      <c r="F509" s="289" t="str">
        <f t="shared" si="29"/>
        <v/>
      </c>
      <c r="G509" s="289"/>
      <c r="H509" s="289" t="str">
        <f t="shared" si="29"/>
        <v/>
      </c>
      <c r="I509" s="289"/>
      <c r="J509" s="289"/>
      <c r="K509" s="289"/>
      <c r="L509" s="289"/>
      <c r="M509" s="290"/>
      <c r="N509" s="290"/>
      <c r="O509" s="289"/>
      <c r="P509" s="291" t="str">
        <f>_xlfn.XLOOKUP($O509,NFL!$F$7:$F$39,NFL!$G$7:$G$39,"",0)</f>
        <v/>
      </c>
      <c r="Q509" s="292" t="s">
        <v>272</v>
      </c>
      <c r="R509" s="293" t="s">
        <v>272</v>
      </c>
      <c r="S509" s="293"/>
      <c r="T509" s="294" t="s">
        <v>272</v>
      </c>
      <c r="U509" s="295" t="s">
        <v>272</v>
      </c>
      <c r="V509" s="295" t="s">
        <v>272</v>
      </c>
      <c r="W509" s="294" t="s">
        <v>272</v>
      </c>
      <c r="X509" s="295" t="s">
        <v>272</v>
      </c>
      <c r="Y509" s="295" t="s">
        <v>272</v>
      </c>
      <c r="Z509" s="230">
        <v>6.8</v>
      </c>
      <c r="AA509" s="229">
        <v>59</v>
      </c>
      <c r="AB509" s="230">
        <v>62</v>
      </c>
      <c r="AC509" s="230">
        <v>60.3</v>
      </c>
      <c r="AD509" s="230">
        <v>1.3</v>
      </c>
      <c r="AE509" s="25"/>
      <c r="AF509" s="241"/>
      <c r="AG509" s="11"/>
      <c r="AH509" s="230">
        <v>6.8</v>
      </c>
      <c r="AI509" s="229">
        <v>59</v>
      </c>
      <c r="AJ509" s="230">
        <v>62</v>
      </c>
      <c r="AK509" s="230">
        <v>60.3</v>
      </c>
      <c r="AL509" s="230">
        <v>1.3</v>
      </c>
      <c r="AM509" s="25"/>
      <c r="AN509" s="241"/>
      <c r="AZ509">
        <v>77</v>
      </c>
      <c r="BE509" s="8">
        <v>42</v>
      </c>
      <c r="BF509" s="8">
        <v>6</v>
      </c>
      <c r="BG509" s="8" t="s">
        <v>984</v>
      </c>
      <c r="BH509" s="8" t="s">
        <v>2</v>
      </c>
      <c r="BI509" s="8">
        <v>35</v>
      </c>
      <c r="BJ509" s="8">
        <v>53</v>
      </c>
      <c r="BK509" s="8">
        <v>43.2</v>
      </c>
      <c r="BL509" s="8">
        <v>5.3</v>
      </c>
      <c r="BM509" s="8">
        <v>7</v>
      </c>
    </row>
    <row r="510" spans="3:65" ht="15" hidden="1" customHeight="1">
      <c r="C510" s="288">
        <v>506</v>
      </c>
      <c r="D510" s="289"/>
      <c r="E510" s="289" t="str">
        <f>IF(L510="HOMIES", MAX(E$6:E509)+1, "")</f>
        <v/>
      </c>
      <c r="F510" s="289" t="str">
        <f t="shared" si="29"/>
        <v/>
      </c>
      <c r="G510" s="289"/>
      <c r="H510" s="289" t="str">
        <f t="shared" si="29"/>
        <v/>
      </c>
      <c r="I510" s="289"/>
      <c r="J510" s="289"/>
      <c r="K510" s="289"/>
      <c r="L510" s="289"/>
      <c r="M510" s="290"/>
      <c r="N510" s="290"/>
      <c r="O510" s="289"/>
      <c r="P510" s="291" t="str">
        <f>_xlfn.XLOOKUP($O510,NFL!$F$7:$F$39,NFL!$G$7:$G$39,"",0)</f>
        <v/>
      </c>
      <c r="Q510" s="292" t="s">
        <v>272</v>
      </c>
      <c r="R510" s="293" t="s">
        <v>272</v>
      </c>
      <c r="S510" s="293"/>
      <c r="T510" s="294" t="s">
        <v>272</v>
      </c>
      <c r="U510" s="295" t="s">
        <v>272</v>
      </c>
      <c r="V510" s="295" t="s">
        <v>272</v>
      </c>
      <c r="W510" s="294" t="s">
        <v>272</v>
      </c>
      <c r="X510" s="295" t="s">
        <v>272</v>
      </c>
      <c r="Y510" s="295" t="s">
        <v>272</v>
      </c>
      <c r="Z510" s="230">
        <v>19.3</v>
      </c>
      <c r="AA510" s="229">
        <v>62</v>
      </c>
      <c r="AB510" s="230">
        <v>104</v>
      </c>
      <c r="AC510" s="230">
        <v>83</v>
      </c>
      <c r="AD510" s="230">
        <v>17.100000000000001</v>
      </c>
      <c r="AE510" s="25"/>
      <c r="AF510" s="241"/>
      <c r="AG510" s="11"/>
      <c r="AH510" s="230">
        <v>19.3</v>
      </c>
      <c r="AI510" s="229">
        <v>62</v>
      </c>
      <c r="AJ510" s="230">
        <v>104</v>
      </c>
      <c r="AK510" s="230">
        <v>83</v>
      </c>
      <c r="AL510" s="230">
        <v>17.100000000000001</v>
      </c>
      <c r="AM510" s="25"/>
      <c r="AN510" s="241"/>
      <c r="AZ510">
        <v>143</v>
      </c>
      <c r="BE510" s="8">
        <v>43</v>
      </c>
      <c r="BF510" s="8">
        <v>6</v>
      </c>
      <c r="BG510" s="8" t="s">
        <v>631</v>
      </c>
      <c r="BH510" s="8" t="s">
        <v>8</v>
      </c>
      <c r="BI510" s="8">
        <v>32</v>
      </c>
      <c r="BJ510" s="8">
        <v>48</v>
      </c>
      <c r="BK510" s="8">
        <v>39</v>
      </c>
      <c r="BL510" s="8">
        <v>4</v>
      </c>
      <c r="BM510" s="8">
        <v>7</v>
      </c>
    </row>
    <row r="511" spans="3:65" ht="15" hidden="1" customHeight="1">
      <c r="C511" s="288">
        <v>508</v>
      </c>
      <c r="D511" s="289"/>
      <c r="E511" s="289" t="str">
        <f>IF(L511="HOMIES", MAX(E$6:E510)+1, "")</f>
        <v/>
      </c>
      <c r="F511" s="289" t="str">
        <f t="shared" si="29"/>
        <v/>
      </c>
      <c r="G511" s="289"/>
      <c r="H511" s="289" t="str">
        <f t="shared" si="29"/>
        <v/>
      </c>
      <c r="I511" s="289"/>
      <c r="J511" s="289"/>
      <c r="K511" s="289"/>
      <c r="L511" s="289"/>
      <c r="M511" s="290"/>
      <c r="N511" s="290"/>
      <c r="O511" s="289"/>
      <c r="P511" s="291" t="str">
        <f>_xlfn.XLOOKUP($O511,NFL!$F$7:$F$39,NFL!$G$7:$G$39,"",0)</f>
        <v/>
      </c>
      <c r="Q511" s="292" t="s">
        <v>272</v>
      </c>
      <c r="R511" s="293" t="s">
        <v>272</v>
      </c>
      <c r="S511" s="293"/>
      <c r="T511" s="294" t="s">
        <v>272</v>
      </c>
      <c r="U511" s="295" t="s">
        <v>272</v>
      </c>
      <c r="V511" s="295" t="s">
        <v>272</v>
      </c>
      <c r="W511" s="294" t="s">
        <v>272</v>
      </c>
      <c r="X511" s="295" t="s">
        <v>272</v>
      </c>
      <c r="Y511" s="295" t="s">
        <v>272</v>
      </c>
      <c r="Z511" s="230">
        <v>8.5</v>
      </c>
      <c r="AA511" s="229">
        <v>61</v>
      </c>
      <c r="AB511" s="230">
        <v>84</v>
      </c>
      <c r="AC511" s="230">
        <v>74.2</v>
      </c>
      <c r="AD511" s="230">
        <v>9</v>
      </c>
      <c r="AE511" s="25"/>
      <c r="AF511" s="241"/>
      <c r="AG511" s="11"/>
      <c r="AH511" s="230">
        <v>8.5</v>
      </c>
      <c r="AI511" s="229">
        <v>61</v>
      </c>
      <c r="AJ511" s="230">
        <v>84</v>
      </c>
      <c r="AK511" s="230">
        <v>74.2</v>
      </c>
      <c r="AL511" s="230">
        <v>9</v>
      </c>
      <c r="AM511" s="25"/>
      <c r="AN511" s="241"/>
      <c r="AZ511">
        <v>165</v>
      </c>
      <c r="BE511" s="8">
        <v>44</v>
      </c>
      <c r="BF511" s="8">
        <v>6</v>
      </c>
      <c r="BG511" s="8" t="s">
        <v>178</v>
      </c>
      <c r="BH511" s="8" t="s">
        <v>120</v>
      </c>
      <c r="BI511" s="8">
        <v>30</v>
      </c>
      <c r="BJ511" s="8">
        <v>56</v>
      </c>
      <c r="BK511" s="8">
        <v>42</v>
      </c>
      <c r="BL511" s="8">
        <v>8.5</v>
      </c>
      <c r="BM511" s="8">
        <v>28</v>
      </c>
    </row>
    <row r="512" spans="3:65" ht="15" hidden="1" customHeight="1" thickBot="1">
      <c r="C512" s="299">
        <v>509</v>
      </c>
      <c r="D512" s="300"/>
      <c r="E512" s="300" t="str">
        <f>IF(L512="HOMIES", MAX(E$6:E511)+1, "")</f>
        <v/>
      </c>
      <c r="F512" s="300" t="str">
        <f t="shared" si="29"/>
        <v/>
      </c>
      <c r="G512" s="300"/>
      <c r="H512" s="300" t="str">
        <f t="shared" si="29"/>
        <v/>
      </c>
      <c r="I512" s="300"/>
      <c r="J512" s="300"/>
      <c r="K512" s="300"/>
      <c r="L512" s="300"/>
      <c r="M512" s="301"/>
      <c r="N512" s="301"/>
      <c r="O512" s="300"/>
      <c r="P512" s="302" t="str">
        <f>_xlfn.XLOOKUP($O512,NFL!$F$7:$F$39,NFL!$G$7:$G$39,"",0)</f>
        <v/>
      </c>
      <c r="Q512" s="303" t="s">
        <v>272</v>
      </c>
      <c r="R512" s="304" t="s">
        <v>272</v>
      </c>
      <c r="S512" s="304"/>
      <c r="T512" s="305" t="s">
        <v>272</v>
      </c>
      <c r="U512" s="306" t="s">
        <v>272</v>
      </c>
      <c r="V512" s="306" t="s">
        <v>272</v>
      </c>
      <c r="W512" s="305" t="s">
        <v>272</v>
      </c>
      <c r="X512" s="306" t="s">
        <v>272</v>
      </c>
      <c r="Y512" s="306" t="s">
        <v>272</v>
      </c>
      <c r="Z512" s="232">
        <v>22</v>
      </c>
      <c r="AA512" s="231">
        <v>114</v>
      </c>
      <c r="AB512" s="232">
        <v>142</v>
      </c>
      <c r="AC512" s="232">
        <v>130.69999999999999</v>
      </c>
      <c r="AD512" s="232">
        <v>12</v>
      </c>
      <c r="AE512" s="26"/>
      <c r="AF512" s="241"/>
      <c r="AG512" s="11"/>
      <c r="AH512" s="232">
        <v>22</v>
      </c>
      <c r="AI512" s="231">
        <v>114</v>
      </c>
      <c r="AJ512" s="232">
        <v>142</v>
      </c>
      <c r="AK512" s="232">
        <v>130.69999999999999</v>
      </c>
      <c r="AL512" s="232">
        <v>12</v>
      </c>
      <c r="AM512" s="26"/>
      <c r="AN512" s="241"/>
      <c r="AZ512">
        <v>144</v>
      </c>
      <c r="BE512" s="8">
        <v>45</v>
      </c>
      <c r="BF512" s="8">
        <v>6</v>
      </c>
      <c r="BG512" s="8" t="s">
        <v>989</v>
      </c>
      <c r="BH512" s="8" t="s">
        <v>18</v>
      </c>
      <c r="BI512" s="8">
        <v>32</v>
      </c>
      <c r="BJ512" s="8">
        <v>69</v>
      </c>
      <c r="BK512" s="8">
        <v>47.7</v>
      </c>
      <c r="BL512" s="8">
        <v>8.3000000000000007</v>
      </c>
      <c r="BM512" s="8">
        <v>25</v>
      </c>
    </row>
    <row r="513" spans="1:65">
      <c r="A513" s="8" t="s">
        <v>69</v>
      </c>
      <c r="C513" s="307"/>
      <c r="D513" s="307"/>
      <c r="E513" s="307"/>
      <c r="F513" s="307"/>
      <c r="G513" s="307"/>
      <c r="H513" s="307"/>
      <c r="I513" s="307"/>
      <c r="J513" s="307"/>
      <c r="K513" s="307"/>
      <c r="L513" s="307"/>
      <c r="M513" s="307"/>
      <c r="N513" s="307"/>
      <c r="O513" s="307"/>
      <c r="P513" s="307"/>
      <c r="Q513" s="307"/>
      <c r="R513" s="307"/>
      <c r="S513" s="307"/>
      <c r="T513" s="307"/>
      <c r="U513" s="307"/>
      <c r="V513" s="307"/>
      <c r="W513" s="307"/>
      <c r="X513" s="307"/>
      <c r="Y513" s="307"/>
      <c r="BE513" s="8">
        <v>46</v>
      </c>
      <c r="BF513" s="8">
        <v>6</v>
      </c>
      <c r="BG513" s="8" t="s">
        <v>990</v>
      </c>
      <c r="BH513" s="8" t="s">
        <v>50</v>
      </c>
      <c r="BI513" s="8">
        <v>34</v>
      </c>
      <c r="BJ513" s="8">
        <v>59</v>
      </c>
      <c r="BK513" s="8">
        <v>45.8</v>
      </c>
      <c r="BL513" s="8">
        <v>8.9</v>
      </c>
      <c r="BM513" s="8" t="s">
        <v>2369</v>
      </c>
    </row>
    <row r="514" spans="1:65">
      <c r="BE514" s="8">
        <v>47</v>
      </c>
      <c r="BF514" s="8">
        <v>6</v>
      </c>
      <c r="BG514" s="8" t="s">
        <v>673</v>
      </c>
      <c r="BH514" s="8" t="s">
        <v>4</v>
      </c>
      <c r="BI514" s="8">
        <v>37</v>
      </c>
      <c r="BJ514" s="8">
        <v>57</v>
      </c>
      <c r="BK514" s="8">
        <v>47.6</v>
      </c>
      <c r="BL514" s="8">
        <v>6</v>
      </c>
      <c r="BM514" s="8">
        <v>29</v>
      </c>
    </row>
    <row r="515" spans="1:65">
      <c r="BE515" s="8">
        <v>48</v>
      </c>
      <c r="BF515" s="8">
        <v>6</v>
      </c>
      <c r="BG515" s="8" t="s">
        <v>1006</v>
      </c>
      <c r="BH515" s="8" t="s">
        <v>6</v>
      </c>
      <c r="BI515" s="8">
        <v>39</v>
      </c>
      <c r="BJ515" s="8">
        <v>61</v>
      </c>
      <c r="BK515" s="8">
        <v>49.1</v>
      </c>
      <c r="BL515" s="8">
        <v>6.2</v>
      </c>
      <c r="BM515" s="8" t="s">
        <v>2369</v>
      </c>
    </row>
    <row r="516" spans="1:65">
      <c r="BE516" s="8">
        <v>49</v>
      </c>
      <c r="BF516" s="8">
        <v>6</v>
      </c>
      <c r="BG516" s="8" t="s">
        <v>672</v>
      </c>
      <c r="BH516" s="8" t="s">
        <v>2</v>
      </c>
      <c r="BI516" s="8">
        <v>43</v>
      </c>
      <c r="BJ516" s="8">
        <v>57</v>
      </c>
      <c r="BK516" s="8">
        <v>49.6</v>
      </c>
      <c r="BL516" s="8">
        <v>4.7</v>
      </c>
      <c r="BM516" s="8" t="s">
        <v>2369</v>
      </c>
    </row>
    <row r="517" spans="1:65">
      <c r="BE517" s="8">
        <v>50</v>
      </c>
      <c r="BF517" s="8">
        <v>6</v>
      </c>
      <c r="BG517" s="8" t="s">
        <v>1010</v>
      </c>
      <c r="BH517" s="8" t="s">
        <v>13</v>
      </c>
      <c r="BI517" s="8">
        <v>33</v>
      </c>
      <c r="BJ517" s="8">
        <v>82</v>
      </c>
      <c r="BK517" s="8">
        <v>50.9</v>
      </c>
      <c r="BL517" s="8">
        <v>13.7</v>
      </c>
      <c r="BM517" s="8" t="s">
        <v>2369</v>
      </c>
    </row>
    <row r="518" spans="1:65">
      <c r="BE518" s="8">
        <v>51</v>
      </c>
      <c r="BF518" s="8">
        <v>6</v>
      </c>
      <c r="BG518" s="8" t="s">
        <v>589</v>
      </c>
      <c r="BH518" s="8" t="s">
        <v>10</v>
      </c>
      <c r="BI518" s="8">
        <v>35</v>
      </c>
      <c r="BJ518" s="8">
        <v>54</v>
      </c>
      <c r="BK518" s="8">
        <v>46.8</v>
      </c>
      <c r="BL518" s="8">
        <v>6</v>
      </c>
      <c r="BM518" s="8">
        <v>-11</v>
      </c>
    </row>
    <row r="519" spans="1:65">
      <c r="BE519" s="8">
        <v>52</v>
      </c>
      <c r="BF519" s="8">
        <v>7</v>
      </c>
      <c r="BG519" s="8" t="s">
        <v>181</v>
      </c>
      <c r="BH519" s="8" t="s">
        <v>120</v>
      </c>
      <c r="BI519" s="8">
        <v>28</v>
      </c>
      <c r="BJ519" s="8">
        <v>50</v>
      </c>
      <c r="BK519" s="8">
        <v>37</v>
      </c>
      <c r="BL519" s="8">
        <v>8.1</v>
      </c>
      <c r="BM519" s="8">
        <v>12</v>
      </c>
    </row>
    <row r="520" spans="1:65">
      <c r="BE520" s="8">
        <v>53</v>
      </c>
      <c r="BF520" s="8">
        <v>7</v>
      </c>
      <c r="BG520" s="8" t="s">
        <v>1017</v>
      </c>
      <c r="BH520" s="8" t="s">
        <v>48</v>
      </c>
      <c r="BI520" s="8">
        <v>49</v>
      </c>
      <c r="BJ520" s="8">
        <v>74</v>
      </c>
      <c r="BK520" s="8">
        <v>57.3</v>
      </c>
      <c r="BL520" s="8">
        <v>8.4</v>
      </c>
      <c r="BM520" s="8">
        <v>10</v>
      </c>
    </row>
    <row r="521" spans="1:65">
      <c r="BE521" s="8">
        <v>54</v>
      </c>
      <c r="BF521" s="8">
        <v>7</v>
      </c>
      <c r="BG521" s="8" t="s">
        <v>1019</v>
      </c>
      <c r="BH521" s="8" t="s">
        <v>51</v>
      </c>
      <c r="BI521" s="8">
        <v>46</v>
      </c>
      <c r="BJ521" s="8">
        <v>64</v>
      </c>
      <c r="BK521" s="8">
        <v>52.8</v>
      </c>
      <c r="BL521" s="8">
        <v>5.7</v>
      </c>
      <c r="BM521" s="8" t="s">
        <v>2369</v>
      </c>
    </row>
    <row r="522" spans="1:65">
      <c r="BE522" s="8">
        <v>55</v>
      </c>
      <c r="BF522" s="8">
        <v>7</v>
      </c>
      <c r="BG522" s="8" t="s">
        <v>57</v>
      </c>
      <c r="BH522" s="8" t="s">
        <v>13</v>
      </c>
      <c r="BI522" s="8">
        <v>25</v>
      </c>
      <c r="BJ522" s="8">
        <v>59</v>
      </c>
      <c r="BK522" s="8">
        <v>44.4</v>
      </c>
      <c r="BL522" s="8">
        <v>12.9</v>
      </c>
      <c r="BM522" s="8">
        <v>-26</v>
      </c>
    </row>
    <row r="523" spans="1:65">
      <c r="BE523" s="8">
        <v>56</v>
      </c>
      <c r="BF523" s="8">
        <v>7</v>
      </c>
      <c r="BG523" s="8" t="s">
        <v>1666</v>
      </c>
      <c r="BH523" s="8" t="s">
        <v>24</v>
      </c>
      <c r="BI523" s="8">
        <v>44</v>
      </c>
      <c r="BJ523" s="8">
        <v>60</v>
      </c>
      <c r="BK523" s="8">
        <v>51.4</v>
      </c>
      <c r="BL523" s="8">
        <v>6.1</v>
      </c>
      <c r="BM523" s="8" t="s">
        <v>2369</v>
      </c>
    </row>
    <row r="524" spans="1:65">
      <c r="BE524" s="8">
        <v>57</v>
      </c>
      <c r="BF524" s="8">
        <v>7</v>
      </c>
      <c r="BG524" s="8" t="s">
        <v>196</v>
      </c>
      <c r="BH524" s="8" t="s">
        <v>12</v>
      </c>
      <c r="BI524" s="8">
        <v>45</v>
      </c>
      <c r="BJ524" s="8">
        <v>63</v>
      </c>
      <c r="BK524" s="8">
        <v>51.8</v>
      </c>
      <c r="BL524" s="8">
        <v>7</v>
      </c>
      <c r="BM524" s="8">
        <v>16</v>
      </c>
    </row>
    <row r="525" spans="1:65">
      <c r="BE525" s="8">
        <v>58</v>
      </c>
      <c r="BF525" s="8">
        <v>7</v>
      </c>
      <c r="BG525" s="8" t="s">
        <v>1016</v>
      </c>
      <c r="BH525" s="8" t="s">
        <v>42</v>
      </c>
      <c r="BI525" s="8">
        <v>49</v>
      </c>
      <c r="BJ525" s="8">
        <v>72</v>
      </c>
      <c r="BK525" s="8">
        <v>61</v>
      </c>
      <c r="BL525" s="8">
        <v>7.6</v>
      </c>
      <c r="BM525" s="8">
        <v>-2</v>
      </c>
    </row>
    <row r="526" spans="1:65">
      <c r="BE526" s="8">
        <v>59</v>
      </c>
      <c r="BF526" s="8">
        <v>7</v>
      </c>
      <c r="BG526" s="8" t="s">
        <v>1672</v>
      </c>
      <c r="BH526" s="8" t="s">
        <v>1</v>
      </c>
      <c r="BI526" s="8">
        <v>49</v>
      </c>
      <c r="BJ526" s="8">
        <v>57</v>
      </c>
      <c r="BK526" s="8">
        <v>52.8</v>
      </c>
      <c r="BL526" s="8">
        <v>3.2</v>
      </c>
      <c r="BM526" s="8" t="s">
        <v>2369</v>
      </c>
    </row>
    <row r="527" spans="1:65">
      <c r="BE527" s="8">
        <v>60</v>
      </c>
      <c r="BF527" s="8">
        <v>7</v>
      </c>
      <c r="BG527" s="8" t="s">
        <v>656</v>
      </c>
      <c r="BH527" s="8" t="s">
        <v>48</v>
      </c>
      <c r="BI527" s="8">
        <v>44</v>
      </c>
      <c r="BJ527" s="8">
        <v>65</v>
      </c>
      <c r="BK527" s="8">
        <v>53</v>
      </c>
      <c r="BL527" s="8">
        <v>8.8000000000000007</v>
      </c>
      <c r="BM527" s="8">
        <v>7</v>
      </c>
    </row>
    <row r="528" spans="1:65">
      <c r="BE528" s="8">
        <v>61</v>
      </c>
      <c r="BF528" s="8">
        <v>7</v>
      </c>
      <c r="BG528" s="8" t="s">
        <v>194</v>
      </c>
      <c r="BH528" s="8" t="s">
        <v>14</v>
      </c>
      <c r="BI528" s="8">
        <v>47</v>
      </c>
      <c r="BJ528" s="8">
        <v>62</v>
      </c>
      <c r="BK528" s="8">
        <v>53.6</v>
      </c>
      <c r="BL528" s="8">
        <v>6.5</v>
      </c>
      <c r="BM528" s="8">
        <v>-19</v>
      </c>
    </row>
    <row r="529" spans="57:65">
      <c r="BE529" s="8">
        <v>62</v>
      </c>
      <c r="BF529" s="8">
        <v>7</v>
      </c>
      <c r="BG529" s="8" t="s">
        <v>485</v>
      </c>
      <c r="BH529" s="8" t="s">
        <v>32</v>
      </c>
      <c r="BI529" s="8">
        <v>52</v>
      </c>
      <c r="BJ529" s="8">
        <v>71</v>
      </c>
      <c r="BK529" s="8">
        <v>58.2</v>
      </c>
      <c r="BL529" s="8">
        <v>7.1</v>
      </c>
      <c r="BM529" s="8" t="s">
        <v>2369</v>
      </c>
    </row>
    <row r="530" spans="57:65">
      <c r="BE530" s="8">
        <v>63</v>
      </c>
      <c r="BF530" s="8">
        <v>7</v>
      </c>
      <c r="BG530" s="8" t="s">
        <v>1675</v>
      </c>
      <c r="BH530" s="8" t="s">
        <v>25</v>
      </c>
      <c r="BI530" s="8">
        <v>56</v>
      </c>
      <c r="BJ530" s="8">
        <v>69</v>
      </c>
      <c r="BK530" s="8">
        <v>61.8</v>
      </c>
      <c r="BL530" s="8">
        <v>4.9000000000000004</v>
      </c>
      <c r="BM530" s="8" t="s">
        <v>2369</v>
      </c>
    </row>
    <row r="531" spans="57:65">
      <c r="BE531" s="8">
        <v>64</v>
      </c>
      <c r="BF531" s="8">
        <v>7</v>
      </c>
      <c r="BG531" s="8" t="s">
        <v>198</v>
      </c>
      <c r="BH531" s="8" t="s">
        <v>120</v>
      </c>
      <c r="BI531" s="8">
        <v>33</v>
      </c>
      <c r="BJ531" s="8">
        <v>53</v>
      </c>
      <c r="BK531" s="8">
        <v>41.7</v>
      </c>
      <c r="BL531" s="8">
        <v>8.4</v>
      </c>
      <c r="BM531" s="8" t="s">
        <v>2369</v>
      </c>
    </row>
    <row r="532" spans="57:65">
      <c r="BE532" s="8">
        <v>65</v>
      </c>
      <c r="BF532" s="8">
        <v>7</v>
      </c>
      <c r="BG532" s="8" t="s">
        <v>2432</v>
      </c>
      <c r="BH532" s="8" t="s">
        <v>120</v>
      </c>
      <c r="BI532" s="8">
        <v>34</v>
      </c>
      <c r="BJ532" s="8">
        <v>55</v>
      </c>
      <c r="BK532" s="8">
        <v>43.3</v>
      </c>
      <c r="BL532" s="8">
        <v>8.6999999999999993</v>
      </c>
      <c r="BM532" s="8" t="s">
        <v>2369</v>
      </c>
    </row>
    <row r="533" spans="57:65">
      <c r="BE533" s="8">
        <v>66</v>
      </c>
      <c r="BF533" s="8">
        <v>7</v>
      </c>
      <c r="BG533" s="8" t="s">
        <v>2433</v>
      </c>
      <c r="BH533" s="8" t="s">
        <v>120</v>
      </c>
      <c r="BI533" s="8">
        <v>36</v>
      </c>
      <c r="BJ533" s="8">
        <v>58</v>
      </c>
      <c r="BK533" s="8">
        <v>44.7</v>
      </c>
      <c r="BL533" s="8">
        <v>9.6</v>
      </c>
      <c r="BM533" s="8" t="s">
        <v>2369</v>
      </c>
    </row>
    <row r="534" spans="57:65">
      <c r="BE534" s="8">
        <v>67</v>
      </c>
      <c r="BF534" s="8">
        <v>7</v>
      </c>
      <c r="BG534" s="8" t="s">
        <v>637</v>
      </c>
      <c r="BH534" s="8" t="s">
        <v>46</v>
      </c>
      <c r="BI534" s="8">
        <v>59</v>
      </c>
      <c r="BJ534" s="8">
        <v>67</v>
      </c>
      <c r="BK534" s="8">
        <v>62.8</v>
      </c>
      <c r="BL534" s="8">
        <v>3</v>
      </c>
      <c r="BM534" s="8" t="s">
        <v>2369</v>
      </c>
    </row>
    <row r="535" spans="57:65">
      <c r="BE535" s="8">
        <v>68</v>
      </c>
      <c r="BF535" s="8">
        <v>7</v>
      </c>
      <c r="BG535" s="8" t="s">
        <v>1664</v>
      </c>
      <c r="BH535" s="8" t="s">
        <v>20</v>
      </c>
      <c r="BI535" s="8">
        <v>50</v>
      </c>
      <c r="BJ535" s="8">
        <v>74</v>
      </c>
      <c r="BK535" s="8">
        <v>63.3</v>
      </c>
      <c r="BL535" s="8">
        <v>9.1999999999999993</v>
      </c>
      <c r="BM535" s="8">
        <v>-6</v>
      </c>
    </row>
    <row r="536" spans="57:65">
      <c r="BE536" s="8">
        <v>69</v>
      </c>
      <c r="BF536" s="8">
        <v>7</v>
      </c>
      <c r="BG536" s="8" t="s">
        <v>1665</v>
      </c>
      <c r="BH536" s="8" t="s">
        <v>1</v>
      </c>
      <c r="BI536" s="8">
        <v>46</v>
      </c>
      <c r="BJ536" s="8">
        <v>101</v>
      </c>
      <c r="BK536" s="8">
        <v>73.8</v>
      </c>
      <c r="BL536" s="8">
        <v>22.7</v>
      </c>
      <c r="BM536" s="8" t="s">
        <v>2369</v>
      </c>
    </row>
    <row r="537" spans="57:65">
      <c r="BE537" s="8">
        <v>70</v>
      </c>
      <c r="BF537" s="8">
        <v>7</v>
      </c>
      <c r="BG537" s="8" t="s">
        <v>1674</v>
      </c>
      <c r="BH537" s="8" t="s">
        <v>51</v>
      </c>
      <c r="BI537" s="8">
        <v>60</v>
      </c>
      <c r="BJ537" s="8">
        <v>75</v>
      </c>
      <c r="BK537" s="8">
        <v>67</v>
      </c>
      <c r="BL537" s="8">
        <v>5.9</v>
      </c>
      <c r="BM537" s="8">
        <v>-25</v>
      </c>
    </row>
    <row r="538" spans="57:65">
      <c r="BE538" s="8">
        <v>71</v>
      </c>
      <c r="BF538" s="8">
        <v>7</v>
      </c>
      <c r="BG538" s="8" t="s">
        <v>654</v>
      </c>
      <c r="BH538" s="8" t="s">
        <v>120</v>
      </c>
      <c r="BI538" s="8">
        <v>48</v>
      </c>
      <c r="BJ538" s="8">
        <v>64</v>
      </c>
      <c r="BK538" s="8">
        <v>55.3</v>
      </c>
      <c r="BL538" s="8">
        <v>6.6</v>
      </c>
      <c r="BM538" s="8" t="s">
        <v>2369</v>
      </c>
    </row>
    <row r="539" spans="57:65">
      <c r="BE539" s="8">
        <v>72</v>
      </c>
      <c r="BF539" s="8">
        <v>8</v>
      </c>
      <c r="BG539" s="8" t="s">
        <v>1657</v>
      </c>
      <c r="BH539" s="8" t="s">
        <v>40</v>
      </c>
      <c r="BI539" s="8">
        <v>49</v>
      </c>
      <c r="BJ539" s="8">
        <v>66</v>
      </c>
      <c r="BK539" s="8">
        <v>57</v>
      </c>
      <c r="BL539" s="8">
        <v>7</v>
      </c>
      <c r="BM539" s="8" t="s">
        <v>2369</v>
      </c>
    </row>
    <row r="540" spans="57:65">
      <c r="BE540" s="8">
        <v>73</v>
      </c>
      <c r="BF540" s="8">
        <v>8</v>
      </c>
      <c r="BG540" s="8" t="s">
        <v>1667</v>
      </c>
      <c r="BH540" s="8" t="s">
        <v>29</v>
      </c>
      <c r="BI540" s="8">
        <v>65</v>
      </c>
      <c r="BJ540" s="8">
        <v>75</v>
      </c>
      <c r="BK540" s="8">
        <v>69.8</v>
      </c>
      <c r="BL540" s="8">
        <v>4.3</v>
      </c>
      <c r="BM540" s="8" t="s">
        <v>2369</v>
      </c>
    </row>
    <row r="541" spans="57:65">
      <c r="BE541" s="8">
        <v>74</v>
      </c>
      <c r="BF541" s="8">
        <v>8</v>
      </c>
      <c r="BG541" s="8" t="s">
        <v>2434</v>
      </c>
      <c r="BH541" s="8" t="s">
        <v>20</v>
      </c>
      <c r="BI541" s="8">
        <v>53</v>
      </c>
      <c r="BJ541" s="8">
        <v>63</v>
      </c>
      <c r="BK541" s="8">
        <v>59.7</v>
      </c>
      <c r="BL541" s="8">
        <v>4.7</v>
      </c>
      <c r="BM541" s="8" t="s">
        <v>2369</v>
      </c>
    </row>
    <row r="542" spans="57:65">
      <c r="BE542" s="8">
        <v>75</v>
      </c>
      <c r="BF542" s="8">
        <v>8</v>
      </c>
      <c r="BG542" s="8" t="s">
        <v>671</v>
      </c>
      <c r="BH542" s="8" t="s">
        <v>13</v>
      </c>
      <c r="BI542" s="8">
        <v>58</v>
      </c>
      <c r="BJ542" s="8">
        <v>90</v>
      </c>
      <c r="BK542" s="8">
        <v>72</v>
      </c>
      <c r="BL542" s="8">
        <v>11.5</v>
      </c>
      <c r="BM542" s="8" t="s">
        <v>2369</v>
      </c>
    </row>
    <row r="543" spans="57:65">
      <c r="BE543" s="8">
        <v>76</v>
      </c>
      <c r="BF543" s="8">
        <v>8</v>
      </c>
      <c r="BG543" s="8" t="s">
        <v>1688</v>
      </c>
      <c r="BH543" s="8" t="s">
        <v>50</v>
      </c>
      <c r="BI543" s="8">
        <v>54</v>
      </c>
      <c r="BJ543" s="8">
        <v>75</v>
      </c>
      <c r="BK543" s="8">
        <v>62.3</v>
      </c>
      <c r="BL543" s="8">
        <v>9.1</v>
      </c>
      <c r="BM543" s="8" t="s">
        <v>2369</v>
      </c>
    </row>
    <row r="544" spans="57:65">
      <c r="BE544" s="8">
        <v>77</v>
      </c>
      <c r="BF544" s="8">
        <v>8</v>
      </c>
      <c r="BG544" s="8" t="s">
        <v>1670</v>
      </c>
      <c r="BH544" s="8" t="s">
        <v>29</v>
      </c>
      <c r="BI544" s="8">
        <v>56</v>
      </c>
      <c r="BJ544" s="8">
        <v>94</v>
      </c>
      <c r="BK544" s="8">
        <v>72.8</v>
      </c>
      <c r="BL544" s="8">
        <v>14.9</v>
      </c>
      <c r="BM544" s="8">
        <v>-33</v>
      </c>
    </row>
    <row r="545" spans="57:65">
      <c r="BE545" s="8">
        <v>78</v>
      </c>
      <c r="BF545" s="8">
        <v>8</v>
      </c>
      <c r="BG545" s="8" t="s">
        <v>182</v>
      </c>
      <c r="BH545" s="8" t="s">
        <v>120</v>
      </c>
      <c r="BI545" s="8">
        <v>31</v>
      </c>
      <c r="BJ545" s="8">
        <v>54</v>
      </c>
      <c r="BK545" s="8">
        <v>42.5</v>
      </c>
      <c r="BL545" s="8">
        <v>11.5</v>
      </c>
      <c r="BM545" s="8" t="s">
        <v>2369</v>
      </c>
    </row>
    <row r="546" spans="57:65">
      <c r="BE546" s="8">
        <v>79</v>
      </c>
      <c r="BF546" s="8">
        <v>8</v>
      </c>
      <c r="BG546" s="8" t="s">
        <v>2435</v>
      </c>
      <c r="BH546" s="8" t="s">
        <v>38</v>
      </c>
      <c r="BI546" s="8">
        <v>54</v>
      </c>
      <c r="BJ546" s="8">
        <v>87</v>
      </c>
      <c r="BK546" s="8">
        <v>73.3</v>
      </c>
      <c r="BL546" s="8">
        <v>13.6</v>
      </c>
      <c r="BM546" s="8" t="s">
        <v>2369</v>
      </c>
    </row>
    <row r="547" spans="57:65">
      <c r="BE547" s="8">
        <v>80</v>
      </c>
      <c r="BF547" s="8">
        <v>8</v>
      </c>
      <c r="BG547" s="8" t="s">
        <v>1658</v>
      </c>
      <c r="BH547" s="8" t="s">
        <v>4</v>
      </c>
      <c r="BI547" s="8">
        <v>62</v>
      </c>
      <c r="BJ547" s="8">
        <v>72</v>
      </c>
      <c r="BK547" s="8">
        <v>66.3</v>
      </c>
      <c r="BL547" s="8">
        <v>4.2</v>
      </c>
      <c r="BM547" s="8">
        <v>-22</v>
      </c>
    </row>
    <row r="548" spans="57:65">
      <c r="BE548" s="8">
        <v>81</v>
      </c>
      <c r="BF548" s="8">
        <v>8</v>
      </c>
      <c r="BG548" s="8" t="s">
        <v>1655</v>
      </c>
      <c r="BH548" s="8" t="s">
        <v>22</v>
      </c>
      <c r="BI548" s="8">
        <v>50</v>
      </c>
      <c r="BJ548" s="8">
        <v>80</v>
      </c>
      <c r="BK548" s="8">
        <v>66.7</v>
      </c>
      <c r="BL548" s="8">
        <v>12.5</v>
      </c>
      <c r="BM548" s="8" t="s">
        <v>2369</v>
      </c>
    </row>
    <row r="549" spans="57:65">
      <c r="BE549" s="8">
        <v>82</v>
      </c>
      <c r="BF549" s="8">
        <v>8</v>
      </c>
      <c r="BG549" s="8" t="s">
        <v>1682</v>
      </c>
      <c r="BH549" s="8" t="s">
        <v>31</v>
      </c>
      <c r="BI549" s="8">
        <v>65</v>
      </c>
      <c r="BJ549" s="8">
        <v>73</v>
      </c>
      <c r="BK549" s="8">
        <v>68.7</v>
      </c>
      <c r="BL549" s="8">
        <v>3.3</v>
      </c>
      <c r="BM549" s="8" t="s">
        <v>2369</v>
      </c>
    </row>
    <row r="550" spans="57:65">
      <c r="BE550" s="8">
        <v>83</v>
      </c>
      <c r="BF550" s="8">
        <v>8</v>
      </c>
      <c r="BG550" s="8" t="s">
        <v>2436</v>
      </c>
      <c r="BH550" s="8" t="s">
        <v>53</v>
      </c>
      <c r="BI550" s="8">
        <v>48</v>
      </c>
      <c r="BJ550" s="8">
        <v>97</v>
      </c>
      <c r="BK550" s="8">
        <v>77.5</v>
      </c>
      <c r="BL550" s="8">
        <v>19.8</v>
      </c>
      <c r="BM550" s="8" t="s">
        <v>2369</v>
      </c>
    </row>
    <row r="551" spans="57:65">
      <c r="BE551" s="8">
        <v>84</v>
      </c>
      <c r="BF551" s="8">
        <v>8</v>
      </c>
      <c r="BG551" s="8" t="s">
        <v>1693</v>
      </c>
      <c r="BH551" s="8" t="s">
        <v>12</v>
      </c>
      <c r="BI551" s="8">
        <v>55</v>
      </c>
      <c r="BJ551" s="8">
        <v>86</v>
      </c>
      <c r="BK551" s="8">
        <v>69.7</v>
      </c>
      <c r="BL551" s="8">
        <v>12.7</v>
      </c>
      <c r="BM551" s="8" t="s">
        <v>2369</v>
      </c>
    </row>
    <row r="552" spans="57:65">
      <c r="BE552" s="8">
        <v>85</v>
      </c>
      <c r="BF552" s="8">
        <v>8</v>
      </c>
      <c r="BG552" s="8" t="s">
        <v>2437</v>
      </c>
      <c r="BH552" s="8" t="s">
        <v>36</v>
      </c>
      <c r="BI552" s="8">
        <v>54</v>
      </c>
      <c r="BJ552" s="8">
        <v>100</v>
      </c>
      <c r="BK552" s="8">
        <v>71.7</v>
      </c>
      <c r="BL552" s="8">
        <v>20.2</v>
      </c>
      <c r="BM552" s="8">
        <v>-47</v>
      </c>
    </row>
    <row r="553" spans="57:65">
      <c r="BE553" s="8">
        <v>86</v>
      </c>
      <c r="BF553" s="8">
        <v>8</v>
      </c>
      <c r="BG553" s="8" t="s">
        <v>1671</v>
      </c>
      <c r="BH553" s="8" t="s">
        <v>16</v>
      </c>
      <c r="BI553" s="8">
        <v>60</v>
      </c>
      <c r="BJ553" s="8">
        <v>82</v>
      </c>
      <c r="BK553" s="8">
        <v>73</v>
      </c>
      <c r="BL553" s="8">
        <v>9.4</v>
      </c>
      <c r="BM553" s="8" t="s">
        <v>2369</v>
      </c>
    </row>
    <row r="554" spans="57:65">
      <c r="BE554" s="8">
        <v>87</v>
      </c>
      <c r="BF554" s="8">
        <v>8</v>
      </c>
      <c r="BG554" s="8" t="s">
        <v>2438</v>
      </c>
      <c r="BH554" s="8" t="s">
        <v>16</v>
      </c>
      <c r="BI554" s="8">
        <v>66</v>
      </c>
      <c r="BJ554" s="8">
        <v>89</v>
      </c>
      <c r="BK554" s="8">
        <v>74</v>
      </c>
      <c r="BL554" s="8">
        <v>10.6</v>
      </c>
      <c r="BM554" s="8" t="s">
        <v>2369</v>
      </c>
    </row>
    <row r="555" spans="57:65">
      <c r="BE555" s="8">
        <v>88</v>
      </c>
      <c r="BF555" s="8">
        <v>8</v>
      </c>
      <c r="BG555" s="8" t="s">
        <v>1678</v>
      </c>
      <c r="BH555" s="8" t="s">
        <v>27</v>
      </c>
      <c r="BI555" s="8">
        <v>68</v>
      </c>
      <c r="BJ555" s="8">
        <v>78</v>
      </c>
      <c r="BK555" s="8">
        <v>74.3</v>
      </c>
      <c r="BL555" s="8">
        <v>4.5</v>
      </c>
      <c r="BM555" s="8" t="s">
        <v>2369</v>
      </c>
    </row>
    <row r="556" spans="57:65">
      <c r="BE556" s="8">
        <v>89</v>
      </c>
      <c r="BF556" s="8">
        <v>8</v>
      </c>
      <c r="BG556" s="8" t="s">
        <v>482</v>
      </c>
      <c r="BH556" s="8" t="s">
        <v>6</v>
      </c>
      <c r="BI556" s="8">
        <v>44</v>
      </c>
      <c r="BJ556" s="8">
        <v>84</v>
      </c>
      <c r="BK556" s="8">
        <v>64</v>
      </c>
      <c r="BL556" s="8">
        <v>20</v>
      </c>
      <c r="BM556" s="8" t="s">
        <v>2369</v>
      </c>
    </row>
    <row r="557" spans="57:65">
      <c r="BE557" s="8">
        <v>90</v>
      </c>
      <c r="BF557" s="8">
        <v>8</v>
      </c>
      <c r="BG557" s="8" t="s">
        <v>2439</v>
      </c>
      <c r="BH557" s="8" t="s">
        <v>46</v>
      </c>
      <c r="BI557" s="8">
        <v>60</v>
      </c>
      <c r="BJ557" s="8">
        <v>91</v>
      </c>
      <c r="BK557" s="8">
        <v>78</v>
      </c>
      <c r="BL557" s="8">
        <v>13.1</v>
      </c>
      <c r="BM557" s="8" t="s">
        <v>2369</v>
      </c>
    </row>
    <row r="558" spans="57:65">
      <c r="BE558" s="8">
        <v>91</v>
      </c>
      <c r="BF558" s="8">
        <v>8</v>
      </c>
      <c r="BG558" s="8" t="s">
        <v>1685</v>
      </c>
      <c r="BH558" s="8" t="s">
        <v>29</v>
      </c>
      <c r="BI558" s="8">
        <v>63</v>
      </c>
      <c r="BJ558" s="8">
        <v>107</v>
      </c>
      <c r="BK558" s="8">
        <v>86</v>
      </c>
      <c r="BL558" s="8">
        <v>16.600000000000001</v>
      </c>
      <c r="BM558" s="8" t="s">
        <v>2369</v>
      </c>
    </row>
    <row r="559" spans="57:65">
      <c r="BE559" s="8">
        <v>92</v>
      </c>
      <c r="BF559" s="8">
        <v>8</v>
      </c>
      <c r="BG559" s="8" t="s">
        <v>1686</v>
      </c>
      <c r="BH559" s="8" t="s">
        <v>6</v>
      </c>
      <c r="BI559" s="8">
        <v>57</v>
      </c>
      <c r="BJ559" s="8">
        <v>78</v>
      </c>
      <c r="BK559" s="8">
        <v>67.5</v>
      </c>
      <c r="BL559" s="8">
        <v>10.5</v>
      </c>
      <c r="BM559" s="8">
        <v>-60</v>
      </c>
    </row>
    <row r="560" spans="57:65">
      <c r="BE560" s="8">
        <v>93</v>
      </c>
      <c r="BF560" s="8">
        <v>8</v>
      </c>
      <c r="BG560" s="8" t="s">
        <v>1684</v>
      </c>
      <c r="BH560" s="8" t="s">
        <v>31</v>
      </c>
      <c r="BI560" s="8">
        <v>72</v>
      </c>
      <c r="BJ560" s="8">
        <v>88</v>
      </c>
      <c r="BK560" s="8">
        <v>79.7</v>
      </c>
      <c r="BL560" s="8">
        <v>6.5</v>
      </c>
      <c r="BM560" s="8" t="s">
        <v>2369</v>
      </c>
    </row>
    <row r="561" spans="57:65">
      <c r="BE561" s="8">
        <v>94</v>
      </c>
      <c r="BF561" s="8">
        <v>8</v>
      </c>
      <c r="BG561" s="8" t="s">
        <v>1681</v>
      </c>
      <c r="BH561" s="8" t="s">
        <v>38</v>
      </c>
      <c r="BI561" s="8">
        <v>77</v>
      </c>
      <c r="BJ561" s="8">
        <v>86</v>
      </c>
      <c r="BK561" s="8">
        <v>81</v>
      </c>
      <c r="BL561" s="8">
        <v>3.7</v>
      </c>
      <c r="BM561" s="8">
        <v>-47</v>
      </c>
    </row>
    <row r="562" spans="57:65">
      <c r="BE562" s="8">
        <v>95</v>
      </c>
      <c r="BF562" s="8">
        <v>8</v>
      </c>
      <c r="BG562" s="8" t="s">
        <v>1689</v>
      </c>
      <c r="BH562" s="8" t="s">
        <v>4</v>
      </c>
      <c r="BI562" s="8">
        <v>70</v>
      </c>
      <c r="BJ562" s="8">
        <v>98</v>
      </c>
      <c r="BK562" s="8">
        <v>81.3</v>
      </c>
      <c r="BL562" s="8">
        <v>12</v>
      </c>
      <c r="BM562" s="8" t="s">
        <v>2369</v>
      </c>
    </row>
    <row r="563" spans="57:65">
      <c r="BE563" s="8">
        <v>96</v>
      </c>
      <c r="BF563" s="8">
        <v>8</v>
      </c>
      <c r="BG563" s="8" t="s">
        <v>2440</v>
      </c>
      <c r="BH563" s="8" t="s">
        <v>40</v>
      </c>
      <c r="BI563" s="8">
        <v>64</v>
      </c>
      <c r="BJ563" s="8">
        <v>88</v>
      </c>
      <c r="BK563" s="8">
        <v>76</v>
      </c>
      <c r="BL563" s="8">
        <v>12</v>
      </c>
      <c r="BM563" s="8" t="s">
        <v>2369</v>
      </c>
    </row>
    <row r="564" spans="57:65">
      <c r="BE564" s="8">
        <v>97</v>
      </c>
      <c r="BF564" s="8">
        <v>9</v>
      </c>
      <c r="BG564" s="8" t="s">
        <v>1631</v>
      </c>
      <c r="BH564" s="8" t="s">
        <v>25</v>
      </c>
      <c r="BI564" s="8">
        <v>73</v>
      </c>
      <c r="BJ564" s="8">
        <v>83</v>
      </c>
      <c r="BK564" s="8">
        <v>78</v>
      </c>
      <c r="BL564" s="8">
        <v>5</v>
      </c>
      <c r="BM564" s="8">
        <v>-58</v>
      </c>
    </row>
    <row r="565" spans="57:65">
      <c r="BE565" s="8">
        <v>98</v>
      </c>
      <c r="BF565" s="8">
        <v>9</v>
      </c>
      <c r="BG565" s="8" t="s">
        <v>2441</v>
      </c>
      <c r="BH565" s="8" t="s">
        <v>16</v>
      </c>
      <c r="BI565" s="8">
        <v>67</v>
      </c>
      <c r="BJ565" s="8">
        <v>100</v>
      </c>
      <c r="BK565" s="8">
        <v>86.7</v>
      </c>
      <c r="BL565" s="8">
        <v>14.2</v>
      </c>
      <c r="BM565" s="8" t="s">
        <v>2369</v>
      </c>
    </row>
    <row r="566" spans="57:65">
      <c r="BE566" s="8">
        <v>99</v>
      </c>
      <c r="BF566" s="8">
        <v>9</v>
      </c>
      <c r="BG566" s="8" t="s">
        <v>1660</v>
      </c>
      <c r="BH566" s="8" t="s">
        <v>49</v>
      </c>
      <c r="BI566" s="8">
        <v>68</v>
      </c>
      <c r="BJ566" s="8">
        <v>99</v>
      </c>
      <c r="BK566" s="8">
        <v>87.7</v>
      </c>
      <c r="BL566" s="8">
        <v>14</v>
      </c>
      <c r="BM566" s="8" t="s">
        <v>2369</v>
      </c>
    </row>
    <row r="567" spans="57:65">
      <c r="BE567" s="8">
        <v>100</v>
      </c>
      <c r="BF567" s="8">
        <v>9</v>
      </c>
      <c r="BG567" s="8" t="s">
        <v>1656</v>
      </c>
      <c r="BH567" s="8" t="s">
        <v>34</v>
      </c>
      <c r="BI567" s="8">
        <v>76</v>
      </c>
      <c r="BJ567" s="8">
        <v>84</v>
      </c>
      <c r="BK567" s="8">
        <v>80</v>
      </c>
      <c r="BL567" s="8">
        <v>4</v>
      </c>
      <c r="BM567" s="8" t="s">
        <v>2369</v>
      </c>
    </row>
    <row r="568" spans="57:65">
      <c r="BE568" s="8">
        <v>101</v>
      </c>
      <c r="BF568" s="8">
        <v>9</v>
      </c>
      <c r="BG568" s="8" t="s">
        <v>2442</v>
      </c>
      <c r="BH568" s="8" t="s">
        <v>10</v>
      </c>
      <c r="BI568" s="8">
        <v>61</v>
      </c>
      <c r="BJ568" s="8">
        <v>102</v>
      </c>
      <c r="BK568" s="8">
        <v>81.5</v>
      </c>
      <c r="BL568" s="8">
        <v>20.5</v>
      </c>
      <c r="BM568" s="8" t="s">
        <v>2369</v>
      </c>
    </row>
    <row r="569" spans="57:65">
      <c r="BE569" s="8">
        <v>102</v>
      </c>
      <c r="BF569" s="8">
        <v>9</v>
      </c>
      <c r="BG569" s="8" t="s">
        <v>1673</v>
      </c>
      <c r="BH569" s="8" t="s">
        <v>49</v>
      </c>
      <c r="BI569" s="8">
        <v>81</v>
      </c>
      <c r="BJ569" s="8">
        <v>87</v>
      </c>
      <c r="BK569" s="8">
        <v>84</v>
      </c>
      <c r="BL569" s="8">
        <v>3</v>
      </c>
      <c r="BM569" s="8" t="s">
        <v>2369</v>
      </c>
    </row>
    <row r="570" spans="57:65">
      <c r="BE570" s="8">
        <v>103</v>
      </c>
      <c r="BF570" s="8">
        <v>9</v>
      </c>
      <c r="BG570" s="8" t="s">
        <v>1696</v>
      </c>
      <c r="BH570" s="8" t="s">
        <v>51</v>
      </c>
      <c r="BI570" s="8">
        <v>98</v>
      </c>
      <c r="BJ570" s="8">
        <v>108</v>
      </c>
      <c r="BK570" s="8">
        <v>103</v>
      </c>
      <c r="BL570" s="8">
        <v>5</v>
      </c>
      <c r="BM570" s="8" t="s">
        <v>2369</v>
      </c>
    </row>
    <row r="571" spans="57:65">
      <c r="BE571" s="8">
        <v>104</v>
      </c>
      <c r="BF571" s="8">
        <v>9</v>
      </c>
      <c r="BG571" s="8" t="s">
        <v>2443</v>
      </c>
      <c r="BH571" s="8" t="s">
        <v>14</v>
      </c>
      <c r="BI571" s="8">
        <v>103</v>
      </c>
      <c r="BJ571" s="8">
        <v>105</v>
      </c>
      <c r="BK571" s="8">
        <v>104</v>
      </c>
      <c r="BL571" s="8">
        <v>1</v>
      </c>
      <c r="BM571" s="8" t="s">
        <v>2369</v>
      </c>
    </row>
    <row r="573" spans="57:65">
      <c r="BE573" s="8">
        <v>1</v>
      </c>
      <c r="BF573" s="8">
        <v>1</v>
      </c>
      <c r="BG573" s="8" t="s">
        <v>203</v>
      </c>
      <c r="BH573" s="8" t="s">
        <v>29</v>
      </c>
      <c r="BI573" s="8">
        <v>1</v>
      </c>
      <c r="BJ573" s="8">
        <v>11</v>
      </c>
      <c r="BK573" s="8">
        <v>1.9</v>
      </c>
      <c r="BL573" s="8">
        <v>2.2999999999999998</v>
      </c>
      <c r="BM573" s="8">
        <v>0</v>
      </c>
    </row>
    <row r="574" spans="57:65">
      <c r="BE574" s="8">
        <v>2</v>
      </c>
      <c r="BF574" s="8">
        <v>1</v>
      </c>
      <c r="BG574" s="8" t="s">
        <v>599</v>
      </c>
      <c r="BH574" s="8" t="s">
        <v>34</v>
      </c>
      <c r="BI574" s="8">
        <v>1</v>
      </c>
      <c r="BJ574" s="8">
        <v>4</v>
      </c>
      <c r="BK574" s="8">
        <v>2.5</v>
      </c>
      <c r="BL574" s="8">
        <v>0.8</v>
      </c>
      <c r="BM574" s="8">
        <v>2</v>
      </c>
    </row>
    <row r="575" spans="57:65">
      <c r="BE575" s="8">
        <v>3</v>
      </c>
      <c r="BF575" s="8">
        <v>1</v>
      </c>
      <c r="BG575" s="8" t="s">
        <v>642</v>
      </c>
      <c r="BH575" s="8" t="s">
        <v>46</v>
      </c>
      <c r="BI575" s="8">
        <v>1</v>
      </c>
      <c r="BJ575" s="8">
        <v>5</v>
      </c>
      <c r="BK575" s="8">
        <v>3.4</v>
      </c>
      <c r="BL575" s="8">
        <v>1.3</v>
      </c>
      <c r="BM575" s="8">
        <v>-1</v>
      </c>
    </row>
    <row r="576" spans="57:65">
      <c r="BE576" s="8">
        <v>4</v>
      </c>
      <c r="BF576" s="8">
        <v>1</v>
      </c>
      <c r="BG576" s="8" t="s">
        <v>222</v>
      </c>
      <c r="BH576" s="8" t="s">
        <v>20</v>
      </c>
      <c r="BI576" s="8">
        <v>2</v>
      </c>
      <c r="BJ576" s="8">
        <v>7</v>
      </c>
      <c r="BK576" s="8">
        <v>3.8</v>
      </c>
      <c r="BL576" s="8">
        <v>1.4</v>
      </c>
      <c r="BM576" s="8">
        <v>2</v>
      </c>
    </row>
    <row r="577" spans="57:65">
      <c r="BE577" s="8">
        <v>5</v>
      </c>
      <c r="BF577" s="8">
        <v>2</v>
      </c>
      <c r="BG577" s="8" t="s">
        <v>204</v>
      </c>
      <c r="BH577" s="8" t="s">
        <v>1</v>
      </c>
      <c r="BI577" s="8">
        <v>3</v>
      </c>
      <c r="BJ577" s="8">
        <v>9</v>
      </c>
      <c r="BK577" s="8">
        <v>5.8</v>
      </c>
      <c r="BL577" s="8">
        <v>1.7</v>
      </c>
      <c r="BM577" s="8">
        <v>0</v>
      </c>
    </row>
    <row r="578" spans="57:65">
      <c r="BE578" s="8">
        <v>6</v>
      </c>
      <c r="BF578" s="8">
        <v>2</v>
      </c>
      <c r="BG578" s="8" t="s">
        <v>216</v>
      </c>
      <c r="BH578" s="8" t="s">
        <v>433</v>
      </c>
      <c r="BI578" s="8">
        <v>4</v>
      </c>
      <c r="BJ578" s="8">
        <v>13</v>
      </c>
      <c r="BK578" s="8">
        <v>6.2</v>
      </c>
      <c r="BL578" s="8">
        <v>1.9</v>
      </c>
      <c r="BM578" s="8">
        <v>-3</v>
      </c>
    </row>
    <row r="579" spans="57:65">
      <c r="BE579" s="8">
        <v>7</v>
      </c>
      <c r="BF579" s="8">
        <v>2</v>
      </c>
      <c r="BG579" s="8" t="s">
        <v>602</v>
      </c>
      <c r="BH579" s="8" t="s">
        <v>18</v>
      </c>
      <c r="BI579" s="8">
        <v>4</v>
      </c>
      <c r="BJ579" s="8">
        <v>19</v>
      </c>
      <c r="BK579" s="8">
        <v>8.8000000000000007</v>
      </c>
      <c r="BL579" s="8">
        <v>4</v>
      </c>
      <c r="BM579" s="8">
        <v>4</v>
      </c>
    </row>
    <row r="580" spans="57:65">
      <c r="BE580" s="8">
        <v>8</v>
      </c>
      <c r="BF580" s="8">
        <v>2</v>
      </c>
      <c r="BG580" s="8" t="s">
        <v>209</v>
      </c>
      <c r="BH580" s="8" t="s">
        <v>22</v>
      </c>
      <c r="BI580" s="8">
        <v>5</v>
      </c>
      <c r="BJ580" s="8">
        <v>19</v>
      </c>
      <c r="BK580" s="8">
        <v>9.3000000000000007</v>
      </c>
      <c r="BL580" s="8">
        <v>3.4</v>
      </c>
      <c r="BM580" s="8">
        <v>0</v>
      </c>
    </row>
    <row r="581" spans="57:65">
      <c r="BE581" s="8">
        <v>9</v>
      </c>
      <c r="BF581" s="8">
        <v>2</v>
      </c>
      <c r="BG581" s="8" t="s">
        <v>641</v>
      </c>
      <c r="BH581" s="8" t="s">
        <v>36</v>
      </c>
      <c r="BI581" s="8">
        <v>8</v>
      </c>
      <c r="BJ581" s="8">
        <v>17</v>
      </c>
      <c r="BK581" s="8">
        <v>11.2</v>
      </c>
      <c r="BL581" s="8">
        <v>2.5</v>
      </c>
      <c r="BM581" s="8">
        <v>0</v>
      </c>
    </row>
    <row r="582" spans="57:65">
      <c r="BE582" s="8">
        <v>10</v>
      </c>
      <c r="BF582" s="8">
        <v>2</v>
      </c>
      <c r="BG582" s="8" t="s">
        <v>596</v>
      </c>
      <c r="BH582" s="8" t="s">
        <v>2</v>
      </c>
      <c r="BI582" s="8">
        <v>9</v>
      </c>
      <c r="BJ582" s="8">
        <v>17</v>
      </c>
      <c r="BK582" s="8">
        <v>11.2</v>
      </c>
      <c r="BL582" s="8">
        <v>2.1</v>
      </c>
      <c r="BM582" s="8">
        <v>7</v>
      </c>
    </row>
    <row r="583" spans="57:65">
      <c r="BE583" s="8">
        <v>11</v>
      </c>
      <c r="BF583" s="8">
        <v>3</v>
      </c>
      <c r="BG583" s="8" t="s">
        <v>218</v>
      </c>
      <c r="BH583" s="8" t="s">
        <v>51</v>
      </c>
      <c r="BI583" s="8">
        <v>8</v>
      </c>
      <c r="BJ583" s="8">
        <v>17</v>
      </c>
      <c r="BK583" s="8">
        <v>12.2</v>
      </c>
      <c r="BL583" s="8">
        <v>2.6</v>
      </c>
      <c r="BM583" s="8">
        <v>11</v>
      </c>
    </row>
    <row r="584" spans="57:65">
      <c r="BE584" s="8">
        <v>12</v>
      </c>
      <c r="BF584" s="8">
        <v>3</v>
      </c>
      <c r="BG584" s="8" t="s">
        <v>213</v>
      </c>
      <c r="BH584" s="8" t="s">
        <v>52</v>
      </c>
      <c r="BI584" s="8">
        <v>5</v>
      </c>
      <c r="BJ584" s="8">
        <v>23</v>
      </c>
      <c r="BK584" s="8">
        <v>12.2</v>
      </c>
      <c r="BL584" s="8">
        <v>4.7</v>
      </c>
      <c r="BM584" s="8">
        <v>0</v>
      </c>
    </row>
    <row r="585" spans="57:65">
      <c r="BE585" s="8">
        <v>13</v>
      </c>
      <c r="BF585" s="8">
        <v>3</v>
      </c>
      <c r="BG585" s="8" t="s">
        <v>210</v>
      </c>
      <c r="BH585" s="8" t="s">
        <v>38</v>
      </c>
      <c r="BI585" s="8">
        <v>9</v>
      </c>
      <c r="BJ585" s="8">
        <v>26</v>
      </c>
      <c r="BK585" s="8">
        <v>13.1</v>
      </c>
      <c r="BL585" s="8">
        <v>4.2</v>
      </c>
      <c r="BM585" s="8">
        <v>1</v>
      </c>
    </row>
    <row r="586" spans="57:65">
      <c r="BE586" s="8">
        <v>14</v>
      </c>
      <c r="BF586" s="8">
        <v>3</v>
      </c>
      <c r="BG586" s="8" t="s">
        <v>217</v>
      </c>
      <c r="BH586" s="8" t="s">
        <v>27</v>
      </c>
      <c r="BI586" s="8">
        <v>6</v>
      </c>
      <c r="BJ586" s="8">
        <v>19</v>
      </c>
      <c r="BK586" s="8">
        <v>13.8</v>
      </c>
      <c r="BL586" s="8">
        <v>3.3</v>
      </c>
      <c r="BM586" s="8">
        <v>7</v>
      </c>
    </row>
    <row r="587" spans="57:65">
      <c r="BE587" s="8">
        <v>15</v>
      </c>
      <c r="BF587" s="8">
        <v>3</v>
      </c>
      <c r="BG587" s="8" t="s">
        <v>208</v>
      </c>
      <c r="BH587" s="8" t="s">
        <v>16</v>
      </c>
      <c r="BI587" s="8">
        <v>8</v>
      </c>
      <c r="BJ587" s="8">
        <v>20</v>
      </c>
      <c r="BK587" s="8">
        <v>15.2</v>
      </c>
      <c r="BL587" s="8">
        <v>3.5</v>
      </c>
      <c r="BM587" s="8">
        <v>3</v>
      </c>
    </row>
    <row r="588" spans="57:65">
      <c r="BE588" s="8">
        <v>16</v>
      </c>
      <c r="BF588" s="8">
        <v>3</v>
      </c>
      <c r="BG588" s="8" t="s">
        <v>487</v>
      </c>
      <c r="BH588" s="8" t="s">
        <v>10</v>
      </c>
      <c r="BI588" s="8">
        <v>9</v>
      </c>
      <c r="BJ588" s="8">
        <v>30</v>
      </c>
      <c r="BK588" s="8">
        <v>15.9</v>
      </c>
      <c r="BL588" s="8">
        <v>5.0999999999999996</v>
      </c>
      <c r="BM588" s="8">
        <v>-9</v>
      </c>
    </row>
    <row r="589" spans="57:65">
      <c r="BE589" s="8">
        <v>17</v>
      </c>
      <c r="BF589" s="8">
        <v>3</v>
      </c>
      <c r="BG589" s="8" t="s">
        <v>215</v>
      </c>
      <c r="BH589" s="8" t="s">
        <v>31</v>
      </c>
      <c r="BI589" s="8">
        <v>7</v>
      </c>
      <c r="BJ589" s="8">
        <v>26</v>
      </c>
      <c r="BK589" s="8">
        <v>17</v>
      </c>
      <c r="BL589" s="8">
        <v>5.5</v>
      </c>
      <c r="BM589" s="8">
        <v>-7</v>
      </c>
    </row>
    <row r="590" spans="57:65">
      <c r="BE590" s="8">
        <v>18</v>
      </c>
      <c r="BF590" s="8">
        <v>3</v>
      </c>
      <c r="BG590" s="8" t="s">
        <v>207</v>
      </c>
      <c r="BH590" s="8" t="s">
        <v>4</v>
      </c>
      <c r="BI590" s="8">
        <v>15</v>
      </c>
      <c r="BJ590" s="8">
        <v>24</v>
      </c>
      <c r="BK590" s="8">
        <v>18.7</v>
      </c>
      <c r="BL590" s="8">
        <v>2.7</v>
      </c>
      <c r="BM590" s="8">
        <v>2</v>
      </c>
    </row>
    <row r="591" spans="57:65">
      <c r="BE591" s="8">
        <v>19</v>
      </c>
      <c r="BF591" s="8">
        <v>3</v>
      </c>
      <c r="BG591" s="8" t="s">
        <v>205</v>
      </c>
      <c r="BH591" s="8" t="s">
        <v>13</v>
      </c>
      <c r="BI591" s="8">
        <v>13</v>
      </c>
      <c r="BJ591" s="8">
        <v>25</v>
      </c>
      <c r="BK591" s="8">
        <v>18.8</v>
      </c>
      <c r="BL591" s="8">
        <v>2.6</v>
      </c>
      <c r="BM591" s="8">
        <v>-4</v>
      </c>
    </row>
    <row r="592" spans="57:65">
      <c r="BE592" s="8">
        <v>20</v>
      </c>
      <c r="BF592" s="8">
        <v>3</v>
      </c>
      <c r="BG592" s="8" t="s">
        <v>212</v>
      </c>
      <c r="BH592" s="8" t="s">
        <v>25</v>
      </c>
      <c r="BI592" s="8">
        <v>14</v>
      </c>
      <c r="BJ592" s="8">
        <v>24</v>
      </c>
      <c r="BK592" s="8">
        <v>19.5</v>
      </c>
      <c r="BL592" s="8">
        <v>2.2999999999999998</v>
      </c>
      <c r="BM592" s="8">
        <v>-7</v>
      </c>
    </row>
    <row r="593" spans="57:65">
      <c r="BE593" s="8">
        <v>21</v>
      </c>
      <c r="BF593" s="8">
        <v>3</v>
      </c>
      <c r="BG593" s="8" t="s">
        <v>202</v>
      </c>
      <c r="BH593" s="8" t="s">
        <v>42</v>
      </c>
      <c r="BI593" s="8">
        <v>13</v>
      </c>
      <c r="BJ593" s="8">
        <v>27</v>
      </c>
      <c r="BK593" s="8">
        <v>20</v>
      </c>
      <c r="BL593" s="8">
        <v>4.5999999999999996</v>
      </c>
      <c r="BM593" s="8">
        <v>-2</v>
      </c>
    </row>
    <row r="594" spans="57:65">
      <c r="BE594" s="8">
        <v>22</v>
      </c>
      <c r="BF594" s="8">
        <v>4</v>
      </c>
      <c r="BG594" s="8" t="s">
        <v>220</v>
      </c>
      <c r="BH594" s="8" t="s">
        <v>48</v>
      </c>
      <c r="BI594" s="8">
        <v>14</v>
      </c>
      <c r="BJ594" s="8">
        <v>27</v>
      </c>
      <c r="BK594" s="8">
        <v>22.3</v>
      </c>
      <c r="BL594" s="8">
        <v>3.2</v>
      </c>
      <c r="BM594" s="8">
        <v>2</v>
      </c>
    </row>
    <row r="595" spans="57:65">
      <c r="BE595" s="8">
        <v>23</v>
      </c>
      <c r="BF595" s="8">
        <v>4</v>
      </c>
      <c r="BG595" s="8" t="s">
        <v>617</v>
      </c>
      <c r="BH595" s="8" t="s">
        <v>53</v>
      </c>
      <c r="BI595" s="8">
        <v>19</v>
      </c>
      <c r="BJ595" s="8">
        <v>28</v>
      </c>
      <c r="BK595" s="8">
        <v>23</v>
      </c>
      <c r="BL595" s="8">
        <v>2.1</v>
      </c>
      <c r="BM595" s="8">
        <v>0</v>
      </c>
    </row>
    <row r="596" spans="57:65">
      <c r="BE596" s="8">
        <v>24</v>
      </c>
      <c r="BF596" s="8">
        <v>4</v>
      </c>
      <c r="BG596" s="8" t="s">
        <v>211</v>
      </c>
      <c r="BH596" s="8" t="s">
        <v>12</v>
      </c>
      <c r="BI596" s="8">
        <v>18</v>
      </c>
      <c r="BJ596" s="8">
        <v>32</v>
      </c>
      <c r="BK596" s="8">
        <v>25.6</v>
      </c>
      <c r="BL596" s="8">
        <v>3.5</v>
      </c>
      <c r="BM596" s="8">
        <v>3</v>
      </c>
    </row>
    <row r="597" spans="57:65">
      <c r="BE597" s="8">
        <v>25</v>
      </c>
      <c r="BF597" s="8">
        <v>4</v>
      </c>
      <c r="BG597" s="8" t="s">
        <v>985</v>
      </c>
      <c r="BH597" s="8" t="s">
        <v>24</v>
      </c>
      <c r="BI597" s="8">
        <v>15</v>
      </c>
      <c r="BJ597" s="8">
        <v>30</v>
      </c>
      <c r="BK597" s="8">
        <v>22.1</v>
      </c>
      <c r="BL597" s="8">
        <v>4.7</v>
      </c>
      <c r="BM597" s="8" t="s">
        <v>2369</v>
      </c>
    </row>
    <row r="598" spans="57:65">
      <c r="BE598" s="8">
        <v>26</v>
      </c>
      <c r="BF598" s="8">
        <v>4</v>
      </c>
      <c r="BG598" s="8" t="s">
        <v>983</v>
      </c>
      <c r="BH598" s="8" t="s">
        <v>8</v>
      </c>
      <c r="BI598" s="8">
        <v>16</v>
      </c>
      <c r="BJ598" s="8">
        <v>34</v>
      </c>
      <c r="BK598" s="8">
        <v>24.3</v>
      </c>
      <c r="BL598" s="8">
        <v>5</v>
      </c>
      <c r="BM598" s="8">
        <v>-10</v>
      </c>
    </row>
    <row r="599" spans="57:65">
      <c r="BE599" s="8">
        <v>27</v>
      </c>
      <c r="BF599" s="8">
        <v>4</v>
      </c>
      <c r="BG599" s="8" t="s">
        <v>206</v>
      </c>
      <c r="BH599" s="8" t="s">
        <v>6</v>
      </c>
      <c r="BI599" s="8">
        <v>24</v>
      </c>
      <c r="BJ599" s="8">
        <v>31</v>
      </c>
      <c r="BK599" s="8">
        <v>26.8</v>
      </c>
      <c r="BL599" s="8">
        <v>2.1</v>
      </c>
      <c r="BM599" s="8" t="s">
        <v>2369</v>
      </c>
    </row>
    <row r="600" spans="57:65">
      <c r="BE600" s="8">
        <v>28</v>
      </c>
      <c r="BF600" s="8">
        <v>4</v>
      </c>
      <c r="BG600" s="8" t="s">
        <v>626</v>
      </c>
      <c r="BH600" s="8" t="s">
        <v>32</v>
      </c>
      <c r="BI600" s="8">
        <v>23</v>
      </c>
      <c r="BJ600" s="8">
        <v>31</v>
      </c>
      <c r="BK600" s="8">
        <v>26.4</v>
      </c>
      <c r="BL600" s="8">
        <v>1.8</v>
      </c>
      <c r="BM600" s="8">
        <v>-2</v>
      </c>
    </row>
    <row r="601" spans="57:65">
      <c r="BE601" s="8">
        <v>29</v>
      </c>
      <c r="BF601" s="8">
        <v>4</v>
      </c>
      <c r="BG601" s="8" t="s">
        <v>488</v>
      </c>
      <c r="BH601" s="8" t="s">
        <v>50</v>
      </c>
      <c r="BI601" s="8">
        <v>21</v>
      </c>
      <c r="BJ601" s="8">
        <v>33</v>
      </c>
      <c r="BK601" s="8">
        <v>27.5</v>
      </c>
      <c r="BL601" s="8">
        <v>3.9</v>
      </c>
      <c r="BM601" s="8" t="s">
        <v>2369</v>
      </c>
    </row>
    <row r="602" spans="57:65">
      <c r="BE602" s="8">
        <v>30</v>
      </c>
      <c r="BF602" s="8">
        <v>5</v>
      </c>
      <c r="BG602" s="8" t="s">
        <v>221</v>
      </c>
      <c r="BH602" s="8" t="s">
        <v>40</v>
      </c>
      <c r="BI602" s="8">
        <v>25</v>
      </c>
      <c r="BJ602" s="8">
        <v>31</v>
      </c>
      <c r="BK602" s="8">
        <v>29.4</v>
      </c>
      <c r="BL602" s="8">
        <v>1.7</v>
      </c>
      <c r="BM602" s="8">
        <v>-5</v>
      </c>
    </row>
    <row r="603" spans="57:65">
      <c r="BE603" s="8">
        <v>31</v>
      </c>
      <c r="BF603" s="8">
        <v>5</v>
      </c>
      <c r="BG603" s="8" t="s">
        <v>1004</v>
      </c>
      <c r="BH603" s="8" t="s">
        <v>120</v>
      </c>
      <c r="BI603" s="8">
        <v>9</v>
      </c>
      <c r="BJ603" s="8">
        <v>37</v>
      </c>
      <c r="BK603" s="8">
        <v>23.6</v>
      </c>
      <c r="BL603" s="8">
        <v>10.199999999999999</v>
      </c>
      <c r="BM603" s="8" t="s">
        <v>2369</v>
      </c>
    </row>
    <row r="604" spans="57:65">
      <c r="BE604" s="8">
        <v>32</v>
      </c>
      <c r="BF604" s="8">
        <v>5</v>
      </c>
      <c r="BG604" s="8" t="s">
        <v>2450</v>
      </c>
      <c r="BH604" s="8" t="s">
        <v>49</v>
      </c>
      <c r="BI604" s="8">
        <v>28</v>
      </c>
      <c r="BJ604" s="8">
        <v>35</v>
      </c>
      <c r="BK604" s="8">
        <v>30.8</v>
      </c>
      <c r="BL604" s="8">
        <v>2.1</v>
      </c>
      <c r="BM604" s="8" t="s">
        <v>2369</v>
      </c>
    </row>
    <row r="605" spans="57:65">
      <c r="BE605" s="8">
        <v>33</v>
      </c>
      <c r="BF605" s="8">
        <v>5</v>
      </c>
      <c r="BG605" s="8" t="s">
        <v>2451</v>
      </c>
      <c r="BH605" s="8" t="s">
        <v>14</v>
      </c>
      <c r="BI605" s="8">
        <v>29</v>
      </c>
      <c r="BJ605" s="8">
        <v>35</v>
      </c>
      <c r="BK605" s="8">
        <v>31</v>
      </c>
      <c r="BL605" s="8">
        <v>2.2999999999999998</v>
      </c>
      <c r="BM605" s="8" t="s">
        <v>2369</v>
      </c>
    </row>
    <row r="606" spans="57:65">
      <c r="BE606" s="8">
        <v>34</v>
      </c>
      <c r="BF606" s="8">
        <v>5</v>
      </c>
      <c r="BG606" s="8" t="s">
        <v>1025</v>
      </c>
      <c r="BH606" s="8" t="s">
        <v>120</v>
      </c>
      <c r="BI606" s="8">
        <v>31</v>
      </c>
      <c r="BJ606" s="8">
        <v>32</v>
      </c>
      <c r="BK606" s="8">
        <v>31.5</v>
      </c>
      <c r="BL606" s="8">
        <v>0.5</v>
      </c>
      <c r="BM606" s="8" t="s">
        <v>2369</v>
      </c>
    </row>
    <row r="607" spans="57:65">
      <c r="BE607" s="8">
        <v>35</v>
      </c>
      <c r="BF607" s="8">
        <v>5</v>
      </c>
      <c r="BG607" s="8" t="s">
        <v>1022</v>
      </c>
      <c r="BH607" s="8" t="s">
        <v>120</v>
      </c>
      <c r="BI607" s="8">
        <v>27</v>
      </c>
      <c r="BJ607" s="8">
        <v>37</v>
      </c>
      <c r="BK607" s="8">
        <v>32.5</v>
      </c>
      <c r="BL607" s="8">
        <v>3.6</v>
      </c>
      <c r="BM607" s="8" t="s">
        <v>2369</v>
      </c>
    </row>
    <row r="608" spans="57:65">
      <c r="BE608" s="8">
        <v>36</v>
      </c>
      <c r="BF608" s="8">
        <v>5</v>
      </c>
      <c r="BG608" s="8" t="s">
        <v>214</v>
      </c>
      <c r="BH608" s="8" t="s">
        <v>120</v>
      </c>
      <c r="BI608" s="8">
        <v>27</v>
      </c>
      <c r="BJ608" s="8">
        <v>29</v>
      </c>
      <c r="BK608" s="8">
        <v>28</v>
      </c>
      <c r="BL608" s="8">
        <v>1</v>
      </c>
      <c r="BM608" s="8" t="s">
        <v>2369</v>
      </c>
    </row>
    <row r="609" spans="57:65">
      <c r="BE609" s="8">
        <v>37</v>
      </c>
      <c r="BF609" s="8">
        <v>5</v>
      </c>
      <c r="BG609" s="8" t="s">
        <v>2452</v>
      </c>
      <c r="BH609" s="8" t="s">
        <v>120</v>
      </c>
      <c r="BI609" s="8">
        <v>31</v>
      </c>
      <c r="BJ609" s="8">
        <v>34</v>
      </c>
      <c r="BK609" s="8">
        <v>32.299999999999997</v>
      </c>
      <c r="BL609" s="8">
        <v>1.3</v>
      </c>
      <c r="BM609" s="8" t="s">
        <v>2369</v>
      </c>
    </row>
    <row r="610" spans="57:65">
      <c r="BE610" s="8">
        <v>38</v>
      </c>
      <c r="BF610" s="8">
        <v>5</v>
      </c>
      <c r="BG610" s="8" t="s">
        <v>2453</v>
      </c>
      <c r="BH610" s="8" t="s">
        <v>120</v>
      </c>
      <c r="BI610" s="8">
        <v>33</v>
      </c>
      <c r="BJ610" s="8">
        <v>34</v>
      </c>
      <c r="BK610" s="8">
        <v>33.5</v>
      </c>
      <c r="BL610" s="8">
        <v>0.5</v>
      </c>
      <c r="BM610" s="8" t="s">
        <v>2369</v>
      </c>
    </row>
  </sheetData>
  <conditionalFormatting sqref="K7:K512 C7:H512 M45 M461:AE512 M7:V44 O45:V45 W7:AE460 M46:V460 AH7:AM512 T7:V512">
    <cfRule type="expression" dxfId="98" priority="32">
      <formula>MOD(ROW(),2)</formula>
    </cfRule>
  </conditionalFormatting>
  <conditionalFormatting sqref="L7:L512">
    <cfRule type="cellIs" dxfId="97" priority="22" operator="equal">
      <formula>"ROOKIE"</formula>
    </cfRule>
    <cfRule type="cellIs" dxfId="96" priority="23" operator="equal">
      <formula>"FREE AGENT"</formula>
    </cfRule>
    <cfRule type="cellIs" dxfId="95" priority="24" operator="equal">
      <formula>"HOMIES"</formula>
    </cfRule>
    <cfRule type="expression" dxfId="94" priority="27">
      <formula>MOD(ROW(),2)</formula>
    </cfRule>
  </conditionalFormatting>
  <conditionalFormatting sqref="Y7:Y512">
    <cfRule type="colorScale" priority="14">
      <colorScale>
        <cfvo type="min"/>
        <cfvo type="percentile" val="50"/>
        <cfvo type="max"/>
        <color rgb="FF63BE7B"/>
        <color rgb="FFFFEB84"/>
        <color rgb="FFF8696B"/>
      </colorScale>
    </cfRule>
  </conditionalFormatting>
  <conditionalFormatting sqref="AC7:AC512">
    <cfRule type="colorScale" priority="12">
      <colorScale>
        <cfvo type="min"/>
        <cfvo type="percentile" val="50"/>
        <cfvo type="max"/>
        <color rgb="FF63BE7B"/>
        <color rgb="FFFFEB84"/>
        <color rgb="FFF8696B"/>
      </colorScale>
    </cfRule>
  </conditionalFormatting>
  <conditionalFormatting sqref="I7:J512">
    <cfRule type="colorScale" priority="8">
      <colorScale>
        <cfvo type="min"/>
        <cfvo type="percentile" val="50"/>
        <cfvo type="max"/>
        <color rgb="FF63BE7B"/>
        <color rgb="FFFFEB84"/>
        <color rgb="FFF8696B"/>
      </colorScale>
    </cfRule>
    <cfRule type="expression" dxfId="93" priority="11">
      <formula>MOD(ROW(),2)</formula>
    </cfRule>
  </conditionalFormatting>
  <conditionalFormatting sqref="N7:N44 N46:N512">
    <cfRule type="cellIs" dxfId="92" priority="5" operator="equal">
      <formula>"PP"</formula>
    </cfRule>
    <cfRule type="cellIs" dxfId="91" priority="9" operator="equal">
      <formula>"C"</formula>
    </cfRule>
    <cfRule type="cellIs" dxfId="90" priority="10" operator="equal">
      <formula>"F"</formula>
    </cfRule>
  </conditionalFormatting>
  <conditionalFormatting sqref="M7:M512">
    <cfRule type="colorScale" priority="7">
      <colorScale>
        <cfvo type="min"/>
        <cfvo type="percentile" val="50"/>
        <cfvo type="max"/>
        <color rgb="FF63BE7B"/>
        <color rgb="FFFFEB84"/>
        <color rgb="FFF8696B"/>
      </colorScale>
    </cfRule>
  </conditionalFormatting>
  <conditionalFormatting sqref="R461:R512 S7:S460">
    <cfRule type="colorScale" priority="6">
      <colorScale>
        <cfvo type="min"/>
        <cfvo type="percentile" val="50"/>
        <cfvo type="max"/>
        <color rgb="FFF8696B"/>
        <color rgb="FFFFEB84"/>
        <color rgb="FF63BE7B"/>
      </colorScale>
    </cfRule>
  </conditionalFormatting>
  <conditionalFormatting sqref="R7:R460">
    <cfRule type="colorScale" priority="4">
      <colorScale>
        <cfvo type="min"/>
        <cfvo type="percentile" val="50"/>
        <cfvo type="max"/>
        <color rgb="FFF8696B"/>
        <color rgb="FFFFEB84"/>
        <color rgb="FF63BE7B"/>
      </colorScale>
    </cfRule>
  </conditionalFormatting>
  <conditionalFormatting sqref="V7:V512">
    <cfRule type="colorScale" priority="2">
      <colorScale>
        <cfvo type="min"/>
        <cfvo type="percentile" val="50"/>
        <cfvo type="max"/>
        <color rgb="FF63BE7B"/>
        <color rgb="FFFFEB84"/>
        <color rgb="FFF8696B"/>
      </colorScale>
    </cfRule>
  </conditionalFormatting>
  <conditionalFormatting sqref="AK7:AK512">
    <cfRule type="colorScale" priority="1">
      <colorScale>
        <cfvo type="min"/>
        <cfvo type="percentile" val="50"/>
        <cfvo type="max"/>
        <color rgb="FF63BE7B"/>
        <color rgb="FFFFEB84"/>
        <color rgb="FFF8696B"/>
      </colorScale>
    </cfRule>
  </conditionalFormatting>
  <printOptions horizontalCentered="1"/>
  <pageMargins left="0.25" right="0.25" top="0.25" bottom="0.25" header="0" footer="0"/>
  <pageSetup paperSize="17" scale="68" fitToHeight="0" orientation="portrait" r:id="rId1"/>
  <rowBreaks count="6" manualBreakCount="6">
    <brk id="71" min="1" max="31" man="1"/>
    <brk id="136" min="1" max="31" man="1"/>
    <brk id="201" min="1" max="31" man="1"/>
    <brk id="266" min="1" max="31" man="1"/>
    <brk id="331" min="1" max="31" man="1"/>
    <brk id="396" min="1" max="31"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F98D8-2458-40BC-8C9A-AB6231DA5196}">
  <sheetPr>
    <tabColor rgb="FF00B050"/>
  </sheetPr>
  <dimension ref="A1:AZ230"/>
  <sheetViews>
    <sheetView showGridLines="0" view="pageBreakPreview" zoomScale="125" zoomScaleNormal="100" zoomScaleSheetLayoutView="125" workbookViewId="0"/>
  </sheetViews>
  <sheetFormatPr baseColWidth="10" defaultColWidth="8.83203125" defaultRowHeight="15" outlineLevelCol="1"/>
  <cols>
    <col min="2" max="2" width="1.6640625" customWidth="1"/>
    <col min="3" max="3" width="4.1640625" customWidth="1"/>
    <col min="4" max="4" width="6.83203125" bestFit="1" customWidth="1" outlineLevel="1"/>
    <col min="5" max="5" width="5.83203125" customWidth="1" outlineLevel="1"/>
    <col min="6" max="6" width="4" bestFit="1" customWidth="1" outlineLevel="1"/>
    <col min="7" max="7" width="6.1640625" bestFit="1" customWidth="1" outlineLevel="1"/>
    <col min="8" max="8" width="4.33203125" bestFit="1" customWidth="1" outlineLevel="1"/>
    <col min="9" max="9" width="23" bestFit="1" customWidth="1"/>
    <col min="10" max="10" width="5.33203125" bestFit="1" customWidth="1"/>
    <col min="11" max="11" width="13.1640625" bestFit="1" customWidth="1"/>
    <col min="12" max="12" width="6.5" bestFit="1" customWidth="1"/>
    <col min="13" max="13" width="4.33203125" customWidth="1"/>
    <col min="14" max="14" width="8.6640625" hidden="1" customWidth="1"/>
    <col min="15" max="17" width="6.1640625" customWidth="1"/>
    <col min="18" max="20" width="7.33203125" customWidth="1"/>
    <col min="21" max="23" width="4.6640625" customWidth="1" outlineLevel="1"/>
    <col min="24" max="24" width="1.6640625" customWidth="1"/>
    <col min="34" max="35" width="8.83203125" style="8"/>
    <col min="36" max="36" width="22.1640625" style="8" bestFit="1" customWidth="1"/>
    <col min="37" max="42" width="8.83203125" style="8"/>
  </cols>
  <sheetData>
    <row r="1" spans="1:52" ht="15" customHeight="1" thickBot="1">
      <c r="A1" s="28" t="s">
        <v>274</v>
      </c>
      <c r="I1" s="9"/>
      <c r="X1" t="s">
        <v>69</v>
      </c>
      <c r="AH1" s="8" t="s">
        <v>69</v>
      </c>
    </row>
    <row r="2" spans="1:52" ht="18" customHeight="1">
      <c r="C2" s="12" t="s">
        <v>279</v>
      </c>
      <c r="I2" s="370" t="s">
        <v>1440</v>
      </c>
      <c r="J2" s="460" t="s">
        <v>1441</v>
      </c>
      <c r="K2" s="461"/>
    </row>
    <row r="3" spans="1:52" ht="18" customHeight="1" thickBot="1">
      <c r="C3" s="13" t="s">
        <v>277</v>
      </c>
      <c r="D3" s="13"/>
      <c r="E3" s="13"/>
      <c r="F3" s="13"/>
      <c r="G3" s="13"/>
      <c r="H3" s="13"/>
      <c r="I3" s="381" t="s">
        <v>1442</v>
      </c>
      <c r="J3" s="462" t="s">
        <v>1443</v>
      </c>
      <c r="K3" s="463"/>
      <c r="L3" s="13"/>
      <c r="M3" s="13"/>
      <c r="N3" s="13"/>
      <c r="O3" s="13"/>
      <c r="P3" s="13"/>
      <c r="Q3" s="13"/>
      <c r="R3" s="13"/>
      <c r="S3" s="13"/>
      <c r="T3" s="13"/>
      <c r="U3" s="13"/>
      <c r="V3" s="13"/>
      <c r="W3" s="13"/>
      <c r="X3" s="22"/>
      <c r="Y3" s="22"/>
      <c r="Z3" s="22"/>
    </row>
    <row r="4" spans="1:52" ht="15" customHeight="1" thickTop="1" thickBot="1"/>
    <row r="5" spans="1:52" ht="16" customHeight="1">
      <c r="C5" s="2" t="s">
        <v>277</v>
      </c>
      <c r="D5" s="6"/>
      <c r="E5" s="6"/>
      <c r="F5" s="6"/>
      <c r="G5" s="6"/>
      <c r="H5" s="6"/>
      <c r="I5" s="6"/>
      <c r="J5" s="6"/>
      <c r="K5" s="6"/>
      <c r="L5" s="6"/>
      <c r="M5" s="6"/>
      <c r="N5" s="6"/>
      <c r="O5" s="6" t="s">
        <v>2337</v>
      </c>
      <c r="P5" s="6"/>
      <c r="Q5" s="6"/>
      <c r="R5" s="6" t="s">
        <v>2447</v>
      </c>
      <c r="S5" s="6"/>
      <c r="T5" s="6"/>
      <c r="U5" s="6" t="s">
        <v>2339</v>
      </c>
      <c r="V5" s="6"/>
      <c r="W5" s="7"/>
      <c r="AH5" s="209" t="s">
        <v>2362</v>
      </c>
    </row>
    <row r="6" spans="1:52" ht="16" customHeight="1" thickBot="1">
      <c r="C6" s="3" t="s">
        <v>2363</v>
      </c>
      <c r="D6" s="4" t="s">
        <v>280</v>
      </c>
      <c r="E6" s="4" t="s">
        <v>2336</v>
      </c>
      <c r="F6" s="4" t="s">
        <v>554</v>
      </c>
      <c r="G6" s="4" t="s">
        <v>1444</v>
      </c>
      <c r="H6" s="4" t="s">
        <v>61</v>
      </c>
      <c r="I6" s="4" t="s">
        <v>265</v>
      </c>
      <c r="J6" s="4" t="s">
        <v>63</v>
      </c>
      <c r="K6" s="4" t="s">
        <v>891</v>
      </c>
      <c r="L6" s="4" t="s">
        <v>521</v>
      </c>
      <c r="M6" s="4" t="s">
        <v>536</v>
      </c>
      <c r="N6" s="4" t="s">
        <v>64</v>
      </c>
      <c r="O6" s="4" t="s">
        <v>65</v>
      </c>
      <c r="P6" s="4" t="s">
        <v>66</v>
      </c>
      <c r="Q6" s="4" t="s">
        <v>67</v>
      </c>
      <c r="R6" s="449" t="s">
        <v>2446</v>
      </c>
      <c r="S6" s="449" t="s">
        <v>2445</v>
      </c>
      <c r="T6" s="449" t="s">
        <v>2463</v>
      </c>
      <c r="U6" s="4" t="s">
        <v>2338</v>
      </c>
      <c r="V6" s="4" t="s">
        <v>1700</v>
      </c>
      <c r="W6" s="5" t="s">
        <v>1701</v>
      </c>
      <c r="AH6" s="8" t="s">
        <v>2363</v>
      </c>
      <c r="AI6" s="8" t="s">
        <v>2364</v>
      </c>
      <c r="AJ6" s="8" t="s">
        <v>2365</v>
      </c>
      <c r="AK6" s="8" t="s">
        <v>63</v>
      </c>
      <c r="AL6" s="8" t="s">
        <v>65</v>
      </c>
      <c r="AM6" s="8" t="s">
        <v>2464</v>
      </c>
      <c r="AN6" s="8" t="s">
        <v>66</v>
      </c>
      <c r="AO6" s="8" t="s">
        <v>2366</v>
      </c>
      <c r="AP6" s="8" t="s">
        <v>2367</v>
      </c>
      <c r="AQ6" s="8" t="s">
        <v>2455</v>
      </c>
      <c r="AR6" s="8" t="s">
        <v>2456</v>
      </c>
      <c r="AS6" s="8" t="s">
        <v>2457</v>
      </c>
      <c r="AT6" s="8" t="s">
        <v>1701</v>
      </c>
      <c r="AU6" s="8" t="s">
        <v>2458</v>
      </c>
      <c r="AV6" s="8" t="s">
        <v>1454</v>
      </c>
      <c r="AW6" s="8" t="s">
        <v>2459</v>
      </c>
      <c r="AX6" s="8" t="s">
        <v>2460</v>
      </c>
      <c r="AY6" s="8" t="s">
        <v>2461</v>
      </c>
      <c r="AZ6" s="8" t="s">
        <v>2462</v>
      </c>
    </row>
    <row r="7" spans="1:52" ht="16" customHeight="1">
      <c r="C7" s="352">
        <v>1</v>
      </c>
      <c r="D7" s="353" t="str">
        <f>CONCATENATE($A$1&amp;$C7)</f>
        <v>IDP1</v>
      </c>
      <c r="E7" s="353" t="s">
        <v>753</v>
      </c>
      <c r="F7" s="353" t="s">
        <v>343</v>
      </c>
      <c r="G7" s="353">
        <v>1</v>
      </c>
      <c r="H7" s="353">
        <v>1</v>
      </c>
      <c r="I7" s="353" t="s">
        <v>241</v>
      </c>
      <c r="J7" s="353" t="s">
        <v>32</v>
      </c>
      <c r="K7" s="281" t="str">
        <f>UPPER(_xlfn.XLOOKUP($I7,PPL_EMAIL!$I$2:$I$400,PPL_EMAIL!$J$2:$J$400,"",0))</f>
        <v>SHAFT</v>
      </c>
      <c r="L7" s="354">
        <v>6</v>
      </c>
      <c r="M7" s="355" t="s">
        <v>677</v>
      </c>
      <c r="N7" s="355"/>
      <c r="O7" s="285">
        <f>_xlfn.XLOOKUP($I7,$AJ$6:$AJ$152,AM$6:AM$152,"",0)</f>
        <v>1</v>
      </c>
      <c r="P7" s="281">
        <f t="shared" ref="P7:Q7" si="0">_xlfn.XLOOKUP($I7,$AJ$6:$AJ$152,AN$6:AN$152,"",0)</f>
        <v>1</v>
      </c>
      <c r="Q7" s="283">
        <f t="shared" si="0"/>
        <v>4</v>
      </c>
      <c r="R7" s="285">
        <f>_xlfn.XLOOKUP($I7, CBS_RAW!$AG$6:$AG$820,CBS_RAW!$AZ$6:$AZ$820,"",0)</f>
        <v>150.29</v>
      </c>
      <c r="S7" s="285">
        <v>250.25</v>
      </c>
      <c r="T7" s="285">
        <f>_xlfn.XLOOKUP($I7,$AJ$6:$AJ$152,AQ$6:AQ$152,"",0)</f>
        <v>14.7</v>
      </c>
      <c r="U7" s="285">
        <v>95</v>
      </c>
      <c r="V7" s="316">
        <v>68</v>
      </c>
      <c r="W7" s="356">
        <v>3</v>
      </c>
      <c r="AA7" t="str">
        <f>TRIM(L7)</f>
        <v>6</v>
      </c>
      <c r="AC7" s="240">
        <v>1</v>
      </c>
      <c r="AD7" s="240" t="s">
        <v>343</v>
      </c>
      <c r="AH7" s="8">
        <v>1</v>
      </c>
      <c r="AI7" s="8">
        <v>1</v>
      </c>
      <c r="AJ7" s="8" t="s">
        <v>241</v>
      </c>
      <c r="AK7" s="8" t="s">
        <v>32</v>
      </c>
      <c r="AL7" s="8" t="s">
        <v>753</v>
      </c>
      <c r="AM7" s="8">
        <v>1</v>
      </c>
      <c r="AN7" s="8">
        <v>1</v>
      </c>
      <c r="AO7" s="8">
        <v>4</v>
      </c>
      <c r="AP7" s="8">
        <v>1.9</v>
      </c>
      <c r="AQ7" s="8">
        <v>14.7</v>
      </c>
      <c r="AR7" s="8">
        <v>5.6</v>
      </c>
      <c r="AS7" s="8">
        <v>4</v>
      </c>
      <c r="AT7" s="8">
        <v>0.2</v>
      </c>
      <c r="AU7" s="8">
        <v>0</v>
      </c>
      <c r="AV7" s="8">
        <v>0.1</v>
      </c>
      <c r="AW7" s="8">
        <v>0</v>
      </c>
      <c r="AX7" s="8">
        <v>0</v>
      </c>
      <c r="AY7" s="8">
        <v>0</v>
      </c>
      <c r="AZ7" s="8">
        <v>0.1</v>
      </c>
    </row>
    <row r="8" spans="1:52" ht="16" customHeight="1">
      <c r="C8" s="357">
        <v>2</v>
      </c>
      <c r="D8" s="358" t="str">
        <f t="shared" ref="D8:D147" si="1">CONCATENATE($A$1&amp;$C8)</f>
        <v>IDP2</v>
      </c>
      <c r="E8" s="358" t="s">
        <v>754</v>
      </c>
      <c r="F8" s="358" t="s">
        <v>343</v>
      </c>
      <c r="G8" s="358">
        <v>2</v>
      </c>
      <c r="H8" s="358">
        <v>1</v>
      </c>
      <c r="I8" s="358" t="s">
        <v>227</v>
      </c>
      <c r="J8" s="358" t="s">
        <v>20</v>
      </c>
      <c r="K8" s="289" t="str">
        <f>UPPER(_xlfn.XLOOKUP($I8,PPL_EMAIL!$I$2:$I$400,PPL_EMAIL!$J$2:$J$400,"",0))</f>
        <v>PROGRAM</v>
      </c>
      <c r="L8" s="359">
        <v>7</v>
      </c>
      <c r="M8" s="360" t="s">
        <v>677</v>
      </c>
      <c r="N8" s="360"/>
      <c r="O8" s="293">
        <f t="shared" ref="O8:O71" si="2">_xlfn.XLOOKUP($I8,$AJ$6:$AJ$152,AM$6:AM$152,"",0)</f>
        <v>2</v>
      </c>
      <c r="P8" s="289">
        <f t="shared" ref="P8:P71" si="3">_xlfn.XLOOKUP($I8,$AJ$6:$AJ$152,AN$6:AN$152,"",0)</f>
        <v>1</v>
      </c>
      <c r="Q8" s="291">
        <f t="shared" ref="Q8:Q71" si="4">_xlfn.XLOOKUP($I8,$AJ$6:$AJ$152,AO$6:AO$152,"",0)</f>
        <v>6</v>
      </c>
      <c r="R8" s="293">
        <f>_xlfn.XLOOKUP($I8, CBS_RAW!$AG$6:$AG$820,CBS_RAW!$AZ$6:$AZ$820,"",0)</f>
        <v>135.9</v>
      </c>
      <c r="S8" s="293">
        <v>225.25</v>
      </c>
      <c r="T8" s="293">
        <f t="shared" ref="T8:T71" si="5">_xlfn.XLOOKUP($I8,$AJ$6:$AJ$152,AQ$6:AQ$152,"",0)</f>
        <v>13.3</v>
      </c>
      <c r="U8" s="293">
        <v>93</v>
      </c>
      <c r="V8" s="328">
        <v>77</v>
      </c>
      <c r="W8" s="361">
        <v>1</v>
      </c>
      <c r="AA8" t="str">
        <f t="shared" ref="AA8:AA71" si="6">TRIM(L8)</f>
        <v>7</v>
      </c>
      <c r="AC8" s="240">
        <v>2</v>
      </c>
      <c r="AD8" s="240" t="s">
        <v>343</v>
      </c>
      <c r="AH8" s="8">
        <v>2</v>
      </c>
      <c r="AI8" s="8">
        <v>1</v>
      </c>
      <c r="AJ8" s="8" t="s">
        <v>227</v>
      </c>
      <c r="AK8" s="8" t="s">
        <v>20</v>
      </c>
      <c r="AL8" s="8" t="s">
        <v>754</v>
      </c>
      <c r="AM8" s="8">
        <v>2</v>
      </c>
      <c r="AN8" s="8">
        <v>1</v>
      </c>
      <c r="AO8" s="8">
        <v>6</v>
      </c>
      <c r="AP8" s="8">
        <v>2.7</v>
      </c>
      <c r="AQ8" s="8">
        <v>13.3</v>
      </c>
      <c r="AR8" s="8">
        <v>5.5</v>
      </c>
      <c r="AS8" s="8">
        <v>4.5</v>
      </c>
      <c r="AT8" s="8">
        <v>0.1</v>
      </c>
      <c r="AU8" s="8">
        <v>0</v>
      </c>
      <c r="AV8" s="8">
        <v>0.1</v>
      </c>
      <c r="AW8" s="8">
        <v>0.1</v>
      </c>
      <c r="AX8" s="8">
        <v>0</v>
      </c>
      <c r="AY8" s="8">
        <v>0</v>
      </c>
      <c r="AZ8" s="8">
        <v>0</v>
      </c>
    </row>
    <row r="9" spans="1:52" ht="16" customHeight="1">
      <c r="C9" s="357">
        <f>C8+1</f>
        <v>3</v>
      </c>
      <c r="D9" s="358" t="str">
        <f t="shared" si="1"/>
        <v>IDP3</v>
      </c>
      <c r="E9" s="358" t="s">
        <v>755</v>
      </c>
      <c r="F9" s="358" t="s">
        <v>343</v>
      </c>
      <c r="G9" s="358">
        <v>3</v>
      </c>
      <c r="H9" s="358">
        <v>1</v>
      </c>
      <c r="I9" s="358" t="s">
        <v>695</v>
      </c>
      <c r="J9" s="358" t="s">
        <v>12</v>
      </c>
      <c r="K9" s="289" t="str">
        <f>UPPER(_xlfn.XLOOKUP($I9,PPL_EMAIL!$I$2:$I$400,PPL_EMAIL!$J$2:$J$400,"",0))</f>
        <v>DYNASTY</v>
      </c>
      <c r="L9" s="359">
        <v>1</v>
      </c>
      <c r="M9" s="360" t="s">
        <v>69</v>
      </c>
      <c r="N9" s="360"/>
      <c r="O9" s="293">
        <f t="shared" si="2"/>
        <v>3</v>
      </c>
      <c r="P9" s="289">
        <f t="shared" si="3"/>
        <v>1</v>
      </c>
      <c r="Q9" s="291">
        <f t="shared" si="4"/>
        <v>5</v>
      </c>
      <c r="R9" s="293">
        <f>_xlfn.XLOOKUP($I9, CBS_RAW!$AG$6:$AG$820,CBS_RAW!$AZ$6:$AZ$820,"",0)</f>
        <v>135.55000000000001</v>
      </c>
      <c r="S9" s="293">
        <v>258.75</v>
      </c>
      <c r="T9" s="293">
        <f t="shared" si="5"/>
        <v>15.2</v>
      </c>
      <c r="U9" s="293">
        <v>108</v>
      </c>
      <c r="V9" s="328">
        <v>75</v>
      </c>
      <c r="W9" s="361">
        <v>1</v>
      </c>
      <c r="AA9" t="str">
        <f t="shared" si="6"/>
        <v>1</v>
      </c>
      <c r="AC9" s="240">
        <v>3</v>
      </c>
      <c r="AD9" s="240" t="s">
        <v>343</v>
      </c>
      <c r="AH9" s="8">
        <v>3</v>
      </c>
      <c r="AI9" s="8">
        <v>1</v>
      </c>
      <c r="AJ9" s="8" t="s">
        <v>695</v>
      </c>
      <c r="AK9" s="8" t="s">
        <v>12</v>
      </c>
      <c r="AL9" s="8" t="s">
        <v>755</v>
      </c>
      <c r="AM9" s="8">
        <v>3</v>
      </c>
      <c r="AN9" s="8">
        <v>1</v>
      </c>
      <c r="AO9" s="8">
        <v>5</v>
      </c>
      <c r="AP9" s="8">
        <v>3.4</v>
      </c>
      <c r="AQ9" s="8">
        <v>15.2</v>
      </c>
      <c r="AR9" s="8">
        <v>6.4</v>
      </c>
      <c r="AS9" s="8">
        <v>4.4000000000000004</v>
      </c>
      <c r="AT9" s="8">
        <v>0.1</v>
      </c>
      <c r="AU9" s="8">
        <v>0</v>
      </c>
      <c r="AV9" s="8">
        <v>0</v>
      </c>
      <c r="AW9" s="8">
        <v>0</v>
      </c>
      <c r="AX9" s="8">
        <v>0.1</v>
      </c>
      <c r="AY9" s="8">
        <v>0</v>
      </c>
      <c r="AZ9" s="8">
        <v>0</v>
      </c>
    </row>
    <row r="10" spans="1:52" ht="16" customHeight="1">
      <c r="C10" s="357">
        <f t="shared" ref="C10:C73" si="7">C9+1</f>
        <v>4</v>
      </c>
      <c r="D10" s="358" t="str">
        <f t="shared" si="1"/>
        <v>IDP4</v>
      </c>
      <c r="E10" s="358" t="s">
        <v>756</v>
      </c>
      <c r="F10" s="358" t="s">
        <v>343</v>
      </c>
      <c r="G10" s="358">
        <v>4</v>
      </c>
      <c r="H10" s="358">
        <v>1</v>
      </c>
      <c r="I10" s="358" t="s">
        <v>325</v>
      </c>
      <c r="J10" s="358" t="s">
        <v>18</v>
      </c>
      <c r="K10" s="289" t="str">
        <f>UPPER(_xlfn.XLOOKUP($I10,PPL_EMAIL!$I$2:$I$400,PPL_EMAIL!$J$2:$J$400,"",0))</f>
        <v>INVINCIBLES</v>
      </c>
      <c r="L10" s="359">
        <v>5</v>
      </c>
      <c r="M10" s="360" t="s">
        <v>69</v>
      </c>
      <c r="N10" s="360"/>
      <c r="O10" s="293">
        <f t="shared" si="2"/>
        <v>4</v>
      </c>
      <c r="P10" s="289">
        <f t="shared" si="3"/>
        <v>3</v>
      </c>
      <c r="Q10" s="291">
        <f t="shared" si="4"/>
        <v>16</v>
      </c>
      <c r="R10" s="293">
        <f>_xlfn.XLOOKUP($I10, CBS_RAW!$AG$6:$AG$820,CBS_RAW!$AZ$6:$AZ$820,"",0)</f>
        <v>123.86</v>
      </c>
      <c r="S10" s="293">
        <v>199.75</v>
      </c>
      <c r="T10" s="293">
        <f t="shared" si="5"/>
        <v>11.8</v>
      </c>
      <c r="U10" s="293">
        <v>87</v>
      </c>
      <c r="V10" s="328">
        <v>41</v>
      </c>
      <c r="W10" s="361">
        <v>3.5</v>
      </c>
      <c r="AA10" t="str">
        <f t="shared" si="6"/>
        <v>5</v>
      </c>
      <c r="AC10" s="240">
        <v>4</v>
      </c>
      <c r="AD10" s="240" t="s">
        <v>343</v>
      </c>
      <c r="AH10" s="8">
        <v>4</v>
      </c>
      <c r="AI10" s="8">
        <v>2</v>
      </c>
      <c r="AJ10" s="8" t="s">
        <v>325</v>
      </c>
      <c r="AK10" s="8" t="s">
        <v>18</v>
      </c>
      <c r="AL10" s="8" t="s">
        <v>756</v>
      </c>
      <c r="AM10" s="8">
        <v>4</v>
      </c>
      <c r="AN10" s="8">
        <v>3</v>
      </c>
      <c r="AO10" s="8">
        <v>16</v>
      </c>
      <c r="AP10" s="8">
        <v>6.5</v>
      </c>
      <c r="AQ10" s="8">
        <v>11.8</v>
      </c>
      <c r="AR10" s="8">
        <v>5.0999999999999996</v>
      </c>
      <c r="AS10" s="8">
        <v>2.4</v>
      </c>
      <c r="AT10" s="8">
        <v>0.2</v>
      </c>
      <c r="AU10" s="8">
        <v>0</v>
      </c>
      <c r="AV10" s="8">
        <v>0</v>
      </c>
      <c r="AW10" s="8">
        <v>0</v>
      </c>
      <c r="AX10" s="8">
        <v>0</v>
      </c>
      <c r="AY10" s="8">
        <v>0</v>
      </c>
      <c r="AZ10" s="8">
        <v>0</v>
      </c>
    </row>
    <row r="11" spans="1:52" ht="16" customHeight="1">
      <c r="C11" s="357">
        <f t="shared" si="7"/>
        <v>5</v>
      </c>
      <c r="D11" s="358" t="str">
        <f t="shared" si="1"/>
        <v>IDP5</v>
      </c>
      <c r="E11" s="358" t="s">
        <v>759</v>
      </c>
      <c r="F11" s="358" t="s">
        <v>893</v>
      </c>
      <c r="G11" s="358">
        <v>1</v>
      </c>
      <c r="H11" s="358">
        <v>1</v>
      </c>
      <c r="I11" s="358" t="s">
        <v>682</v>
      </c>
      <c r="J11" s="358" t="s">
        <v>27</v>
      </c>
      <c r="K11" s="289" t="str">
        <f>UPPER(_xlfn.XLOOKUP($I11,PPL_EMAIL!$I$2:$I$400,PPL_EMAIL!$J$2:$J$400,"",0))</f>
        <v>ROID RAGERS</v>
      </c>
      <c r="L11" s="359">
        <v>4</v>
      </c>
      <c r="M11" s="360" t="s">
        <v>677</v>
      </c>
      <c r="N11" s="360"/>
      <c r="O11" s="293">
        <f t="shared" si="2"/>
        <v>1</v>
      </c>
      <c r="P11" s="289">
        <f t="shared" si="3"/>
        <v>5</v>
      </c>
      <c r="Q11" s="291">
        <f t="shared" si="4"/>
        <v>10</v>
      </c>
      <c r="R11" s="293">
        <f>_xlfn.XLOOKUP($I11, CBS_RAW!$AG$6:$AG$820,CBS_RAW!$AZ$6:$AZ$820,"",0)</f>
        <v>118.25</v>
      </c>
      <c r="S11" s="293">
        <v>198.25</v>
      </c>
      <c r="T11" s="293">
        <f t="shared" si="5"/>
        <v>13.2</v>
      </c>
      <c r="U11" s="293">
        <v>75</v>
      </c>
      <c r="V11" s="328">
        <v>43</v>
      </c>
      <c r="W11" s="361">
        <v>2</v>
      </c>
      <c r="AA11" t="str">
        <f t="shared" si="6"/>
        <v>4</v>
      </c>
      <c r="AC11" s="240">
        <v>1</v>
      </c>
      <c r="AD11" s="240" t="s">
        <v>893</v>
      </c>
      <c r="AH11" s="8">
        <v>5</v>
      </c>
      <c r="AI11" s="8">
        <v>2</v>
      </c>
      <c r="AJ11" s="8" t="s">
        <v>682</v>
      </c>
      <c r="AK11" s="8" t="s">
        <v>27</v>
      </c>
      <c r="AL11" s="8" t="s">
        <v>759</v>
      </c>
      <c r="AM11" s="8">
        <v>1</v>
      </c>
      <c r="AN11" s="8">
        <v>5</v>
      </c>
      <c r="AO11" s="8">
        <v>10</v>
      </c>
      <c r="AP11" s="8">
        <v>7.4</v>
      </c>
      <c r="AQ11" s="8">
        <v>13.2</v>
      </c>
      <c r="AR11" s="8">
        <v>5</v>
      </c>
      <c r="AS11" s="8">
        <v>2.9</v>
      </c>
      <c r="AT11" s="8">
        <v>0.1</v>
      </c>
      <c r="AU11" s="8">
        <v>0</v>
      </c>
      <c r="AV11" s="8">
        <v>0.1</v>
      </c>
      <c r="AW11" s="8">
        <v>0.2</v>
      </c>
      <c r="AX11" s="8">
        <v>0</v>
      </c>
      <c r="AY11" s="8">
        <v>0</v>
      </c>
      <c r="AZ11" s="8">
        <v>0</v>
      </c>
    </row>
    <row r="12" spans="1:52" ht="16" customHeight="1">
      <c r="C12" s="357">
        <f t="shared" si="7"/>
        <v>6</v>
      </c>
      <c r="D12" s="358" t="str">
        <f t="shared" si="1"/>
        <v>IDP6</v>
      </c>
      <c r="E12" s="358" t="s">
        <v>757</v>
      </c>
      <c r="F12" s="358" t="s">
        <v>343</v>
      </c>
      <c r="G12" s="358">
        <v>5</v>
      </c>
      <c r="H12" s="358">
        <v>1</v>
      </c>
      <c r="I12" s="358" t="s">
        <v>515</v>
      </c>
      <c r="J12" s="358" t="s">
        <v>4</v>
      </c>
      <c r="K12" s="289" t="str">
        <f>UPPER(_xlfn.XLOOKUP($I12,PPL_EMAIL!$I$2:$I$400,PPL_EMAIL!$J$2:$J$400,"",0))</f>
        <v>INVINCIBLES</v>
      </c>
      <c r="L12" s="359">
        <v>4</v>
      </c>
      <c r="M12" s="360" t="s">
        <v>677</v>
      </c>
      <c r="N12" s="360"/>
      <c r="O12" s="293">
        <f t="shared" si="2"/>
        <v>6</v>
      </c>
      <c r="P12" s="289">
        <f t="shared" si="3"/>
        <v>8</v>
      </c>
      <c r="Q12" s="291">
        <f t="shared" si="4"/>
        <v>17</v>
      </c>
      <c r="R12" s="293">
        <f>_xlfn.XLOOKUP($I12, CBS_RAW!$AG$6:$AG$820,CBS_RAW!$AZ$6:$AZ$820,"",0)</f>
        <v>150.84</v>
      </c>
      <c r="S12" s="293">
        <v>237</v>
      </c>
      <c r="T12" s="293">
        <f t="shared" si="5"/>
        <v>14.8</v>
      </c>
      <c r="U12" s="293">
        <v>101</v>
      </c>
      <c r="V12" s="328">
        <v>44</v>
      </c>
      <c r="W12" s="361">
        <v>2</v>
      </c>
      <c r="AA12" t="str">
        <f t="shared" si="6"/>
        <v>4</v>
      </c>
      <c r="AC12" s="240">
        <v>5</v>
      </c>
      <c r="AD12" s="240" t="s">
        <v>343</v>
      </c>
      <c r="AH12" s="8">
        <v>6</v>
      </c>
      <c r="AI12" s="8">
        <v>2</v>
      </c>
      <c r="AJ12" s="8" t="s">
        <v>232</v>
      </c>
      <c r="AK12" s="8" t="s">
        <v>8</v>
      </c>
      <c r="AL12" s="8" t="s">
        <v>780</v>
      </c>
      <c r="AM12" s="8">
        <v>1</v>
      </c>
      <c r="AN12" s="8">
        <v>4</v>
      </c>
      <c r="AO12" s="8">
        <v>15</v>
      </c>
      <c r="AP12" s="8">
        <v>9.6999999999999993</v>
      </c>
      <c r="AQ12" s="8">
        <v>11.1</v>
      </c>
      <c r="AR12" s="8">
        <v>1.9</v>
      </c>
      <c r="AS12" s="8">
        <v>1.1000000000000001</v>
      </c>
      <c r="AT12" s="8">
        <v>0.9</v>
      </c>
      <c r="AU12" s="8">
        <v>0</v>
      </c>
      <c r="AV12" s="8">
        <v>0</v>
      </c>
      <c r="AW12" s="8">
        <v>0.1</v>
      </c>
      <c r="AX12" s="8">
        <v>0.1</v>
      </c>
      <c r="AY12" s="8">
        <v>0</v>
      </c>
      <c r="AZ12" s="8">
        <v>0.1</v>
      </c>
    </row>
    <row r="13" spans="1:52" ht="16" customHeight="1">
      <c r="C13" s="357">
        <f t="shared" si="7"/>
        <v>7</v>
      </c>
      <c r="D13" s="358" t="str">
        <f t="shared" si="1"/>
        <v>IDP7</v>
      </c>
      <c r="E13" s="358" t="s">
        <v>758</v>
      </c>
      <c r="F13" s="358" t="s">
        <v>343</v>
      </c>
      <c r="G13" s="358">
        <v>6</v>
      </c>
      <c r="H13" s="358">
        <v>1</v>
      </c>
      <c r="I13" s="358" t="s">
        <v>260</v>
      </c>
      <c r="J13" s="358" t="s">
        <v>31</v>
      </c>
      <c r="K13" s="289" t="str">
        <f>UPPER(_xlfn.XLOOKUP($I13,PPL_EMAIL!$I$2:$I$400,PPL_EMAIL!$J$2:$J$400,"",0))</f>
        <v>PROGRAM</v>
      </c>
      <c r="L13" s="359">
        <v>5</v>
      </c>
      <c r="M13" s="360" t="s">
        <v>69</v>
      </c>
      <c r="N13" s="360"/>
      <c r="O13" s="293">
        <f t="shared" si="2"/>
        <v>7</v>
      </c>
      <c r="P13" s="289">
        <f t="shared" si="3"/>
        <v>9</v>
      </c>
      <c r="Q13" s="291">
        <f t="shared" si="4"/>
        <v>17</v>
      </c>
      <c r="R13" s="293">
        <f>_xlfn.XLOOKUP($I13, CBS_RAW!$AG$6:$AG$820,CBS_RAW!$AZ$6:$AZ$820,"",0)</f>
        <v>132.22999999999999</v>
      </c>
      <c r="S13" s="293">
        <v>228</v>
      </c>
      <c r="T13" s="293">
        <f t="shared" si="5"/>
        <v>14.3</v>
      </c>
      <c r="U13" s="293">
        <v>81</v>
      </c>
      <c r="V13" s="328">
        <v>62</v>
      </c>
      <c r="W13" s="361">
        <v>5</v>
      </c>
      <c r="AA13" t="str">
        <f t="shared" si="6"/>
        <v>5</v>
      </c>
      <c r="AC13" s="240">
        <v>6</v>
      </c>
      <c r="AD13" s="240" t="s">
        <v>343</v>
      </c>
      <c r="AH13" s="8">
        <v>7</v>
      </c>
      <c r="AI13" s="8">
        <v>3</v>
      </c>
      <c r="AJ13" s="8" t="s">
        <v>1357</v>
      </c>
      <c r="AK13" s="8" t="s">
        <v>49</v>
      </c>
      <c r="AL13" s="8" t="s">
        <v>757</v>
      </c>
      <c r="AM13" s="8">
        <v>5</v>
      </c>
      <c r="AN13" s="8">
        <v>5</v>
      </c>
      <c r="AO13" s="8">
        <v>19</v>
      </c>
      <c r="AP13" s="8">
        <v>11.2</v>
      </c>
      <c r="AQ13" s="8">
        <v>15.7</v>
      </c>
      <c r="AR13" s="8">
        <v>6</v>
      </c>
      <c r="AS13" s="8">
        <v>5.3</v>
      </c>
      <c r="AT13" s="8">
        <v>0.1</v>
      </c>
      <c r="AU13" s="8">
        <v>0</v>
      </c>
      <c r="AV13" s="8">
        <v>0.2</v>
      </c>
      <c r="AW13" s="8">
        <v>0.1</v>
      </c>
      <c r="AX13" s="8">
        <v>0</v>
      </c>
      <c r="AY13" s="8">
        <v>0</v>
      </c>
      <c r="AZ13" s="8">
        <v>0</v>
      </c>
    </row>
    <row r="14" spans="1:52" ht="16" customHeight="1">
      <c r="C14" s="357">
        <f t="shared" si="7"/>
        <v>8</v>
      </c>
      <c r="D14" s="358" t="str">
        <f t="shared" si="1"/>
        <v>IDP8</v>
      </c>
      <c r="E14" s="358" t="s">
        <v>761</v>
      </c>
      <c r="F14" s="358" t="s">
        <v>343</v>
      </c>
      <c r="G14" s="358">
        <v>7</v>
      </c>
      <c r="H14" s="358">
        <v>2</v>
      </c>
      <c r="I14" s="358" t="s">
        <v>242</v>
      </c>
      <c r="J14" s="358" t="s">
        <v>53</v>
      </c>
      <c r="K14" s="289" t="str">
        <f>UPPER(_xlfn.XLOOKUP($I14,PPL_EMAIL!$I$2:$I$400,PPL_EMAIL!$J$2:$J$400,"",0))</f>
        <v>PROGRAM</v>
      </c>
      <c r="L14" s="359">
        <v>3</v>
      </c>
      <c r="M14" s="360" t="s">
        <v>69</v>
      </c>
      <c r="N14" s="360"/>
      <c r="O14" s="293">
        <f t="shared" si="2"/>
        <v>10</v>
      </c>
      <c r="P14" s="289">
        <f t="shared" si="3"/>
        <v>7</v>
      </c>
      <c r="Q14" s="291">
        <f t="shared" si="4"/>
        <v>19</v>
      </c>
      <c r="R14" s="293">
        <f>_xlfn.XLOOKUP($I14, CBS_RAW!$AG$6:$AG$820,CBS_RAW!$AZ$6:$AZ$820,"",0)</f>
        <v>159.83000000000001</v>
      </c>
      <c r="S14" s="293">
        <v>28</v>
      </c>
      <c r="T14" s="293">
        <f t="shared" si="5"/>
        <v>9.3000000000000007</v>
      </c>
      <c r="U14" s="293">
        <v>11</v>
      </c>
      <c r="V14" s="328">
        <v>12</v>
      </c>
      <c r="W14" s="361">
        <v>0</v>
      </c>
      <c r="AA14" t="str">
        <f t="shared" si="6"/>
        <v>3</v>
      </c>
      <c r="AC14" s="240">
        <v>7</v>
      </c>
      <c r="AD14" s="240" t="s">
        <v>343</v>
      </c>
      <c r="AH14" s="8">
        <v>8</v>
      </c>
      <c r="AI14" s="8">
        <v>3</v>
      </c>
      <c r="AJ14" s="8" t="s">
        <v>515</v>
      </c>
      <c r="AK14" s="8" t="s">
        <v>4</v>
      </c>
      <c r="AL14" s="8" t="s">
        <v>758</v>
      </c>
      <c r="AM14" s="8">
        <v>6</v>
      </c>
      <c r="AN14" s="8">
        <v>8</v>
      </c>
      <c r="AO14" s="8">
        <v>17</v>
      </c>
      <c r="AP14" s="8">
        <v>11.5</v>
      </c>
      <c r="AQ14" s="8">
        <v>14.8</v>
      </c>
      <c r="AR14" s="8">
        <v>6.3</v>
      </c>
      <c r="AS14" s="8">
        <v>2.8</v>
      </c>
      <c r="AT14" s="8">
        <v>0.1</v>
      </c>
      <c r="AU14" s="8">
        <v>0</v>
      </c>
      <c r="AV14" s="8">
        <v>0.1</v>
      </c>
      <c r="AW14" s="8">
        <v>0.1</v>
      </c>
      <c r="AX14" s="8">
        <v>0.1</v>
      </c>
      <c r="AY14" s="8">
        <v>0</v>
      </c>
      <c r="AZ14" s="8">
        <v>0</v>
      </c>
    </row>
    <row r="15" spans="1:52" ht="16" customHeight="1">
      <c r="C15" s="357">
        <f t="shared" si="7"/>
        <v>9</v>
      </c>
      <c r="D15" s="358" t="str">
        <f t="shared" si="1"/>
        <v>IDP9</v>
      </c>
      <c r="E15" s="358" t="s">
        <v>762</v>
      </c>
      <c r="F15" s="358" t="s">
        <v>343</v>
      </c>
      <c r="G15" s="358">
        <v>8</v>
      </c>
      <c r="H15" s="358">
        <v>2</v>
      </c>
      <c r="I15" s="358" t="s">
        <v>685</v>
      </c>
      <c r="J15" s="358" t="s">
        <v>24</v>
      </c>
      <c r="K15" s="289" t="str">
        <f>UPPER(_xlfn.XLOOKUP($I15,PPL_EMAIL!$I$2:$I$400,PPL_EMAIL!$J$2:$J$400,"",0))</f>
        <v>INVINCIBLES</v>
      </c>
      <c r="L15" s="359">
        <v>1</v>
      </c>
      <c r="M15" s="360" t="s">
        <v>675</v>
      </c>
      <c r="N15" s="360"/>
      <c r="O15" s="293">
        <f t="shared" si="2"/>
        <v>11</v>
      </c>
      <c r="P15" s="289">
        <f t="shared" si="3"/>
        <v>6</v>
      </c>
      <c r="Q15" s="291">
        <f t="shared" si="4"/>
        <v>24</v>
      </c>
      <c r="R15" s="293">
        <f>_xlfn.XLOOKUP($I15, CBS_RAW!$AG$6:$AG$820,CBS_RAW!$AZ$6:$AZ$820,"",0)</f>
        <v>163.71</v>
      </c>
      <c r="S15" s="293">
        <v>229.5</v>
      </c>
      <c r="T15" s="293">
        <f t="shared" si="5"/>
        <v>14.3</v>
      </c>
      <c r="U15" s="293">
        <v>64</v>
      </c>
      <c r="V15" s="328">
        <v>20</v>
      </c>
      <c r="W15" s="361">
        <v>13</v>
      </c>
      <c r="AA15" t="str">
        <f t="shared" si="6"/>
        <v>1</v>
      </c>
      <c r="AC15" s="240">
        <v>8</v>
      </c>
      <c r="AD15" s="240" t="s">
        <v>343</v>
      </c>
      <c r="AH15" s="8">
        <v>9</v>
      </c>
      <c r="AI15" s="8">
        <v>3</v>
      </c>
      <c r="AJ15" s="8" t="s">
        <v>260</v>
      </c>
      <c r="AK15" s="8" t="s">
        <v>31</v>
      </c>
      <c r="AL15" s="8" t="s">
        <v>761</v>
      </c>
      <c r="AM15" s="8">
        <v>7</v>
      </c>
      <c r="AN15" s="8">
        <v>9</v>
      </c>
      <c r="AO15" s="8">
        <v>17</v>
      </c>
      <c r="AP15" s="8">
        <v>11.6</v>
      </c>
      <c r="AQ15" s="8">
        <v>14.3</v>
      </c>
      <c r="AR15" s="8">
        <v>5.0999999999999996</v>
      </c>
      <c r="AS15" s="8">
        <v>3.9</v>
      </c>
      <c r="AT15" s="8">
        <v>0.3</v>
      </c>
      <c r="AU15" s="8">
        <v>0</v>
      </c>
      <c r="AV15" s="8">
        <v>0.1</v>
      </c>
      <c r="AW15" s="8">
        <v>0</v>
      </c>
      <c r="AX15" s="8">
        <v>0.1</v>
      </c>
      <c r="AY15" s="8">
        <v>0</v>
      </c>
      <c r="AZ15" s="8">
        <v>0</v>
      </c>
    </row>
    <row r="16" spans="1:52" ht="16" customHeight="1">
      <c r="C16" s="357">
        <f t="shared" si="7"/>
        <v>10</v>
      </c>
      <c r="D16" s="358" t="str">
        <f t="shared" si="1"/>
        <v>IDP10</v>
      </c>
      <c r="E16" s="358" t="s">
        <v>763</v>
      </c>
      <c r="F16" s="358" t="s">
        <v>343</v>
      </c>
      <c r="G16" s="358">
        <v>9</v>
      </c>
      <c r="H16" s="358">
        <v>2</v>
      </c>
      <c r="I16" s="358" t="s">
        <v>1357</v>
      </c>
      <c r="J16" s="358" t="s">
        <v>49</v>
      </c>
      <c r="K16" s="289" t="str">
        <f>UPPER(_xlfn.XLOOKUP($I16,PPL_EMAIL!$I$2:$I$400,PPL_EMAIL!$J$2:$J$400,"",0))</f>
        <v>WAILERS</v>
      </c>
      <c r="L16" s="359">
        <v>1</v>
      </c>
      <c r="M16" s="360" t="s">
        <v>677</v>
      </c>
      <c r="N16" s="360"/>
      <c r="O16" s="293">
        <f t="shared" si="2"/>
        <v>5</v>
      </c>
      <c r="P16" s="289">
        <f t="shared" si="3"/>
        <v>5</v>
      </c>
      <c r="Q16" s="291">
        <f t="shared" si="4"/>
        <v>19</v>
      </c>
      <c r="R16" s="293">
        <f>_xlfn.XLOOKUP($I16, CBS_RAW!$AG$6:$AG$820,CBS_RAW!$AZ$6:$AZ$820,"",0)</f>
        <v>151.19</v>
      </c>
      <c r="S16" s="293">
        <v>266.5</v>
      </c>
      <c r="T16" s="293">
        <f t="shared" si="5"/>
        <v>15.7</v>
      </c>
      <c r="U16" s="293">
        <v>102</v>
      </c>
      <c r="V16" s="328">
        <v>90</v>
      </c>
      <c r="W16" s="361">
        <v>2</v>
      </c>
      <c r="AA16" t="str">
        <f t="shared" si="6"/>
        <v>1</v>
      </c>
      <c r="AC16" s="240">
        <v>9</v>
      </c>
      <c r="AD16" s="240" t="s">
        <v>343</v>
      </c>
      <c r="AH16" s="8">
        <v>10</v>
      </c>
      <c r="AI16" s="8">
        <v>3</v>
      </c>
      <c r="AJ16" s="8" t="s">
        <v>1368</v>
      </c>
      <c r="AK16" s="8" t="s">
        <v>2</v>
      </c>
      <c r="AL16" s="8" t="s">
        <v>762</v>
      </c>
      <c r="AM16" s="8">
        <v>8</v>
      </c>
      <c r="AN16" s="8">
        <v>2</v>
      </c>
      <c r="AO16" s="8">
        <v>48</v>
      </c>
      <c r="AP16" s="8">
        <v>11.9</v>
      </c>
      <c r="AQ16" s="8">
        <v>13.5</v>
      </c>
      <c r="AR16" s="8">
        <v>4.4000000000000004</v>
      </c>
      <c r="AS16" s="8">
        <v>2.8</v>
      </c>
      <c r="AT16" s="8">
        <v>0</v>
      </c>
      <c r="AU16" s="8">
        <v>0</v>
      </c>
      <c r="AV16" s="8">
        <v>0.2</v>
      </c>
      <c r="AW16" s="8">
        <v>0.5</v>
      </c>
      <c r="AX16" s="8">
        <v>0.1</v>
      </c>
      <c r="AY16" s="8">
        <v>0</v>
      </c>
      <c r="AZ16" s="8">
        <v>0</v>
      </c>
    </row>
    <row r="17" spans="3:52" ht="16" customHeight="1">
      <c r="C17" s="357">
        <f t="shared" si="7"/>
        <v>11</v>
      </c>
      <c r="D17" s="358" t="str">
        <f t="shared" si="1"/>
        <v>IDP11</v>
      </c>
      <c r="E17" s="358" t="s">
        <v>765</v>
      </c>
      <c r="F17" s="358" t="s">
        <v>343</v>
      </c>
      <c r="G17" s="358">
        <v>10</v>
      </c>
      <c r="H17" s="358">
        <v>2</v>
      </c>
      <c r="I17" s="358" t="s">
        <v>237</v>
      </c>
      <c r="J17" s="358" t="s">
        <v>42</v>
      </c>
      <c r="K17" s="289" t="str">
        <f>UPPER(_xlfn.XLOOKUP($I17,PPL_EMAIL!$I$2:$I$400,PPL_EMAIL!$J$2:$J$400,"",0))</f>
        <v>ROID RAGERS</v>
      </c>
      <c r="L17" s="359">
        <v>7</v>
      </c>
      <c r="M17" s="360" t="s">
        <v>677</v>
      </c>
      <c r="N17" s="360"/>
      <c r="O17" s="293">
        <f t="shared" si="2"/>
        <v>12</v>
      </c>
      <c r="P17" s="289">
        <f t="shared" si="3"/>
        <v>13</v>
      </c>
      <c r="Q17" s="291">
        <f t="shared" si="4"/>
        <v>16</v>
      </c>
      <c r="R17" s="293">
        <f>_xlfn.XLOOKUP($I17, CBS_RAW!$AG$6:$AG$820,CBS_RAW!$AZ$6:$AZ$820,"",0)</f>
        <v>137.18</v>
      </c>
      <c r="S17" s="293">
        <v>227.25</v>
      </c>
      <c r="T17" s="293">
        <f t="shared" si="5"/>
        <v>14.2</v>
      </c>
      <c r="U17" s="293">
        <v>103</v>
      </c>
      <c r="V17" s="328">
        <v>65</v>
      </c>
      <c r="W17" s="361">
        <v>2</v>
      </c>
      <c r="AA17" t="str">
        <f t="shared" si="6"/>
        <v>7</v>
      </c>
      <c r="AC17" s="240">
        <v>10</v>
      </c>
      <c r="AD17" s="240" t="s">
        <v>343</v>
      </c>
      <c r="AH17" s="8">
        <v>11</v>
      </c>
      <c r="AI17" s="8">
        <v>3</v>
      </c>
      <c r="AJ17" s="8" t="s">
        <v>327</v>
      </c>
      <c r="AK17" s="8" t="s">
        <v>25</v>
      </c>
      <c r="AL17" s="8" t="s">
        <v>763</v>
      </c>
      <c r="AM17" s="8">
        <v>9</v>
      </c>
      <c r="AN17" s="8">
        <v>2</v>
      </c>
      <c r="AO17" s="8">
        <v>21</v>
      </c>
      <c r="AP17" s="8">
        <v>12</v>
      </c>
      <c r="AQ17" s="8">
        <v>17.899999999999999</v>
      </c>
      <c r="AR17" s="8">
        <v>3.2</v>
      </c>
      <c r="AS17" s="8">
        <v>1.1000000000000001</v>
      </c>
      <c r="AT17" s="8">
        <v>1.5</v>
      </c>
      <c r="AU17" s="8">
        <v>0</v>
      </c>
      <c r="AV17" s="8">
        <v>0</v>
      </c>
      <c r="AW17" s="8">
        <v>0.3</v>
      </c>
      <c r="AX17" s="8">
        <v>0.2</v>
      </c>
      <c r="AY17" s="8">
        <v>0</v>
      </c>
      <c r="AZ17" s="8">
        <v>0</v>
      </c>
    </row>
    <row r="18" spans="3:52" ht="16" customHeight="1">
      <c r="C18" s="357">
        <f t="shared" si="7"/>
        <v>12</v>
      </c>
      <c r="D18" s="358" t="str">
        <f t="shared" si="1"/>
        <v>IDP12</v>
      </c>
      <c r="E18" s="358" t="s">
        <v>780</v>
      </c>
      <c r="F18" s="358" t="s">
        <v>894</v>
      </c>
      <c r="G18" s="358">
        <v>1</v>
      </c>
      <c r="H18" s="358">
        <v>2</v>
      </c>
      <c r="I18" s="464" t="s">
        <v>232</v>
      </c>
      <c r="J18" s="358" t="s">
        <v>8</v>
      </c>
      <c r="K18" s="289" t="str">
        <f>UPPER(_xlfn.XLOOKUP($I18,PPL_EMAIL!$I$2:$I$400,PPL_EMAIL!$J$2:$J$400,"",0))</f>
        <v>HOMIES</v>
      </c>
      <c r="L18" s="359">
        <v>2</v>
      </c>
      <c r="M18" s="360" t="s">
        <v>677</v>
      </c>
      <c r="N18" s="360"/>
      <c r="O18" s="293">
        <f t="shared" si="2"/>
        <v>1</v>
      </c>
      <c r="P18" s="289">
        <f t="shared" si="3"/>
        <v>4</v>
      </c>
      <c r="Q18" s="291">
        <f t="shared" si="4"/>
        <v>15</v>
      </c>
      <c r="R18" s="293">
        <f>_xlfn.XLOOKUP($I18, CBS_RAW!$AG$6:$AG$820,CBS_RAW!$AZ$6:$AZ$820,"",0)</f>
        <v>139.80000000000001</v>
      </c>
      <c r="S18" s="293">
        <v>188</v>
      </c>
      <c r="T18" s="293">
        <f t="shared" si="5"/>
        <v>11.1</v>
      </c>
      <c r="U18" s="293">
        <v>33</v>
      </c>
      <c r="V18" s="328">
        <v>18</v>
      </c>
      <c r="W18" s="361">
        <v>16</v>
      </c>
      <c r="AA18" t="str">
        <f t="shared" si="6"/>
        <v>2</v>
      </c>
      <c r="AC18" s="240">
        <v>1</v>
      </c>
      <c r="AD18" s="240" t="s">
        <v>894</v>
      </c>
      <c r="AH18" s="8">
        <v>12</v>
      </c>
      <c r="AI18" s="8">
        <v>3</v>
      </c>
      <c r="AJ18" s="8" t="s">
        <v>242</v>
      </c>
      <c r="AK18" s="8" t="s">
        <v>120</v>
      </c>
      <c r="AL18" s="8" t="s">
        <v>765</v>
      </c>
      <c r="AM18" s="8">
        <v>10</v>
      </c>
      <c r="AN18" s="8">
        <v>7</v>
      </c>
      <c r="AO18" s="8">
        <v>19</v>
      </c>
      <c r="AP18" s="8">
        <v>12.4</v>
      </c>
      <c r="AQ18" s="8">
        <v>9.3000000000000007</v>
      </c>
      <c r="AR18" s="8">
        <v>3.7</v>
      </c>
      <c r="AS18" s="8">
        <v>4</v>
      </c>
      <c r="AT18" s="8">
        <v>0</v>
      </c>
      <c r="AU18" s="8">
        <v>0</v>
      </c>
      <c r="AV18" s="8">
        <v>0</v>
      </c>
      <c r="AW18" s="8">
        <v>0</v>
      </c>
      <c r="AX18" s="8">
        <v>0</v>
      </c>
      <c r="AY18" s="8">
        <v>0</v>
      </c>
      <c r="AZ18" s="8">
        <v>0</v>
      </c>
    </row>
    <row r="19" spans="3:52" ht="16" customHeight="1">
      <c r="C19" s="357">
        <f t="shared" si="7"/>
        <v>13</v>
      </c>
      <c r="D19" s="358" t="str">
        <f t="shared" si="1"/>
        <v>IDP13</v>
      </c>
      <c r="E19" s="358" t="s">
        <v>767</v>
      </c>
      <c r="F19" s="358" t="s">
        <v>343</v>
      </c>
      <c r="G19" s="358">
        <v>11</v>
      </c>
      <c r="H19" s="358">
        <v>2</v>
      </c>
      <c r="I19" s="358" t="s">
        <v>331</v>
      </c>
      <c r="J19" s="358" t="s">
        <v>38</v>
      </c>
      <c r="K19" s="289" t="str">
        <f>UPPER(_xlfn.XLOOKUP($I19,PPL_EMAIL!$I$2:$I$400,PPL_EMAIL!$J$2:$J$400,"",0))</f>
        <v>WAILERS</v>
      </c>
      <c r="L19" s="359">
        <v>3</v>
      </c>
      <c r="M19" s="360" t="s">
        <v>69</v>
      </c>
      <c r="N19" s="360"/>
      <c r="O19" s="293">
        <f t="shared" si="2"/>
        <v>13</v>
      </c>
      <c r="P19" s="289">
        <f t="shared" si="3"/>
        <v>6</v>
      </c>
      <c r="Q19" s="291">
        <f t="shared" si="4"/>
        <v>39</v>
      </c>
      <c r="R19" s="293">
        <f>_xlfn.XLOOKUP($I19, CBS_RAW!$AG$6:$AG$820,CBS_RAW!$AZ$6:$AZ$820,"",0)</f>
        <v>126.12</v>
      </c>
      <c r="S19" s="293">
        <v>202.75</v>
      </c>
      <c r="T19" s="293">
        <f t="shared" si="5"/>
        <v>12.7</v>
      </c>
      <c r="U19" s="293">
        <v>79</v>
      </c>
      <c r="V19" s="328">
        <v>58</v>
      </c>
      <c r="W19" s="361">
        <v>0.5</v>
      </c>
      <c r="AA19" t="str">
        <f t="shared" si="6"/>
        <v>3</v>
      </c>
      <c r="AC19" s="240">
        <v>11</v>
      </c>
      <c r="AD19" s="240" t="s">
        <v>343</v>
      </c>
      <c r="AH19" s="8">
        <v>13</v>
      </c>
      <c r="AI19" s="8">
        <v>3</v>
      </c>
      <c r="AJ19" s="8" t="s">
        <v>685</v>
      </c>
      <c r="AK19" s="8" t="s">
        <v>24</v>
      </c>
      <c r="AL19" s="8" t="s">
        <v>767</v>
      </c>
      <c r="AM19" s="8">
        <v>11</v>
      </c>
      <c r="AN19" s="8">
        <v>6</v>
      </c>
      <c r="AO19" s="8">
        <v>24</v>
      </c>
      <c r="AP19" s="8">
        <v>12.5</v>
      </c>
      <c r="AQ19" s="8">
        <v>14.3</v>
      </c>
      <c r="AR19" s="8">
        <v>4</v>
      </c>
      <c r="AS19" s="8">
        <v>1.3</v>
      </c>
      <c r="AT19" s="8">
        <v>0.8</v>
      </c>
      <c r="AU19" s="8">
        <v>0</v>
      </c>
      <c r="AV19" s="8">
        <v>0</v>
      </c>
      <c r="AW19" s="8">
        <v>0.2</v>
      </c>
      <c r="AX19" s="8">
        <v>0</v>
      </c>
      <c r="AY19" s="8">
        <v>0</v>
      </c>
      <c r="AZ19" s="8">
        <v>0</v>
      </c>
    </row>
    <row r="20" spans="3:52" ht="16" customHeight="1">
      <c r="C20" s="357">
        <f t="shared" si="7"/>
        <v>14</v>
      </c>
      <c r="D20" s="358" t="str">
        <f t="shared" si="1"/>
        <v>IDP14</v>
      </c>
      <c r="E20" s="358" t="s">
        <v>769</v>
      </c>
      <c r="F20" s="358" t="s">
        <v>343</v>
      </c>
      <c r="G20" s="358">
        <v>12</v>
      </c>
      <c r="H20" s="358">
        <v>2</v>
      </c>
      <c r="I20" s="358" t="s">
        <v>327</v>
      </c>
      <c r="J20" s="358" t="s">
        <v>25</v>
      </c>
      <c r="K20" s="289" t="str">
        <f>UPPER(_xlfn.XLOOKUP($I20,PPL_EMAIL!$I$2:$I$400,PPL_EMAIL!$J$2:$J$400,"",0))</f>
        <v>DYNASTY</v>
      </c>
      <c r="L20" s="359">
        <v>4</v>
      </c>
      <c r="M20" s="360" t="s">
        <v>677</v>
      </c>
      <c r="N20" s="360"/>
      <c r="O20" s="293">
        <f t="shared" si="2"/>
        <v>9</v>
      </c>
      <c r="P20" s="289">
        <f t="shared" si="3"/>
        <v>2</v>
      </c>
      <c r="Q20" s="291">
        <f t="shared" si="4"/>
        <v>21</v>
      </c>
      <c r="R20" s="293">
        <f>_xlfn.XLOOKUP($I20, CBS_RAW!$AG$6:$AG$820,CBS_RAW!$AZ$6:$AZ$820,"",0)</f>
        <v>167.15</v>
      </c>
      <c r="S20" s="293">
        <v>269</v>
      </c>
      <c r="T20" s="293">
        <f t="shared" si="5"/>
        <v>17.899999999999999</v>
      </c>
      <c r="U20" s="293">
        <v>48</v>
      </c>
      <c r="V20" s="328">
        <v>16</v>
      </c>
      <c r="W20" s="361">
        <v>22.5</v>
      </c>
      <c r="AA20" t="str">
        <f t="shared" si="6"/>
        <v>4</v>
      </c>
      <c r="AC20" s="240">
        <v>12</v>
      </c>
      <c r="AD20" s="240" t="s">
        <v>343</v>
      </c>
      <c r="AH20" s="8">
        <v>14</v>
      </c>
      <c r="AI20" s="8">
        <v>3</v>
      </c>
      <c r="AJ20" s="8" t="s">
        <v>351</v>
      </c>
      <c r="AK20" s="8" t="s">
        <v>38</v>
      </c>
      <c r="AL20" s="8" t="s">
        <v>783</v>
      </c>
      <c r="AM20" s="8">
        <v>2</v>
      </c>
      <c r="AN20" s="8">
        <v>5</v>
      </c>
      <c r="AO20" s="8">
        <v>22</v>
      </c>
      <c r="AP20" s="8">
        <v>13.7</v>
      </c>
      <c r="AQ20" s="8">
        <v>11.8</v>
      </c>
      <c r="AR20" s="8">
        <v>2.4</v>
      </c>
      <c r="AS20" s="8">
        <v>0.7</v>
      </c>
      <c r="AT20" s="8">
        <v>0.9</v>
      </c>
      <c r="AU20" s="8">
        <v>0</v>
      </c>
      <c r="AV20" s="8">
        <v>0</v>
      </c>
      <c r="AW20" s="8">
        <v>0.2</v>
      </c>
      <c r="AX20" s="8">
        <v>0</v>
      </c>
      <c r="AY20" s="8">
        <v>0</v>
      </c>
      <c r="AZ20" s="8">
        <v>0</v>
      </c>
    </row>
    <row r="21" spans="3:52" ht="16" customHeight="1">
      <c r="C21" s="357">
        <f t="shared" si="7"/>
        <v>15</v>
      </c>
      <c r="D21" s="358" t="str">
        <f t="shared" si="1"/>
        <v>IDP15</v>
      </c>
      <c r="E21" s="358" t="s">
        <v>760</v>
      </c>
      <c r="F21" s="358" t="s">
        <v>893</v>
      </c>
      <c r="G21" s="358">
        <v>2</v>
      </c>
      <c r="H21" s="358">
        <v>2</v>
      </c>
      <c r="I21" s="358" t="s">
        <v>240</v>
      </c>
      <c r="J21" s="358" t="s">
        <v>12</v>
      </c>
      <c r="K21" s="289" t="str">
        <f>UPPER(_xlfn.XLOOKUP($I21,PPL_EMAIL!$I$2:$I$400,PPL_EMAIL!$J$2:$J$400,"",0))</f>
        <v>BROTHERHOOD</v>
      </c>
      <c r="L21" s="359">
        <v>3</v>
      </c>
      <c r="M21" s="360" t="s">
        <v>69</v>
      </c>
      <c r="N21" s="360"/>
      <c r="O21" s="293">
        <f t="shared" si="2"/>
        <v>2</v>
      </c>
      <c r="P21" s="289">
        <f t="shared" si="3"/>
        <v>11</v>
      </c>
      <c r="Q21" s="291">
        <f t="shared" si="4"/>
        <v>22</v>
      </c>
      <c r="R21" s="293">
        <f>_xlfn.XLOOKUP($I21, CBS_RAW!$AG$6:$AG$820,CBS_RAW!$AZ$6:$AZ$820,"",0)</f>
        <v>123.48</v>
      </c>
      <c r="S21" s="293">
        <v>134.75</v>
      </c>
      <c r="T21" s="293">
        <f t="shared" si="5"/>
        <v>11.2</v>
      </c>
      <c r="U21" s="293">
        <v>56</v>
      </c>
      <c r="V21" s="328">
        <v>31</v>
      </c>
      <c r="W21" s="361">
        <v>0</v>
      </c>
      <c r="AA21" t="str">
        <f t="shared" si="6"/>
        <v>3</v>
      </c>
      <c r="AC21" s="240">
        <v>2</v>
      </c>
      <c r="AD21" s="240" t="s">
        <v>893</v>
      </c>
      <c r="AH21" s="8">
        <v>15</v>
      </c>
      <c r="AI21" s="8">
        <v>3</v>
      </c>
      <c r="AJ21" s="8" t="s">
        <v>237</v>
      </c>
      <c r="AK21" s="8" t="s">
        <v>42</v>
      </c>
      <c r="AL21" s="8" t="s">
        <v>769</v>
      </c>
      <c r="AM21" s="8">
        <v>12</v>
      </c>
      <c r="AN21" s="8">
        <v>13</v>
      </c>
      <c r="AO21" s="8">
        <v>16</v>
      </c>
      <c r="AP21" s="8">
        <v>14.7</v>
      </c>
      <c r="AQ21" s="8">
        <v>14.2</v>
      </c>
      <c r="AR21" s="8">
        <v>6.4</v>
      </c>
      <c r="AS21" s="8">
        <v>4.0999999999999996</v>
      </c>
      <c r="AT21" s="8">
        <v>0.1</v>
      </c>
      <c r="AU21" s="8">
        <v>0</v>
      </c>
      <c r="AV21" s="8">
        <v>0</v>
      </c>
      <c r="AW21" s="8">
        <v>0.1</v>
      </c>
      <c r="AX21" s="8">
        <v>0</v>
      </c>
      <c r="AY21" s="8">
        <v>0</v>
      </c>
      <c r="AZ21" s="8">
        <v>0</v>
      </c>
    </row>
    <row r="22" spans="3:52" ht="16" customHeight="1">
      <c r="C22" s="357">
        <f t="shared" si="7"/>
        <v>16</v>
      </c>
      <c r="D22" s="358" t="str">
        <f t="shared" si="1"/>
        <v>IDP16</v>
      </c>
      <c r="E22" s="358" t="s">
        <v>770</v>
      </c>
      <c r="F22" s="358" t="s">
        <v>343</v>
      </c>
      <c r="G22" s="358">
        <v>13</v>
      </c>
      <c r="H22" s="358">
        <v>2</v>
      </c>
      <c r="I22" s="358" t="s">
        <v>516</v>
      </c>
      <c r="J22" s="358" t="s">
        <v>46</v>
      </c>
      <c r="K22" s="289" t="str">
        <f>UPPER(_xlfn.XLOOKUP($I22,PPL_EMAIL!$I$2:$I$400,PPL_EMAIL!$J$2:$J$400,"",0))</f>
        <v>INVINCIBLES</v>
      </c>
      <c r="L22" s="359">
        <v>3</v>
      </c>
      <c r="M22" s="360" t="s">
        <v>396</v>
      </c>
      <c r="N22" s="360"/>
      <c r="O22" s="293">
        <f t="shared" si="2"/>
        <v>14</v>
      </c>
      <c r="P22" s="289">
        <f t="shared" si="3"/>
        <v>14</v>
      </c>
      <c r="Q22" s="291">
        <f t="shared" si="4"/>
        <v>23</v>
      </c>
      <c r="R22" s="293">
        <f>_xlfn.XLOOKUP($I22, CBS_RAW!$AG$6:$AG$820,CBS_RAW!$AZ$6:$AZ$820,"",0)</f>
        <v>125.88</v>
      </c>
      <c r="S22" s="293">
        <v>161.25</v>
      </c>
      <c r="T22" s="293">
        <f t="shared" si="5"/>
        <v>12.4</v>
      </c>
      <c r="U22" s="293">
        <v>55</v>
      </c>
      <c r="V22" s="328">
        <v>43</v>
      </c>
      <c r="W22" s="361">
        <v>1</v>
      </c>
      <c r="AA22" t="str">
        <f t="shared" si="6"/>
        <v>3</v>
      </c>
      <c r="AC22" s="240">
        <v>13</v>
      </c>
      <c r="AD22" s="240" t="s">
        <v>343</v>
      </c>
      <c r="AH22" s="8">
        <v>16</v>
      </c>
      <c r="AI22" s="8">
        <v>3</v>
      </c>
      <c r="AJ22" s="8" t="s">
        <v>331</v>
      </c>
      <c r="AK22" s="8" t="s">
        <v>38</v>
      </c>
      <c r="AL22" s="8" t="s">
        <v>770</v>
      </c>
      <c r="AM22" s="8">
        <v>13</v>
      </c>
      <c r="AN22" s="8">
        <v>6</v>
      </c>
      <c r="AO22" s="8">
        <v>39</v>
      </c>
      <c r="AP22" s="8">
        <v>15.3</v>
      </c>
      <c r="AQ22" s="8">
        <v>12.7</v>
      </c>
      <c r="AR22" s="8">
        <v>4.9000000000000004</v>
      </c>
      <c r="AS22" s="8">
        <v>3.6</v>
      </c>
      <c r="AT22" s="8">
        <v>0</v>
      </c>
      <c r="AU22" s="8">
        <v>0</v>
      </c>
      <c r="AV22" s="8">
        <v>0</v>
      </c>
      <c r="AW22" s="8">
        <v>0.1</v>
      </c>
      <c r="AX22" s="8">
        <v>0.2</v>
      </c>
      <c r="AY22" s="8">
        <v>0</v>
      </c>
      <c r="AZ22" s="8">
        <v>0</v>
      </c>
    </row>
    <row r="23" spans="3:52" ht="16" customHeight="1">
      <c r="C23" s="357">
        <f t="shared" si="7"/>
        <v>17</v>
      </c>
      <c r="D23" s="358" t="str">
        <f t="shared" si="1"/>
        <v>IDP17</v>
      </c>
      <c r="E23" s="358" t="s">
        <v>764</v>
      </c>
      <c r="F23" s="358" t="s">
        <v>893</v>
      </c>
      <c r="G23" s="358">
        <v>3</v>
      </c>
      <c r="H23" s="358">
        <v>2</v>
      </c>
      <c r="I23" s="362" t="s">
        <v>346</v>
      </c>
      <c r="J23" s="358" t="s">
        <v>34</v>
      </c>
      <c r="K23" s="289" t="str">
        <f>UPPER(_xlfn.XLOOKUP($I23,PPL_EMAIL!$I$2:$I$400,PPL_EMAIL!$J$2:$J$400,"",0))</f>
        <v>ROID RAGERS</v>
      </c>
      <c r="L23" s="359">
        <v>2</v>
      </c>
      <c r="M23" s="382" t="s">
        <v>69</v>
      </c>
      <c r="N23" s="360"/>
      <c r="O23" s="293">
        <f t="shared" si="2"/>
        <v>3</v>
      </c>
      <c r="P23" s="289">
        <f t="shared" si="3"/>
        <v>12</v>
      </c>
      <c r="Q23" s="291">
        <f t="shared" si="4"/>
        <v>30</v>
      </c>
      <c r="R23" s="293">
        <f>_xlfn.XLOOKUP($I23, CBS_RAW!$AG$6:$AG$820,CBS_RAW!$AZ$6:$AZ$820,"",0)</f>
        <v>109.54</v>
      </c>
      <c r="S23" s="293">
        <v>186.75</v>
      </c>
      <c r="T23" s="293">
        <f t="shared" si="5"/>
        <v>11.7</v>
      </c>
      <c r="U23" s="293">
        <v>64</v>
      </c>
      <c r="V23" s="328">
        <v>27</v>
      </c>
      <c r="W23" s="361">
        <v>3</v>
      </c>
      <c r="AA23" t="str">
        <f t="shared" si="6"/>
        <v>2</v>
      </c>
      <c r="AC23" s="240">
        <v>3</v>
      </c>
      <c r="AD23" s="240" t="s">
        <v>893</v>
      </c>
      <c r="AH23" s="8">
        <v>17</v>
      </c>
      <c r="AI23" s="8">
        <v>4</v>
      </c>
      <c r="AJ23" s="8" t="s">
        <v>240</v>
      </c>
      <c r="AK23" s="8" t="s">
        <v>12</v>
      </c>
      <c r="AL23" s="8" t="s">
        <v>760</v>
      </c>
      <c r="AM23" s="8">
        <v>2</v>
      </c>
      <c r="AN23" s="8">
        <v>11</v>
      </c>
      <c r="AO23" s="8">
        <v>22</v>
      </c>
      <c r="AP23" s="8">
        <v>17.5</v>
      </c>
      <c r="AQ23" s="8">
        <v>11.2</v>
      </c>
      <c r="AR23" s="8">
        <v>4.7</v>
      </c>
      <c r="AS23" s="8">
        <v>2.6</v>
      </c>
      <c r="AT23" s="8">
        <v>0</v>
      </c>
      <c r="AU23" s="8">
        <v>0</v>
      </c>
      <c r="AV23" s="8">
        <v>0.2</v>
      </c>
      <c r="AW23" s="8">
        <v>0</v>
      </c>
      <c r="AX23" s="8">
        <v>0</v>
      </c>
      <c r="AY23" s="8">
        <v>0</v>
      </c>
      <c r="AZ23" s="8">
        <v>0</v>
      </c>
    </row>
    <row r="24" spans="3:52" ht="16" customHeight="1">
      <c r="C24" s="357">
        <f t="shared" si="7"/>
        <v>18</v>
      </c>
      <c r="D24" s="358" t="str">
        <f t="shared" si="1"/>
        <v>IDP18</v>
      </c>
      <c r="E24" s="358" t="s">
        <v>768</v>
      </c>
      <c r="F24" s="358" t="s">
        <v>893</v>
      </c>
      <c r="G24" s="358">
        <v>4</v>
      </c>
      <c r="H24" s="358">
        <v>2</v>
      </c>
      <c r="I24" s="358" t="s">
        <v>517</v>
      </c>
      <c r="J24" s="358" t="s">
        <v>14</v>
      </c>
      <c r="K24" s="289" t="str">
        <f>UPPER(_xlfn.XLOOKUP($I24,PPL_EMAIL!$I$2:$I$400,PPL_EMAIL!$J$2:$J$400,"",0))</f>
        <v>BROTHERHOOD</v>
      </c>
      <c r="L24" s="359">
        <v>1</v>
      </c>
      <c r="M24" s="360" t="s">
        <v>69</v>
      </c>
      <c r="N24" s="360"/>
      <c r="O24" s="293">
        <f t="shared" si="2"/>
        <v>5</v>
      </c>
      <c r="P24" s="289">
        <f t="shared" si="3"/>
        <v>12</v>
      </c>
      <c r="Q24" s="291">
        <f t="shared" si="4"/>
        <v>40</v>
      </c>
      <c r="R24" s="293">
        <f>_xlfn.XLOOKUP($I24, CBS_RAW!$AG$6:$AG$820,CBS_RAW!$AZ$6:$AZ$820,"",0)</f>
        <v>118.22</v>
      </c>
      <c r="S24" s="293">
        <v>174.5</v>
      </c>
      <c r="T24" s="293">
        <f t="shared" si="5"/>
        <v>10.3</v>
      </c>
      <c r="U24" s="293">
        <v>74</v>
      </c>
      <c r="V24" s="328">
        <v>32</v>
      </c>
      <c r="W24" s="361">
        <v>1</v>
      </c>
      <c r="AA24" t="str">
        <f t="shared" si="6"/>
        <v>1</v>
      </c>
      <c r="AC24" s="240">
        <v>4</v>
      </c>
      <c r="AD24" s="240" t="s">
        <v>893</v>
      </c>
      <c r="AH24" s="8">
        <v>18</v>
      </c>
      <c r="AI24" s="8">
        <v>4</v>
      </c>
      <c r="AJ24" s="8" t="s">
        <v>516</v>
      </c>
      <c r="AK24" s="8" t="s">
        <v>46</v>
      </c>
      <c r="AL24" s="8" t="s">
        <v>775</v>
      </c>
      <c r="AM24" s="8">
        <v>14</v>
      </c>
      <c r="AN24" s="8">
        <v>14</v>
      </c>
      <c r="AO24" s="8">
        <v>23</v>
      </c>
      <c r="AP24" s="8">
        <v>17.7</v>
      </c>
      <c r="AQ24" s="8">
        <v>12.4</v>
      </c>
      <c r="AR24" s="8">
        <v>4.2</v>
      </c>
      <c r="AS24" s="8">
        <v>3.3</v>
      </c>
      <c r="AT24" s="8">
        <v>0.1</v>
      </c>
      <c r="AU24" s="8">
        <v>0</v>
      </c>
      <c r="AV24" s="8">
        <v>0.3</v>
      </c>
      <c r="AW24" s="8">
        <v>0.1</v>
      </c>
      <c r="AX24" s="8">
        <v>0</v>
      </c>
      <c r="AY24" s="8">
        <v>0</v>
      </c>
      <c r="AZ24" s="8">
        <v>0</v>
      </c>
    </row>
    <row r="25" spans="3:52" ht="16" customHeight="1">
      <c r="C25" s="357">
        <f t="shared" si="7"/>
        <v>19</v>
      </c>
      <c r="D25" s="358" t="str">
        <f t="shared" si="1"/>
        <v>IDP19</v>
      </c>
      <c r="E25" s="358" t="s">
        <v>775</v>
      </c>
      <c r="F25" s="358" t="s">
        <v>343</v>
      </c>
      <c r="G25" s="358">
        <v>14</v>
      </c>
      <c r="H25" s="358">
        <v>2</v>
      </c>
      <c r="I25" s="358" t="s">
        <v>555</v>
      </c>
      <c r="J25" s="358" t="s">
        <v>50</v>
      </c>
      <c r="K25" s="289" t="str">
        <f>UPPER(_xlfn.XLOOKUP($I25,PPL_EMAIL!$I$2:$I$400,PPL_EMAIL!$J$2:$J$400,"",0))</f>
        <v>SHAFT</v>
      </c>
      <c r="L25" s="359">
        <v>4</v>
      </c>
      <c r="M25" s="360" t="s">
        <v>69</v>
      </c>
      <c r="N25" s="360"/>
      <c r="O25" s="293">
        <f t="shared" si="2"/>
        <v>15</v>
      </c>
      <c r="P25" s="289">
        <f t="shared" si="3"/>
        <v>18</v>
      </c>
      <c r="Q25" s="291">
        <f t="shared" si="4"/>
        <v>35</v>
      </c>
      <c r="R25" s="293">
        <f>_xlfn.XLOOKUP($I25, CBS_RAW!$AG$6:$AG$820,CBS_RAW!$AZ$6:$AZ$820,"",0)</f>
        <v>142.87</v>
      </c>
      <c r="S25" s="293">
        <v>215.5</v>
      </c>
      <c r="T25" s="293">
        <f t="shared" si="5"/>
        <v>13.5</v>
      </c>
      <c r="U25" s="293">
        <v>83</v>
      </c>
      <c r="V25" s="328">
        <v>59</v>
      </c>
      <c r="W25" s="361">
        <v>1</v>
      </c>
      <c r="AA25" t="str">
        <f t="shared" si="6"/>
        <v>4</v>
      </c>
      <c r="AC25" s="240">
        <v>14</v>
      </c>
      <c r="AD25" s="240" t="s">
        <v>343</v>
      </c>
      <c r="AH25" s="8">
        <v>19</v>
      </c>
      <c r="AI25" s="8">
        <v>4</v>
      </c>
      <c r="AJ25" s="8" t="s">
        <v>230</v>
      </c>
      <c r="AK25" s="8" t="s">
        <v>20</v>
      </c>
      <c r="AL25" s="8" t="s">
        <v>793</v>
      </c>
      <c r="AM25" s="8">
        <v>1</v>
      </c>
      <c r="AN25" s="8">
        <v>7</v>
      </c>
      <c r="AO25" s="8">
        <v>66</v>
      </c>
      <c r="AP25" s="8">
        <v>20.2</v>
      </c>
      <c r="AQ25" s="8">
        <v>12.4</v>
      </c>
      <c r="AR25" s="8">
        <v>2.2000000000000002</v>
      </c>
      <c r="AS25" s="8">
        <v>2.7</v>
      </c>
      <c r="AT25" s="8">
        <v>0.7</v>
      </c>
      <c r="AU25" s="8">
        <v>0</v>
      </c>
      <c r="AV25" s="8">
        <v>0</v>
      </c>
      <c r="AW25" s="8">
        <v>0.2</v>
      </c>
      <c r="AX25" s="8">
        <v>0</v>
      </c>
      <c r="AY25" s="8">
        <v>0</v>
      </c>
      <c r="AZ25" s="8">
        <v>0</v>
      </c>
    </row>
    <row r="26" spans="3:52" ht="16" customHeight="1">
      <c r="C26" s="357">
        <f t="shared" si="7"/>
        <v>20</v>
      </c>
      <c r="D26" s="358" t="str">
        <f t="shared" si="1"/>
        <v>IDP20</v>
      </c>
      <c r="E26" s="358" t="s">
        <v>772</v>
      </c>
      <c r="F26" s="358" t="s">
        <v>893</v>
      </c>
      <c r="G26" s="358">
        <v>5</v>
      </c>
      <c r="H26" s="358">
        <v>2</v>
      </c>
      <c r="I26" s="358" t="s">
        <v>252</v>
      </c>
      <c r="J26" s="358" t="s">
        <v>22</v>
      </c>
      <c r="K26" s="289" t="str">
        <f>UPPER(_xlfn.XLOOKUP($I26,PPL_EMAIL!$I$2:$I$400,PPL_EMAIL!$J$2:$J$400,"",0))</f>
        <v>BROTHERHOOD</v>
      </c>
      <c r="L26" s="359">
        <v>4</v>
      </c>
      <c r="M26" s="360" t="s">
        <v>69</v>
      </c>
      <c r="N26" s="360"/>
      <c r="O26" s="293">
        <f t="shared" si="2"/>
        <v>4</v>
      </c>
      <c r="P26" s="289">
        <f t="shared" si="3"/>
        <v>17</v>
      </c>
      <c r="Q26" s="291">
        <f t="shared" si="4"/>
        <v>29</v>
      </c>
      <c r="R26" s="293">
        <f>_xlfn.XLOOKUP($I26, CBS_RAW!$AG$6:$AG$820,CBS_RAW!$AZ$6:$AZ$820,"",0)</f>
        <v>128.47999999999999</v>
      </c>
      <c r="S26" s="293">
        <v>173.25</v>
      </c>
      <c r="T26" s="293">
        <f t="shared" si="5"/>
        <v>10.199999999999999</v>
      </c>
      <c r="U26" s="293">
        <v>63</v>
      </c>
      <c r="V26" s="328">
        <v>35</v>
      </c>
      <c r="W26" s="361">
        <v>2</v>
      </c>
      <c r="AA26" t="str">
        <f t="shared" si="6"/>
        <v>4</v>
      </c>
      <c r="AC26" s="240">
        <v>5</v>
      </c>
      <c r="AD26" s="240" t="s">
        <v>893</v>
      </c>
      <c r="AH26" s="8">
        <v>20</v>
      </c>
      <c r="AI26" s="8">
        <v>4</v>
      </c>
      <c r="AJ26" s="8" t="s">
        <v>346</v>
      </c>
      <c r="AK26" s="8" t="s">
        <v>34</v>
      </c>
      <c r="AL26" s="8" t="s">
        <v>764</v>
      </c>
      <c r="AM26" s="8">
        <v>3</v>
      </c>
      <c r="AN26" s="8">
        <v>12</v>
      </c>
      <c r="AO26" s="8">
        <v>30</v>
      </c>
      <c r="AP26" s="8">
        <v>20.399999999999999</v>
      </c>
      <c r="AQ26" s="8">
        <v>11.7</v>
      </c>
      <c r="AR26" s="8">
        <v>4</v>
      </c>
      <c r="AS26" s="8">
        <v>1.7</v>
      </c>
      <c r="AT26" s="8">
        <v>0.2</v>
      </c>
      <c r="AU26" s="8">
        <v>0</v>
      </c>
      <c r="AV26" s="8">
        <v>0.3</v>
      </c>
      <c r="AW26" s="8">
        <v>0</v>
      </c>
      <c r="AX26" s="8">
        <v>0</v>
      </c>
      <c r="AY26" s="8">
        <v>0</v>
      </c>
      <c r="AZ26" s="8">
        <v>0</v>
      </c>
    </row>
    <row r="27" spans="3:52" ht="16" customHeight="1">
      <c r="C27" s="357">
        <f t="shared" si="7"/>
        <v>21</v>
      </c>
      <c r="D27" s="358" t="str">
        <f t="shared" si="1"/>
        <v>IDP21</v>
      </c>
      <c r="E27" s="358" t="s">
        <v>793</v>
      </c>
      <c r="F27" s="358" t="s">
        <v>895</v>
      </c>
      <c r="G27" s="358">
        <v>1</v>
      </c>
      <c r="H27" s="358">
        <v>2</v>
      </c>
      <c r="I27" s="358" t="s">
        <v>230</v>
      </c>
      <c r="J27" s="358" t="s">
        <v>20</v>
      </c>
      <c r="K27" s="289" t="str">
        <f>UPPER(_xlfn.XLOOKUP($I27,PPL_EMAIL!$I$2:$I$400,PPL_EMAIL!$J$2:$J$400,"",0))</f>
        <v>WAILERS</v>
      </c>
      <c r="L27" s="359">
        <v>2</v>
      </c>
      <c r="M27" s="360" t="s">
        <v>69</v>
      </c>
      <c r="N27" s="360"/>
      <c r="O27" s="293">
        <f t="shared" si="2"/>
        <v>1</v>
      </c>
      <c r="P27" s="289">
        <f t="shared" si="3"/>
        <v>7</v>
      </c>
      <c r="Q27" s="291">
        <f t="shared" si="4"/>
        <v>66</v>
      </c>
      <c r="R27" s="293">
        <f>_xlfn.XLOOKUP($I27, CBS_RAW!$AG$6:$AG$820,CBS_RAW!$AZ$6:$AZ$820,"",0)</f>
        <v>116.38</v>
      </c>
      <c r="S27" s="293">
        <v>211</v>
      </c>
      <c r="T27" s="293">
        <f t="shared" si="5"/>
        <v>12.4</v>
      </c>
      <c r="U27" s="293">
        <v>38</v>
      </c>
      <c r="V27" s="328">
        <v>46</v>
      </c>
      <c r="W27" s="361">
        <v>12.5</v>
      </c>
      <c r="AA27" t="str">
        <f t="shared" si="6"/>
        <v>2</v>
      </c>
      <c r="AC27" s="240">
        <v>1</v>
      </c>
      <c r="AD27" s="240" t="s">
        <v>895</v>
      </c>
      <c r="AH27" s="8">
        <v>21</v>
      </c>
      <c r="AI27" s="8">
        <v>4</v>
      </c>
      <c r="AJ27" s="8" t="s">
        <v>252</v>
      </c>
      <c r="AK27" s="8" t="s">
        <v>22</v>
      </c>
      <c r="AL27" s="8" t="s">
        <v>768</v>
      </c>
      <c r="AM27" s="8">
        <v>4</v>
      </c>
      <c r="AN27" s="8">
        <v>17</v>
      </c>
      <c r="AO27" s="8">
        <v>29</v>
      </c>
      <c r="AP27" s="8">
        <v>21.8</v>
      </c>
      <c r="AQ27" s="8">
        <v>10.199999999999999</v>
      </c>
      <c r="AR27" s="8">
        <v>3.7</v>
      </c>
      <c r="AS27" s="8">
        <v>2.1</v>
      </c>
      <c r="AT27" s="8">
        <v>0.1</v>
      </c>
      <c r="AU27" s="8">
        <v>0</v>
      </c>
      <c r="AV27" s="8">
        <v>0.2</v>
      </c>
      <c r="AW27" s="8">
        <v>0</v>
      </c>
      <c r="AX27" s="8">
        <v>0.1</v>
      </c>
      <c r="AY27" s="8">
        <v>0</v>
      </c>
      <c r="AZ27" s="8">
        <v>0</v>
      </c>
    </row>
    <row r="28" spans="3:52" ht="16" customHeight="1">
      <c r="C28" s="357">
        <f t="shared" si="7"/>
        <v>22</v>
      </c>
      <c r="D28" s="358" t="str">
        <f t="shared" si="1"/>
        <v>IDP22</v>
      </c>
      <c r="E28" s="358" t="s">
        <v>777</v>
      </c>
      <c r="F28" s="358" t="s">
        <v>343</v>
      </c>
      <c r="G28" s="358">
        <v>15</v>
      </c>
      <c r="H28" s="358">
        <v>2</v>
      </c>
      <c r="I28" s="464" t="s">
        <v>1368</v>
      </c>
      <c r="J28" s="358" t="s">
        <v>2</v>
      </c>
      <c r="K28" s="289" t="str">
        <f>UPPER(_xlfn.XLOOKUP($I28,PPL_EMAIL!$I$2:$I$400,PPL_EMAIL!$J$2:$J$400,"",0))</f>
        <v>HOMIES</v>
      </c>
      <c r="L28" s="359">
        <v>11</v>
      </c>
      <c r="M28" s="360" t="s">
        <v>69</v>
      </c>
      <c r="N28" s="360"/>
      <c r="O28" s="293">
        <f t="shared" si="2"/>
        <v>8</v>
      </c>
      <c r="P28" s="289">
        <f t="shared" si="3"/>
        <v>2</v>
      </c>
      <c r="Q28" s="291">
        <f t="shared" si="4"/>
        <v>48</v>
      </c>
      <c r="R28" s="293">
        <f>_xlfn.XLOOKUP($I28, CBS_RAW!$AG$6:$AG$820,CBS_RAW!$AZ$6:$AZ$820,"",0)</f>
        <v>153.37</v>
      </c>
      <c r="S28" s="293">
        <v>229.75</v>
      </c>
      <c r="T28" s="293">
        <f t="shared" si="5"/>
        <v>13.5</v>
      </c>
      <c r="U28" s="293">
        <v>75</v>
      </c>
      <c r="V28" s="328">
        <v>47</v>
      </c>
      <c r="W28" s="361">
        <v>0</v>
      </c>
      <c r="AA28" t="str">
        <f t="shared" si="6"/>
        <v>11</v>
      </c>
      <c r="AC28" s="240">
        <v>15</v>
      </c>
      <c r="AD28" s="240" t="s">
        <v>343</v>
      </c>
      <c r="AH28" s="8">
        <v>22</v>
      </c>
      <c r="AI28" s="8">
        <v>4</v>
      </c>
      <c r="AJ28" s="8" t="s">
        <v>555</v>
      </c>
      <c r="AK28" s="8" t="s">
        <v>50</v>
      </c>
      <c r="AL28" s="8" t="s">
        <v>777</v>
      </c>
      <c r="AM28" s="8">
        <v>15</v>
      </c>
      <c r="AN28" s="8">
        <v>18</v>
      </c>
      <c r="AO28" s="8">
        <v>35</v>
      </c>
      <c r="AP28" s="8">
        <v>22.9</v>
      </c>
      <c r="AQ28" s="8">
        <v>13.5</v>
      </c>
      <c r="AR28" s="8">
        <v>5.2</v>
      </c>
      <c r="AS28" s="8">
        <v>3.7</v>
      </c>
      <c r="AT28" s="8">
        <v>0.1</v>
      </c>
      <c r="AU28" s="8">
        <v>0</v>
      </c>
      <c r="AV28" s="8">
        <v>0.1</v>
      </c>
      <c r="AW28" s="8">
        <v>0.1</v>
      </c>
      <c r="AX28" s="8">
        <v>0.1</v>
      </c>
      <c r="AY28" s="8">
        <v>0</v>
      </c>
      <c r="AZ28" s="8">
        <v>0.1</v>
      </c>
    </row>
    <row r="29" spans="3:52" ht="16" customHeight="1">
      <c r="C29" s="357">
        <f t="shared" si="7"/>
        <v>23</v>
      </c>
      <c r="D29" s="358" t="str">
        <f t="shared" si="1"/>
        <v>IDP23</v>
      </c>
      <c r="E29" s="358" t="s">
        <v>783</v>
      </c>
      <c r="F29" s="358" t="s">
        <v>894</v>
      </c>
      <c r="G29" s="358">
        <v>2</v>
      </c>
      <c r="H29" s="358">
        <v>2</v>
      </c>
      <c r="I29" s="358" t="s">
        <v>351</v>
      </c>
      <c r="J29" s="358" t="s">
        <v>38</v>
      </c>
      <c r="K29" s="289" t="str">
        <f>UPPER(_xlfn.XLOOKUP($I29,PPL_EMAIL!$I$2:$I$400,PPL_EMAIL!$J$2:$J$400,"",0))</f>
        <v>PROGRAM</v>
      </c>
      <c r="L29" s="359">
        <v>1</v>
      </c>
      <c r="M29" s="360" t="s">
        <v>677</v>
      </c>
      <c r="N29" s="360"/>
      <c r="O29" s="293">
        <f t="shared" si="2"/>
        <v>2</v>
      </c>
      <c r="P29" s="289">
        <f t="shared" si="3"/>
        <v>5</v>
      </c>
      <c r="Q29" s="291">
        <f t="shared" si="4"/>
        <v>22</v>
      </c>
      <c r="R29" s="293">
        <f>_xlfn.XLOOKUP($I29, CBS_RAW!$AG$6:$AG$820,CBS_RAW!$AZ$6:$AZ$820,"",0)</f>
        <v>151.15</v>
      </c>
      <c r="S29" s="293">
        <v>201</v>
      </c>
      <c r="T29" s="293">
        <f t="shared" si="5"/>
        <v>11.8</v>
      </c>
      <c r="U29" s="293">
        <v>40</v>
      </c>
      <c r="V29" s="328">
        <v>12</v>
      </c>
      <c r="W29" s="361">
        <v>15.5</v>
      </c>
      <c r="AA29" t="str">
        <f t="shared" si="6"/>
        <v>1</v>
      </c>
      <c r="AC29" s="240">
        <v>2</v>
      </c>
      <c r="AD29" s="240" t="s">
        <v>894</v>
      </c>
      <c r="AH29" s="8">
        <v>23</v>
      </c>
      <c r="AI29" s="8">
        <v>4</v>
      </c>
      <c r="AJ29" s="8" t="s">
        <v>517</v>
      </c>
      <c r="AK29" s="8" t="s">
        <v>14</v>
      </c>
      <c r="AL29" s="8" t="s">
        <v>772</v>
      </c>
      <c r="AM29" s="8">
        <v>5</v>
      </c>
      <c r="AN29" s="8">
        <v>12</v>
      </c>
      <c r="AO29" s="8">
        <v>40</v>
      </c>
      <c r="AP29" s="8">
        <v>25.5</v>
      </c>
      <c r="AQ29" s="8">
        <v>10.3</v>
      </c>
      <c r="AR29" s="8">
        <v>4.4000000000000004</v>
      </c>
      <c r="AS29" s="8">
        <v>1.9</v>
      </c>
      <c r="AT29" s="8">
        <v>0.1</v>
      </c>
      <c r="AU29" s="8">
        <v>0</v>
      </c>
      <c r="AV29" s="8">
        <v>0.1</v>
      </c>
      <c r="AW29" s="8">
        <v>0.1</v>
      </c>
      <c r="AX29" s="8">
        <v>0.1</v>
      </c>
      <c r="AY29" s="8">
        <v>0</v>
      </c>
      <c r="AZ29" s="8">
        <v>0</v>
      </c>
    </row>
    <row r="30" spans="3:52" ht="16" customHeight="1">
      <c r="C30" s="357">
        <f t="shared" si="7"/>
        <v>24</v>
      </c>
      <c r="D30" s="358" t="str">
        <f t="shared" si="1"/>
        <v>IDP24</v>
      </c>
      <c r="E30" s="358" t="s">
        <v>774</v>
      </c>
      <c r="F30" s="358" t="s">
        <v>893</v>
      </c>
      <c r="G30" s="358">
        <v>6</v>
      </c>
      <c r="H30" s="358">
        <v>2</v>
      </c>
      <c r="I30" s="358" t="s">
        <v>254</v>
      </c>
      <c r="J30" s="358" t="s">
        <v>31</v>
      </c>
      <c r="K30" s="289" t="str">
        <f>UPPER(_xlfn.XLOOKUP($I30,PPL_EMAIL!$I$2:$I$400,PPL_EMAIL!$J$2:$J$400,"",0))</f>
        <v>MACHINE</v>
      </c>
      <c r="L30" s="359">
        <v>1</v>
      </c>
      <c r="M30" s="360" t="s">
        <v>69</v>
      </c>
      <c r="N30" s="360"/>
      <c r="O30" s="293">
        <f t="shared" si="2"/>
        <v>7</v>
      </c>
      <c r="P30" s="289">
        <f t="shared" si="3"/>
        <v>19</v>
      </c>
      <c r="Q30" s="291">
        <f t="shared" si="4"/>
        <v>44</v>
      </c>
      <c r="R30" s="293">
        <f>_xlfn.XLOOKUP($I30, CBS_RAW!$AG$6:$AG$820,CBS_RAW!$AZ$6:$AZ$820,"",0)</f>
        <v>110.04</v>
      </c>
      <c r="S30" s="293">
        <v>186.75</v>
      </c>
      <c r="T30" s="293">
        <f t="shared" si="5"/>
        <v>12.4</v>
      </c>
      <c r="U30" s="293">
        <v>83</v>
      </c>
      <c r="V30" s="328">
        <v>31</v>
      </c>
      <c r="W30" s="361">
        <v>3</v>
      </c>
      <c r="AA30" t="str">
        <f t="shared" si="6"/>
        <v>1</v>
      </c>
      <c r="AC30" s="240">
        <v>6</v>
      </c>
      <c r="AD30" s="240" t="s">
        <v>893</v>
      </c>
      <c r="AH30" s="8">
        <v>24</v>
      </c>
      <c r="AI30" s="8">
        <v>4</v>
      </c>
      <c r="AJ30" s="8" t="s">
        <v>691</v>
      </c>
      <c r="AK30" s="8" t="s">
        <v>18</v>
      </c>
      <c r="AL30" s="8" t="s">
        <v>774</v>
      </c>
      <c r="AM30" s="8">
        <v>6</v>
      </c>
      <c r="AN30" s="8">
        <v>21</v>
      </c>
      <c r="AO30" s="8">
        <v>39</v>
      </c>
      <c r="AP30" s="8">
        <v>26.7</v>
      </c>
      <c r="AQ30" s="8">
        <v>13</v>
      </c>
      <c r="AR30" s="8">
        <v>4.8</v>
      </c>
      <c r="AS30" s="8">
        <v>2</v>
      </c>
      <c r="AT30" s="8">
        <v>0.2</v>
      </c>
      <c r="AU30" s="8">
        <v>0</v>
      </c>
      <c r="AV30" s="8">
        <v>0.2</v>
      </c>
      <c r="AW30" s="8">
        <v>0.2</v>
      </c>
      <c r="AX30" s="8">
        <v>0.2</v>
      </c>
      <c r="AY30" s="8">
        <v>0</v>
      </c>
      <c r="AZ30" s="8">
        <v>0</v>
      </c>
    </row>
    <row r="31" spans="3:52" ht="16" customHeight="1">
      <c r="C31" s="357">
        <f t="shared" si="7"/>
        <v>25</v>
      </c>
      <c r="D31" s="358" t="str">
        <f t="shared" si="1"/>
        <v>IDP25</v>
      </c>
      <c r="E31" s="358" t="s">
        <v>779</v>
      </c>
      <c r="F31" s="358" t="s">
        <v>893</v>
      </c>
      <c r="G31" s="358">
        <v>7</v>
      </c>
      <c r="H31" s="358">
        <v>3</v>
      </c>
      <c r="I31" s="358" t="s">
        <v>691</v>
      </c>
      <c r="J31" s="358" t="s">
        <v>18</v>
      </c>
      <c r="K31" s="289" t="s">
        <v>532</v>
      </c>
      <c r="L31" s="359" t="s">
        <v>272</v>
      </c>
      <c r="M31" s="360"/>
      <c r="N31" s="360"/>
      <c r="O31" s="293">
        <f t="shared" si="2"/>
        <v>6</v>
      </c>
      <c r="P31" s="289">
        <f t="shared" si="3"/>
        <v>21</v>
      </c>
      <c r="Q31" s="291">
        <f t="shared" si="4"/>
        <v>39</v>
      </c>
      <c r="R31" s="293">
        <f>_xlfn.XLOOKUP($I31, CBS_RAW!$AG$6:$AG$820,CBS_RAW!$AZ$6:$AZ$820,"",0)</f>
        <v>120.01</v>
      </c>
      <c r="S31" s="293">
        <v>169.5</v>
      </c>
      <c r="T31" s="293">
        <f t="shared" si="5"/>
        <v>13</v>
      </c>
      <c r="U31" s="293">
        <v>62</v>
      </c>
      <c r="V31" s="328">
        <v>26</v>
      </c>
      <c r="W31" s="361">
        <v>2</v>
      </c>
      <c r="AA31" t="str">
        <f t="shared" si="6"/>
        <v/>
      </c>
      <c r="AC31" s="240">
        <v>7</v>
      </c>
      <c r="AD31" s="240" t="s">
        <v>893</v>
      </c>
      <c r="AH31" s="8">
        <v>25</v>
      </c>
      <c r="AI31" s="8">
        <v>5</v>
      </c>
      <c r="AJ31" s="8" t="s">
        <v>254</v>
      </c>
      <c r="AK31" s="8" t="s">
        <v>31</v>
      </c>
      <c r="AL31" s="8" t="s">
        <v>779</v>
      </c>
      <c r="AM31" s="8">
        <v>7</v>
      </c>
      <c r="AN31" s="8">
        <v>19</v>
      </c>
      <c r="AO31" s="8">
        <v>44</v>
      </c>
      <c r="AP31" s="8">
        <v>29.6</v>
      </c>
      <c r="AQ31" s="8">
        <v>12.4</v>
      </c>
      <c r="AR31" s="8">
        <v>5.5</v>
      </c>
      <c r="AS31" s="8">
        <v>2.1</v>
      </c>
      <c r="AT31" s="8">
        <v>0.2</v>
      </c>
      <c r="AU31" s="8">
        <v>0</v>
      </c>
      <c r="AV31" s="8">
        <v>0.1</v>
      </c>
      <c r="AW31" s="8">
        <v>0.1</v>
      </c>
      <c r="AX31" s="8">
        <v>0</v>
      </c>
      <c r="AY31" s="8">
        <v>0</v>
      </c>
      <c r="AZ31" s="8">
        <v>0</v>
      </c>
    </row>
    <row r="32" spans="3:52" ht="16" customHeight="1">
      <c r="C32" s="357">
        <f t="shared" si="7"/>
        <v>26</v>
      </c>
      <c r="D32" s="358" t="str">
        <f t="shared" si="1"/>
        <v>IDP26</v>
      </c>
      <c r="E32" s="358" t="s">
        <v>781</v>
      </c>
      <c r="F32" s="358" t="s">
        <v>343</v>
      </c>
      <c r="G32" s="358">
        <v>16</v>
      </c>
      <c r="H32" s="358">
        <v>3</v>
      </c>
      <c r="I32" s="358" t="s">
        <v>238</v>
      </c>
      <c r="J32" s="358" t="s">
        <v>18</v>
      </c>
      <c r="K32" s="289" t="str">
        <f>UPPER(_xlfn.XLOOKUP($I32,PPL_EMAIL!$I$2:$I$400,PPL_EMAIL!$J$2:$J$400,"",0))</f>
        <v>HABANEROS</v>
      </c>
      <c r="L32" s="359">
        <v>8</v>
      </c>
      <c r="M32" s="360" t="s">
        <v>69</v>
      </c>
      <c r="N32" s="360"/>
      <c r="O32" s="293">
        <f t="shared" si="2"/>
        <v>16</v>
      </c>
      <c r="P32" s="289">
        <f t="shared" si="3"/>
        <v>23</v>
      </c>
      <c r="Q32" s="291">
        <f t="shared" si="4"/>
        <v>56</v>
      </c>
      <c r="R32" s="293">
        <f>_xlfn.XLOOKUP($I32, CBS_RAW!$AG$6:$AG$820,CBS_RAW!$AZ$6:$AZ$820,"",0)</f>
        <v>123.87</v>
      </c>
      <c r="S32" s="293">
        <v>157</v>
      </c>
      <c r="T32" s="293">
        <f t="shared" si="5"/>
        <v>12.1</v>
      </c>
      <c r="U32" s="293">
        <v>63</v>
      </c>
      <c r="V32" s="328">
        <v>34</v>
      </c>
      <c r="W32" s="361">
        <v>2</v>
      </c>
      <c r="AA32" t="str">
        <f t="shared" si="6"/>
        <v>8</v>
      </c>
      <c r="AC32" s="240">
        <v>16</v>
      </c>
      <c r="AD32" s="240" t="s">
        <v>343</v>
      </c>
      <c r="AH32" s="8">
        <v>26</v>
      </c>
      <c r="AI32" s="8">
        <v>5</v>
      </c>
      <c r="AJ32" s="8" t="s">
        <v>238</v>
      </c>
      <c r="AK32" s="8" t="s">
        <v>18</v>
      </c>
      <c r="AL32" s="8" t="s">
        <v>781</v>
      </c>
      <c r="AM32" s="8">
        <v>16</v>
      </c>
      <c r="AN32" s="8">
        <v>23</v>
      </c>
      <c r="AO32" s="8">
        <v>56</v>
      </c>
      <c r="AP32" s="8">
        <v>30.8</v>
      </c>
      <c r="AQ32" s="8">
        <v>12.1</v>
      </c>
      <c r="AR32" s="8">
        <v>4.8</v>
      </c>
      <c r="AS32" s="8">
        <v>2.6</v>
      </c>
      <c r="AT32" s="8">
        <v>0.2</v>
      </c>
      <c r="AU32" s="8">
        <v>0</v>
      </c>
      <c r="AV32" s="8">
        <v>0</v>
      </c>
      <c r="AW32" s="8">
        <v>0.2</v>
      </c>
      <c r="AX32" s="8">
        <v>0.1</v>
      </c>
      <c r="AY32" s="8">
        <v>0</v>
      </c>
      <c r="AZ32" s="8">
        <v>0</v>
      </c>
    </row>
    <row r="33" spans="3:52" ht="16" customHeight="1">
      <c r="C33" s="357">
        <f t="shared" si="7"/>
        <v>27</v>
      </c>
      <c r="D33" s="358" t="str">
        <f t="shared" si="1"/>
        <v>IDP27</v>
      </c>
      <c r="E33" s="358" t="s">
        <v>798</v>
      </c>
      <c r="F33" s="358" t="s">
        <v>343</v>
      </c>
      <c r="G33" s="358">
        <v>17</v>
      </c>
      <c r="H33" s="358">
        <v>3</v>
      </c>
      <c r="I33" s="358" t="s">
        <v>1356</v>
      </c>
      <c r="J33" s="358" t="s">
        <v>1</v>
      </c>
      <c r="K33" s="289" t="str">
        <f>UPPER(_xlfn.XLOOKUP($I33,PPL_EMAIL!$I$2:$I$400,PPL_EMAIL!$J$2:$J$400,"",0))</f>
        <v>SHAFT</v>
      </c>
      <c r="L33" s="359">
        <v>1</v>
      </c>
      <c r="M33" s="360" t="s">
        <v>69</v>
      </c>
      <c r="N33" s="360"/>
      <c r="O33" s="293">
        <f t="shared" si="2"/>
        <v>19</v>
      </c>
      <c r="P33" s="289">
        <f t="shared" si="3"/>
        <v>27</v>
      </c>
      <c r="Q33" s="291">
        <f t="shared" si="4"/>
        <v>72</v>
      </c>
      <c r="R33" s="293">
        <f>_xlfn.XLOOKUP($I33, CBS_RAW!$AG$6:$AG$820,CBS_RAW!$AZ$6:$AZ$820,"",0)</f>
        <v>103.79</v>
      </c>
      <c r="S33" s="293">
        <v>178.5</v>
      </c>
      <c r="T33" s="293">
        <f t="shared" si="5"/>
        <v>11.2</v>
      </c>
      <c r="U33" s="293">
        <v>70</v>
      </c>
      <c r="V33" s="328">
        <v>42</v>
      </c>
      <c r="W33" s="361">
        <v>0</v>
      </c>
      <c r="AA33" t="str">
        <f t="shared" si="6"/>
        <v>1</v>
      </c>
      <c r="AC33" s="240">
        <v>17</v>
      </c>
      <c r="AD33" s="240" t="s">
        <v>343</v>
      </c>
      <c r="AH33" s="8">
        <v>27</v>
      </c>
      <c r="AI33" s="8">
        <v>5</v>
      </c>
      <c r="AJ33" s="8" t="s">
        <v>226</v>
      </c>
      <c r="AK33" s="8" t="s">
        <v>10</v>
      </c>
      <c r="AL33" s="8" t="s">
        <v>798</v>
      </c>
      <c r="AM33" s="8">
        <v>17</v>
      </c>
      <c r="AN33" s="8">
        <v>20</v>
      </c>
      <c r="AO33" s="8">
        <v>44</v>
      </c>
      <c r="AP33" s="8">
        <v>31.7</v>
      </c>
      <c r="AQ33" s="8">
        <v>13.1</v>
      </c>
      <c r="AR33" s="8">
        <v>5.4</v>
      </c>
      <c r="AS33" s="8">
        <v>3.1</v>
      </c>
      <c r="AT33" s="8">
        <v>0.1</v>
      </c>
      <c r="AU33" s="8">
        <v>0</v>
      </c>
      <c r="AV33" s="8">
        <v>0</v>
      </c>
      <c r="AW33" s="8">
        <v>0.1</v>
      </c>
      <c r="AX33" s="8">
        <v>0</v>
      </c>
      <c r="AY33" s="8">
        <v>0</v>
      </c>
      <c r="AZ33" s="8">
        <v>0</v>
      </c>
    </row>
    <row r="34" spans="3:52" ht="16" customHeight="1">
      <c r="C34" s="357">
        <f t="shared" si="7"/>
        <v>28</v>
      </c>
      <c r="D34" s="358" t="str">
        <f t="shared" si="1"/>
        <v>IDP28</v>
      </c>
      <c r="E34" s="358" t="s">
        <v>818</v>
      </c>
      <c r="F34" s="358" t="s">
        <v>343</v>
      </c>
      <c r="G34" s="358">
        <v>18</v>
      </c>
      <c r="H34" s="358">
        <v>3</v>
      </c>
      <c r="I34" s="358" t="s">
        <v>319</v>
      </c>
      <c r="J34" s="358" t="s">
        <v>13</v>
      </c>
      <c r="K34" s="289" t="str">
        <f>UPPER(_xlfn.XLOOKUP($I34,PPL_EMAIL!$I$2:$I$400,PPL_EMAIL!$J$2:$J$400,"",0))</f>
        <v>ROID RAGERS</v>
      </c>
      <c r="L34" s="359">
        <v>1</v>
      </c>
      <c r="M34" s="360" t="s">
        <v>69</v>
      </c>
      <c r="N34" s="360"/>
      <c r="O34" s="293">
        <f t="shared" si="2"/>
        <v>18</v>
      </c>
      <c r="P34" s="289">
        <f t="shared" si="3"/>
        <v>21</v>
      </c>
      <c r="Q34" s="291">
        <f t="shared" si="4"/>
        <v>55</v>
      </c>
      <c r="R34" s="293">
        <f>_xlfn.XLOOKUP($I34, CBS_RAW!$AG$6:$AG$820,CBS_RAW!$AZ$6:$AZ$820,"",0)</f>
        <v>108.48</v>
      </c>
      <c r="S34" s="293">
        <v>186.25</v>
      </c>
      <c r="T34" s="293">
        <f t="shared" si="5"/>
        <v>11.6</v>
      </c>
      <c r="U34" s="293">
        <v>70</v>
      </c>
      <c r="V34" s="328">
        <v>35</v>
      </c>
      <c r="W34" s="361">
        <v>3</v>
      </c>
      <c r="AA34" t="str">
        <f t="shared" si="6"/>
        <v>1</v>
      </c>
      <c r="AC34" s="240">
        <v>18</v>
      </c>
      <c r="AD34" s="240" t="s">
        <v>343</v>
      </c>
      <c r="AH34" s="8">
        <v>28</v>
      </c>
      <c r="AI34" s="8">
        <v>5</v>
      </c>
      <c r="AJ34" s="8" t="s">
        <v>319</v>
      </c>
      <c r="AK34" s="8" t="s">
        <v>13</v>
      </c>
      <c r="AL34" s="8" t="s">
        <v>818</v>
      </c>
      <c r="AM34" s="8">
        <v>18</v>
      </c>
      <c r="AN34" s="8">
        <v>21</v>
      </c>
      <c r="AO34" s="8">
        <v>55</v>
      </c>
      <c r="AP34" s="8">
        <v>37.9</v>
      </c>
      <c r="AQ34" s="8">
        <v>11.6</v>
      </c>
      <c r="AR34" s="8">
        <v>4.4000000000000004</v>
      </c>
      <c r="AS34" s="8">
        <v>2.2000000000000002</v>
      </c>
      <c r="AT34" s="8">
        <v>0.2</v>
      </c>
      <c r="AU34" s="8">
        <v>0</v>
      </c>
      <c r="AV34" s="8">
        <v>0</v>
      </c>
      <c r="AW34" s="8">
        <v>0</v>
      </c>
      <c r="AX34" s="8">
        <v>0</v>
      </c>
      <c r="AY34" s="8">
        <v>0</v>
      </c>
      <c r="AZ34" s="8">
        <v>0</v>
      </c>
    </row>
    <row r="35" spans="3:52" ht="16" customHeight="1">
      <c r="C35" s="357">
        <f t="shared" si="7"/>
        <v>29</v>
      </c>
      <c r="D35" s="358" t="str">
        <f t="shared" si="1"/>
        <v>IDP29</v>
      </c>
      <c r="E35" s="358" t="s">
        <v>766</v>
      </c>
      <c r="F35" s="358" t="s">
        <v>343</v>
      </c>
      <c r="G35" s="358">
        <v>19</v>
      </c>
      <c r="H35" s="358">
        <v>3</v>
      </c>
      <c r="I35" s="358" t="s">
        <v>341</v>
      </c>
      <c r="J35" s="358" t="s">
        <v>433</v>
      </c>
      <c r="K35" s="289" t="str">
        <f>UPPER(_xlfn.XLOOKUP($I35,PPL_EMAIL!$I$2:$I$400,PPL_EMAIL!$J$2:$J$400,"",0))</f>
        <v>PROGRAM</v>
      </c>
      <c r="L35" s="359">
        <v>3</v>
      </c>
      <c r="M35" s="360" t="s">
        <v>69</v>
      </c>
      <c r="N35" s="360"/>
      <c r="O35" s="293">
        <f t="shared" si="2"/>
        <v>20</v>
      </c>
      <c r="P35" s="289">
        <f t="shared" si="3"/>
        <v>24</v>
      </c>
      <c r="Q35" s="291">
        <f t="shared" si="4"/>
        <v>53</v>
      </c>
      <c r="R35" s="293">
        <f>_xlfn.XLOOKUP($I35, CBS_RAW!$AG$6:$AG$820,CBS_RAW!$AZ$6:$AZ$820,"",0)</f>
        <v>136.1</v>
      </c>
      <c r="S35" s="293">
        <v>221</v>
      </c>
      <c r="T35" s="293">
        <f t="shared" si="5"/>
        <v>14.7</v>
      </c>
      <c r="U35" s="293">
        <v>102</v>
      </c>
      <c r="V35" s="328">
        <v>52</v>
      </c>
      <c r="W35" s="361">
        <v>0</v>
      </c>
      <c r="AA35" t="str">
        <f t="shared" si="6"/>
        <v>3</v>
      </c>
      <c r="AC35" s="240">
        <v>19</v>
      </c>
      <c r="AD35" s="240" t="s">
        <v>343</v>
      </c>
      <c r="AH35" s="8">
        <v>29</v>
      </c>
      <c r="AI35" s="8">
        <v>5</v>
      </c>
      <c r="AJ35" s="8" t="s">
        <v>1356</v>
      </c>
      <c r="AK35" s="8" t="s">
        <v>1</v>
      </c>
      <c r="AL35" s="8" t="s">
        <v>766</v>
      </c>
      <c r="AM35" s="8">
        <v>19</v>
      </c>
      <c r="AN35" s="8">
        <v>27</v>
      </c>
      <c r="AO35" s="8">
        <v>72</v>
      </c>
      <c r="AP35" s="8">
        <v>37.9</v>
      </c>
      <c r="AQ35" s="8">
        <v>11.2</v>
      </c>
      <c r="AR35" s="8">
        <v>4.4000000000000004</v>
      </c>
      <c r="AS35" s="8">
        <v>2.6</v>
      </c>
      <c r="AT35" s="8">
        <v>0</v>
      </c>
      <c r="AU35" s="8">
        <v>0</v>
      </c>
      <c r="AV35" s="8">
        <v>0</v>
      </c>
      <c r="AW35" s="8">
        <v>0</v>
      </c>
      <c r="AX35" s="8">
        <v>0.1</v>
      </c>
      <c r="AY35" s="8">
        <v>0</v>
      </c>
      <c r="AZ35" s="8">
        <v>0.1</v>
      </c>
    </row>
    <row r="36" spans="3:52" ht="16" customHeight="1">
      <c r="C36" s="357">
        <f t="shared" si="7"/>
        <v>30</v>
      </c>
      <c r="D36" s="358" t="str">
        <f t="shared" si="1"/>
        <v>IDP30</v>
      </c>
      <c r="E36" s="358" t="s">
        <v>773</v>
      </c>
      <c r="F36" s="358" t="s">
        <v>343</v>
      </c>
      <c r="G36" s="358">
        <v>20</v>
      </c>
      <c r="H36" s="358">
        <v>3</v>
      </c>
      <c r="I36" s="358" t="s">
        <v>707</v>
      </c>
      <c r="J36" s="358" t="s">
        <v>2</v>
      </c>
      <c r="K36" s="289" t="str">
        <f>UPPER(_xlfn.XLOOKUP($I36,PPL_EMAIL!$I$2:$I$400,PPL_EMAIL!$J$2:$J$400,"",0))</f>
        <v>WAILERS</v>
      </c>
      <c r="L36" s="359">
        <v>1</v>
      </c>
      <c r="M36" s="360" t="s">
        <v>677</v>
      </c>
      <c r="N36" s="360"/>
      <c r="O36" s="293">
        <f t="shared" si="2"/>
        <v>22</v>
      </c>
      <c r="P36" s="289">
        <f t="shared" si="3"/>
        <v>31</v>
      </c>
      <c r="Q36" s="291">
        <f t="shared" si="4"/>
        <v>69</v>
      </c>
      <c r="R36" s="293">
        <f>_xlfn.XLOOKUP($I36, CBS_RAW!$AG$6:$AG$820,CBS_RAW!$AZ$6:$AZ$820,"",0)</f>
        <v>117.42</v>
      </c>
      <c r="S36" s="293">
        <v>191.75</v>
      </c>
      <c r="T36" s="293">
        <f t="shared" si="5"/>
        <v>11.3</v>
      </c>
      <c r="U36" s="293">
        <v>88</v>
      </c>
      <c r="V36" s="328">
        <v>43</v>
      </c>
      <c r="W36" s="361">
        <v>1</v>
      </c>
      <c r="AA36" t="str">
        <f t="shared" si="6"/>
        <v>1</v>
      </c>
      <c r="AC36" s="240">
        <v>20</v>
      </c>
      <c r="AD36" s="240" t="s">
        <v>343</v>
      </c>
      <c r="AH36" s="8">
        <v>30</v>
      </c>
      <c r="AI36" s="8">
        <v>5</v>
      </c>
      <c r="AJ36" s="8" t="s">
        <v>1369</v>
      </c>
      <c r="AK36" s="8" t="s">
        <v>22</v>
      </c>
      <c r="AL36" s="8" t="s">
        <v>782</v>
      </c>
      <c r="AM36" s="8">
        <v>8</v>
      </c>
      <c r="AN36" s="8">
        <v>25</v>
      </c>
      <c r="AO36" s="8">
        <v>54</v>
      </c>
      <c r="AP36" s="8">
        <v>38.9</v>
      </c>
      <c r="AQ36" s="8">
        <v>10.7</v>
      </c>
      <c r="AR36" s="8">
        <v>4.5999999999999996</v>
      </c>
      <c r="AS36" s="8">
        <v>2.5</v>
      </c>
      <c r="AT36" s="8">
        <v>0</v>
      </c>
      <c r="AU36" s="8">
        <v>0</v>
      </c>
      <c r="AV36" s="8">
        <v>0.2</v>
      </c>
      <c r="AW36" s="8">
        <v>0</v>
      </c>
      <c r="AX36" s="8">
        <v>0</v>
      </c>
      <c r="AY36" s="8">
        <v>0</v>
      </c>
      <c r="AZ36" s="8">
        <v>0</v>
      </c>
    </row>
    <row r="37" spans="3:52" ht="16" customHeight="1">
      <c r="C37" s="357">
        <f t="shared" si="7"/>
        <v>31</v>
      </c>
      <c r="D37" s="358" t="str">
        <f t="shared" si="1"/>
        <v>IDP31</v>
      </c>
      <c r="E37" s="358" t="s">
        <v>782</v>
      </c>
      <c r="F37" s="358" t="s">
        <v>893</v>
      </c>
      <c r="G37" s="358">
        <v>8</v>
      </c>
      <c r="H37" s="358">
        <v>3</v>
      </c>
      <c r="I37" s="358" t="s">
        <v>1369</v>
      </c>
      <c r="J37" s="358" t="s">
        <v>22</v>
      </c>
      <c r="K37" s="289" t="s">
        <v>532</v>
      </c>
      <c r="L37" s="359" t="s">
        <v>272</v>
      </c>
      <c r="M37" s="360"/>
      <c r="N37" s="360"/>
      <c r="O37" s="293">
        <f t="shared" si="2"/>
        <v>8</v>
      </c>
      <c r="P37" s="289">
        <f t="shared" si="3"/>
        <v>25</v>
      </c>
      <c r="Q37" s="291">
        <f t="shared" si="4"/>
        <v>54</v>
      </c>
      <c r="R37" s="293">
        <f>_xlfn.XLOOKUP($I37, CBS_RAW!$AG$6:$AG$820,CBS_RAW!$AZ$6:$AZ$820,"",0)</f>
        <v>133.58000000000001</v>
      </c>
      <c r="S37" s="293">
        <v>181.5</v>
      </c>
      <c r="T37" s="293">
        <f t="shared" si="5"/>
        <v>10.7</v>
      </c>
      <c r="U37" s="293">
        <v>78</v>
      </c>
      <c r="V37" s="328">
        <v>42</v>
      </c>
      <c r="W37" s="361">
        <v>0</v>
      </c>
      <c r="AA37" t="str">
        <f t="shared" si="6"/>
        <v/>
      </c>
      <c r="AC37" s="240">
        <v>8</v>
      </c>
      <c r="AD37" s="240" t="s">
        <v>893</v>
      </c>
      <c r="AH37" s="8">
        <v>31</v>
      </c>
      <c r="AI37" s="8">
        <v>5</v>
      </c>
      <c r="AJ37" s="8" t="s">
        <v>341</v>
      </c>
      <c r="AK37" s="8" t="s">
        <v>433</v>
      </c>
      <c r="AL37" s="8" t="s">
        <v>773</v>
      </c>
      <c r="AM37" s="8">
        <v>20</v>
      </c>
      <c r="AN37" s="8">
        <v>24</v>
      </c>
      <c r="AO37" s="8">
        <v>53</v>
      </c>
      <c r="AP37" s="8">
        <v>39.200000000000003</v>
      </c>
      <c r="AQ37" s="8">
        <v>14.7</v>
      </c>
      <c r="AR37" s="8">
        <v>6.8</v>
      </c>
      <c r="AS37" s="8">
        <v>3.5</v>
      </c>
      <c r="AT37" s="8">
        <v>0</v>
      </c>
      <c r="AU37" s="8">
        <v>0</v>
      </c>
      <c r="AV37" s="8">
        <v>0</v>
      </c>
      <c r="AW37" s="8">
        <v>0.1</v>
      </c>
      <c r="AX37" s="8">
        <v>0.1</v>
      </c>
      <c r="AY37" s="8">
        <v>0</v>
      </c>
      <c r="AZ37" s="8">
        <v>0</v>
      </c>
    </row>
    <row r="38" spans="3:52" ht="16" customHeight="1">
      <c r="C38" s="357">
        <f t="shared" si="7"/>
        <v>32</v>
      </c>
      <c r="D38" s="358" t="str">
        <f t="shared" si="1"/>
        <v>IDP32</v>
      </c>
      <c r="E38" s="358" t="s">
        <v>784</v>
      </c>
      <c r="F38" s="358" t="s">
        <v>893</v>
      </c>
      <c r="G38" s="358">
        <v>9</v>
      </c>
      <c r="H38" s="358">
        <v>3</v>
      </c>
      <c r="I38" s="358" t="s">
        <v>498</v>
      </c>
      <c r="J38" s="358" t="s">
        <v>25</v>
      </c>
      <c r="K38" s="289" t="s">
        <v>532</v>
      </c>
      <c r="L38" s="359" t="s">
        <v>272</v>
      </c>
      <c r="M38" s="360"/>
      <c r="N38" s="360"/>
      <c r="O38" s="293">
        <f t="shared" si="2"/>
        <v>9</v>
      </c>
      <c r="P38" s="289">
        <f t="shared" si="3"/>
        <v>25</v>
      </c>
      <c r="Q38" s="291">
        <f t="shared" si="4"/>
        <v>55</v>
      </c>
      <c r="R38" s="293">
        <f>_xlfn.XLOOKUP($I38, CBS_RAW!$AG$6:$AG$820,CBS_RAW!$AZ$6:$AZ$820,"",0)</f>
        <v>104.63</v>
      </c>
      <c r="S38" s="293">
        <v>187</v>
      </c>
      <c r="T38" s="293">
        <f t="shared" si="5"/>
        <v>11.7</v>
      </c>
      <c r="U38" s="293">
        <v>84</v>
      </c>
      <c r="V38" s="328">
        <v>40</v>
      </c>
      <c r="W38" s="361">
        <v>0</v>
      </c>
      <c r="AA38" t="str">
        <f t="shared" si="6"/>
        <v/>
      </c>
      <c r="AC38" s="240">
        <v>9</v>
      </c>
      <c r="AD38" s="240" t="s">
        <v>893</v>
      </c>
      <c r="AH38" s="8">
        <v>32</v>
      </c>
      <c r="AI38" s="8">
        <v>5</v>
      </c>
      <c r="AJ38" s="8" t="s">
        <v>739</v>
      </c>
      <c r="AK38" s="8" t="s">
        <v>8</v>
      </c>
      <c r="AL38" s="8" t="s">
        <v>776</v>
      </c>
      <c r="AM38" s="8">
        <v>21</v>
      </c>
      <c r="AN38" s="8">
        <v>22</v>
      </c>
      <c r="AO38" s="8">
        <v>65</v>
      </c>
      <c r="AP38" s="8">
        <v>39.799999999999997</v>
      </c>
      <c r="AQ38" s="8">
        <v>8.5</v>
      </c>
      <c r="AR38" s="8">
        <v>3.4</v>
      </c>
      <c r="AS38" s="8">
        <v>1.9</v>
      </c>
      <c r="AT38" s="8">
        <v>0.1</v>
      </c>
      <c r="AU38" s="8">
        <v>0</v>
      </c>
      <c r="AV38" s="8">
        <v>0</v>
      </c>
      <c r="AW38" s="8">
        <v>0.1</v>
      </c>
      <c r="AX38" s="8">
        <v>0</v>
      </c>
      <c r="AY38" s="8">
        <v>0</v>
      </c>
      <c r="AZ38" s="8">
        <v>0</v>
      </c>
    </row>
    <row r="39" spans="3:52" ht="16" customHeight="1">
      <c r="C39" s="357">
        <f t="shared" si="7"/>
        <v>33</v>
      </c>
      <c r="D39" s="358" t="str">
        <f t="shared" si="1"/>
        <v>IDP33</v>
      </c>
      <c r="E39" s="358" t="s">
        <v>776</v>
      </c>
      <c r="F39" s="358" t="s">
        <v>343</v>
      </c>
      <c r="G39" s="358">
        <v>21</v>
      </c>
      <c r="H39" s="358">
        <v>3</v>
      </c>
      <c r="I39" s="358" t="s">
        <v>243</v>
      </c>
      <c r="J39" s="358" t="s">
        <v>34</v>
      </c>
      <c r="K39" s="289" t="str">
        <f>UPPER(_xlfn.XLOOKUP($I39,PPL_EMAIL!$I$2:$I$400,PPL_EMAIL!$J$2:$J$400,"",0))</f>
        <v>MACHINE</v>
      </c>
      <c r="L39" s="359">
        <v>1</v>
      </c>
      <c r="M39" s="360" t="s">
        <v>677</v>
      </c>
      <c r="N39" s="360"/>
      <c r="O39" s="293">
        <f t="shared" si="2"/>
        <v>23</v>
      </c>
      <c r="P39" s="289">
        <f t="shared" si="3"/>
        <v>28</v>
      </c>
      <c r="Q39" s="291">
        <f t="shared" si="4"/>
        <v>60</v>
      </c>
      <c r="R39" s="293">
        <f>_xlfn.XLOOKUP($I39, CBS_RAW!$AG$6:$AG$820,CBS_RAW!$AZ$6:$AZ$820,"",0)</f>
        <v>109</v>
      </c>
      <c r="S39" s="293">
        <v>161.25</v>
      </c>
      <c r="T39" s="293">
        <f t="shared" si="5"/>
        <v>10.8</v>
      </c>
      <c r="U39" s="293">
        <v>70</v>
      </c>
      <c r="V39" s="328">
        <v>38</v>
      </c>
      <c r="W39" s="361">
        <v>0</v>
      </c>
      <c r="AA39" t="str">
        <f t="shared" si="6"/>
        <v>1</v>
      </c>
      <c r="AC39" s="240">
        <v>21</v>
      </c>
      <c r="AD39" s="240" t="s">
        <v>343</v>
      </c>
      <c r="AH39" s="8">
        <v>33</v>
      </c>
      <c r="AI39" s="8">
        <v>5</v>
      </c>
      <c r="AJ39" s="8" t="s">
        <v>498</v>
      </c>
      <c r="AK39" s="8" t="s">
        <v>25</v>
      </c>
      <c r="AL39" s="8" t="s">
        <v>784</v>
      </c>
      <c r="AM39" s="8">
        <v>9</v>
      </c>
      <c r="AN39" s="8">
        <v>25</v>
      </c>
      <c r="AO39" s="8">
        <v>55</v>
      </c>
      <c r="AP39" s="8">
        <v>40</v>
      </c>
      <c r="AQ39" s="8">
        <v>11.7</v>
      </c>
      <c r="AR39" s="8">
        <v>5.3</v>
      </c>
      <c r="AS39" s="8">
        <v>2.5</v>
      </c>
      <c r="AT39" s="8">
        <v>0</v>
      </c>
      <c r="AU39" s="8">
        <v>0</v>
      </c>
      <c r="AV39" s="8">
        <v>0.1</v>
      </c>
      <c r="AW39" s="8">
        <v>0.1</v>
      </c>
      <c r="AX39" s="8">
        <v>0.1</v>
      </c>
      <c r="AY39" s="8">
        <v>0</v>
      </c>
      <c r="AZ39" s="8">
        <v>0</v>
      </c>
    </row>
    <row r="40" spans="3:52" ht="16" customHeight="1">
      <c r="C40" s="357">
        <f t="shared" si="7"/>
        <v>34</v>
      </c>
      <c r="D40" s="358" t="str">
        <f t="shared" si="1"/>
        <v>IDP34</v>
      </c>
      <c r="E40" s="358" t="s">
        <v>778</v>
      </c>
      <c r="F40" s="358" t="s">
        <v>343</v>
      </c>
      <c r="G40" s="358">
        <v>22</v>
      </c>
      <c r="H40" s="358">
        <v>3</v>
      </c>
      <c r="I40" s="358" t="s">
        <v>1342</v>
      </c>
      <c r="J40" s="358" t="s">
        <v>14</v>
      </c>
      <c r="K40" s="289" t="str">
        <f>UPPER(_xlfn.XLOOKUP($I40,PPL_EMAIL!$I$2:$I$400,PPL_EMAIL!$J$2:$J$400,"",0))</f>
        <v>DYNASTY</v>
      </c>
      <c r="L40" s="359">
        <v>5</v>
      </c>
      <c r="M40" s="360" t="s">
        <v>677</v>
      </c>
      <c r="N40" s="360"/>
      <c r="O40" s="293" t="str">
        <f t="shared" si="2"/>
        <v/>
      </c>
      <c r="P40" s="289" t="str">
        <f t="shared" si="3"/>
        <v/>
      </c>
      <c r="Q40" s="291" t="str">
        <f t="shared" si="4"/>
        <v/>
      </c>
      <c r="R40" s="293">
        <f>_xlfn.XLOOKUP($I40, CBS_RAW!$AG$6:$AG$820,CBS_RAW!$AZ$6:$AZ$820,"",0)</f>
        <v>120.38</v>
      </c>
      <c r="S40" s="293">
        <v>174.75</v>
      </c>
      <c r="T40" s="293" t="str">
        <f t="shared" si="5"/>
        <v/>
      </c>
      <c r="U40" s="293">
        <v>65</v>
      </c>
      <c r="V40" s="328">
        <v>39</v>
      </c>
      <c r="W40" s="361">
        <v>2</v>
      </c>
      <c r="AA40" t="str">
        <f t="shared" si="6"/>
        <v>5</v>
      </c>
      <c r="AC40" s="240">
        <v>22</v>
      </c>
      <c r="AD40" s="240" t="s">
        <v>343</v>
      </c>
      <c r="AH40" s="8">
        <v>34</v>
      </c>
      <c r="AI40" s="8">
        <v>5</v>
      </c>
      <c r="AJ40" s="8" t="s">
        <v>503</v>
      </c>
      <c r="AK40" s="8" t="s">
        <v>48</v>
      </c>
      <c r="AL40" s="8" t="s">
        <v>790</v>
      </c>
      <c r="AM40" s="8">
        <v>10</v>
      </c>
      <c r="AN40" s="8">
        <v>27</v>
      </c>
      <c r="AO40" s="8">
        <v>76</v>
      </c>
      <c r="AP40" s="8">
        <v>41.4</v>
      </c>
      <c r="AQ40" s="8">
        <v>10.7</v>
      </c>
      <c r="AR40" s="8">
        <v>3.4</v>
      </c>
      <c r="AS40" s="8">
        <v>1.8</v>
      </c>
      <c r="AT40" s="8">
        <v>0.1</v>
      </c>
      <c r="AU40" s="8">
        <v>0</v>
      </c>
      <c r="AV40" s="8">
        <v>0.3</v>
      </c>
      <c r="AW40" s="8">
        <v>0.1</v>
      </c>
      <c r="AX40" s="8">
        <v>0.1</v>
      </c>
      <c r="AY40" s="8">
        <v>0</v>
      </c>
      <c r="AZ40" s="8">
        <v>0.1</v>
      </c>
    </row>
    <row r="41" spans="3:52" ht="16" customHeight="1">
      <c r="C41" s="357">
        <f t="shared" si="7"/>
        <v>35</v>
      </c>
      <c r="D41" s="358" t="str">
        <f t="shared" si="1"/>
        <v>IDP35</v>
      </c>
      <c r="E41" s="358" t="s">
        <v>785</v>
      </c>
      <c r="F41" s="358" t="s">
        <v>343</v>
      </c>
      <c r="G41" s="358">
        <v>23</v>
      </c>
      <c r="H41" s="358">
        <v>3</v>
      </c>
      <c r="I41" s="358" t="s">
        <v>257</v>
      </c>
      <c r="J41" s="358" t="s">
        <v>25</v>
      </c>
      <c r="K41" s="289" t="s">
        <v>532</v>
      </c>
      <c r="L41" s="359" t="s">
        <v>272</v>
      </c>
      <c r="M41" s="360"/>
      <c r="N41" s="360"/>
      <c r="O41" s="293">
        <f t="shared" si="2"/>
        <v>25</v>
      </c>
      <c r="P41" s="289">
        <f t="shared" si="3"/>
        <v>32</v>
      </c>
      <c r="Q41" s="291">
        <f t="shared" si="4"/>
        <v>71</v>
      </c>
      <c r="R41" s="293">
        <f>_xlfn.XLOOKUP($I41, CBS_RAW!$AG$6:$AG$820,CBS_RAW!$AZ$6:$AZ$820,"",0)</f>
        <v>100.2</v>
      </c>
      <c r="S41" s="293">
        <v>135</v>
      </c>
      <c r="T41" s="293">
        <f t="shared" si="5"/>
        <v>9</v>
      </c>
      <c r="U41" s="293">
        <v>62</v>
      </c>
      <c r="V41" s="328">
        <v>46</v>
      </c>
      <c r="W41" s="361">
        <v>0</v>
      </c>
      <c r="AA41" t="str">
        <f t="shared" si="6"/>
        <v/>
      </c>
      <c r="AC41" s="240">
        <v>23</v>
      </c>
      <c r="AD41" s="240" t="s">
        <v>343</v>
      </c>
      <c r="AH41" s="8">
        <v>35</v>
      </c>
      <c r="AI41" s="8">
        <v>6</v>
      </c>
      <c r="AJ41" s="8" t="s">
        <v>707</v>
      </c>
      <c r="AK41" s="8" t="s">
        <v>2</v>
      </c>
      <c r="AL41" s="8" t="s">
        <v>778</v>
      </c>
      <c r="AM41" s="8">
        <v>22</v>
      </c>
      <c r="AN41" s="8">
        <v>31</v>
      </c>
      <c r="AO41" s="8">
        <v>69</v>
      </c>
      <c r="AP41" s="8">
        <v>42.7</v>
      </c>
      <c r="AQ41" s="8">
        <v>11.3</v>
      </c>
      <c r="AR41" s="8">
        <v>5.2</v>
      </c>
      <c r="AS41" s="8">
        <v>2.5</v>
      </c>
      <c r="AT41" s="8">
        <v>0.1</v>
      </c>
      <c r="AU41" s="8">
        <v>0</v>
      </c>
      <c r="AV41" s="8">
        <v>0.1</v>
      </c>
      <c r="AW41" s="8">
        <v>0</v>
      </c>
      <c r="AX41" s="8">
        <v>0</v>
      </c>
      <c r="AY41" s="8">
        <v>0</v>
      </c>
      <c r="AZ41" s="8">
        <v>0</v>
      </c>
    </row>
    <row r="42" spans="3:52" ht="16" customHeight="1">
      <c r="C42" s="357">
        <f t="shared" si="7"/>
        <v>36</v>
      </c>
      <c r="D42" s="358" t="str">
        <f t="shared" si="1"/>
        <v>IDP36</v>
      </c>
      <c r="E42" s="358" t="s">
        <v>790</v>
      </c>
      <c r="F42" s="358" t="s">
        <v>893</v>
      </c>
      <c r="G42" s="358">
        <v>10</v>
      </c>
      <c r="H42" s="358">
        <v>3</v>
      </c>
      <c r="I42" s="358" t="s">
        <v>495</v>
      </c>
      <c r="J42" s="358" t="s">
        <v>52</v>
      </c>
      <c r="K42" s="289" t="s">
        <v>532</v>
      </c>
      <c r="L42" s="359" t="s">
        <v>272</v>
      </c>
      <c r="M42" s="360"/>
      <c r="N42" s="360"/>
      <c r="O42" s="293">
        <f t="shared" si="2"/>
        <v>12</v>
      </c>
      <c r="P42" s="289">
        <f t="shared" si="3"/>
        <v>33</v>
      </c>
      <c r="Q42" s="291">
        <f t="shared" si="4"/>
        <v>67</v>
      </c>
      <c r="R42" s="293">
        <f>_xlfn.XLOOKUP($I42, CBS_RAW!$AG$6:$AG$820,CBS_RAW!$AZ$6:$AZ$820,"",0)</f>
        <v>93.47</v>
      </c>
      <c r="S42" s="293">
        <v>164</v>
      </c>
      <c r="T42" s="293">
        <f t="shared" si="5"/>
        <v>9.6</v>
      </c>
      <c r="U42" s="293">
        <v>60</v>
      </c>
      <c r="V42" s="328">
        <v>20</v>
      </c>
      <c r="W42" s="361">
        <v>1.5</v>
      </c>
      <c r="AA42" t="str">
        <f t="shared" si="6"/>
        <v/>
      </c>
      <c r="AC42" s="240">
        <v>10</v>
      </c>
      <c r="AD42" s="240" t="s">
        <v>893</v>
      </c>
      <c r="AH42" s="8">
        <v>36</v>
      </c>
      <c r="AI42" s="8">
        <v>6</v>
      </c>
      <c r="AJ42" s="8" t="s">
        <v>500</v>
      </c>
      <c r="AK42" s="8" t="s">
        <v>46</v>
      </c>
      <c r="AL42" s="8" t="s">
        <v>787</v>
      </c>
      <c r="AM42" s="8">
        <v>11</v>
      </c>
      <c r="AN42" s="8">
        <v>30</v>
      </c>
      <c r="AO42" s="8">
        <v>66</v>
      </c>
      <c r="AP42" s="8">
        <v>45.2</v>
      </c>
      <c r="AQ42" s="8">
        <v>10.5</v>
      </c>
      <c r="AR42" s="8">
        <v>4</v>
      </c>
      <c r="AS42" s="8">
        <v>2.1</v>
      </c>
      <c r="AT42" s="8">
        <v>0</v>
      </c>
      <c r="AU42" s="8">
        <v>0</v>
      </c>
      <c r="AV42" s="8">
        <v>0.1</v>
      </c>
      <c r="AW42" s="8">
        <v>0.2</v>
      </c>
      <c r="AX42" s="8">
        <v>0.1</v>
      </c>
      <c r="AY42" s="8">
        <v>0</v>
      </c>
      <c r="AZ42" s="8">
        <v>0</v>
      </c>
    </row>
    <row r="43" spans="3:52" ht="16" customHeight="1">
      <c r="C43" s="357">
        <f t="shared" si="7"/>
        <v>37</v>
      </c>
      <c r="D43" s="358" t="str">
        <f t="shared" si="1"/>
        <v>IDP37</v>
      </c>
      <c r="E43" s="358" t="s">
        <v>787</v>
      </c>
      <c r="F43" s="358" t="s">
        <v>893</v>
      </c>
      <c r="G43" s="358">
        <v>11</v>
      </c>
      <c r="H43" s="358">
        <v>3</v>
      </c>
      <c r="I43" s="358" t="s">
        <v>500</v>
      </c>
      <c r="J43" s="358" t="s">
        <v>46</v>
      </c>
      <c r="K43" s="289" t="str">
        <f>UPPER(_xlfn.XLOOKUP($I43,PPL_EMAIL!$I$2:$I$400,PPL_EMAIL!$J$2:$J$400,"",0))</f>
        <v>MACHINE</v>
      </c>
      <c r="L43" s="359">
        <v>1</v>
      </c>
      <c r="M43" s="360" t="s">
        <v>69</v>
      </c>
      <c r="N43" s="360"/>
      <c r="O43" s="293">
        <f t="shared" si="2"/>
        <v>11</v>
      </c>
      <c r="P43" s="289">
        <f t="shared" si="3"/>
        <v>30</v>
      </c>
      <c r="Q43" s="291">
        <f t="shared" si="4"/>
        <v>66</v>
      </c>
      <c r="R43" s="293">
        <f>_xlfn.XLOOKUP($I43, CBS_RAW!$AG$6:$AG$820,CBS_RAW!$AZ$6:$AZ$820,"",0)</f>
        <v>112.73</v>
      </c>
      <c r="S43" s="293">
        <v>168.25</v>
      </c>
      <c r="T43" s="293">
        <f t="shared" si="5"/>
        <v>10.5</v>
      </c>
      <c r="U43" s="293">
        <v>64</v>
      </c>
      <c r="V43" s="328">
        <v>33</v>
      </c>
      <c r="W43" s="361">
        <v>0.5</v>
      </c>
      <c r="AA43" t="str">
        <f t="shared" si="6"/>
        <v>1</v>
      </c>
      <c r="AC43" s="240">
        <v>11</v>
      </c>
      <c r="AD43" s="240" t="s">
        <v>893</v>
      </c>
      <c r="AH43" s="8">
        <v>37</v>
      </c>
      <c r="AI43" s="8">
        <v>6</v>
      </c>
      <c r="AJ43" s="8" t="s">
        <v>492</v>
      </c>
      <c r="AK43" s="8" t="s">
        <v>25</v>
      </c>
      <c r="AL43" s="8" t="s">
        <v>788</v>
      </c>
      <c r="AM43" s="8">
        <v>3</v>
      </c>
      <c r="AN43" s="8">
        <v>19</v>
      </c>
      <c r="AO43" s="8">
        <v>75</v>
      </c>
      <c r="AP43" s="8">
        <v>45.3</v>
      </c>
      <c r="AQ43" s="8">
        <v>12.4</v>
      </c>
      <c r="AR43" s="8">
        <v>3.1</v>
      </c>
      <c r="AS43" s="8">
        <v>2.1</v>
      </c>
      <c r="AT43" s="8">
        <v>0.6</v>
      </c>
      <c r="AU43" s="8">
        <v>0</v>
      </c>
      <c r="AV43" s="8">
        <v>0.1</v>
      </c>
      <c r="AW43" s="8">
        <v>0.1</v>
      </c>
      <c r="AX43" s="8">
        <v>0.1</v>
      </c>
      <c r="AY43" s="8">
        <v>0</v>
      </c>
      <c r="AZ43" s="8">
        <v>0</v>
      </c>
    </row>
    <row r="44" spans="3:52" ht="16" customHeight="1">
      <c r="C44" s="357">
        <f t="shared" si="7"/>
        <v>38</v>
      </c>
      <c r="D44" s="358" t="str">
        <f t="shared" si="1"/>
        <v>IDP38</v>
      </c>
      <c r="E44" s="358" t="s">
        <v>786</v>
      </c>
      <c r="F44" s="358" t="s">
        <v>343</v>
      </c>
      <c r="G44" s="358">
        <v>24</v>
      </c>
      <c r="H44" s="358">
        <v>3</v>
      </c>
      <c r="I44" s="358" t="s">
        <v>496</v>
      </c>
      <c r="J44" s="358" t="s">
        <v>51</v>
      </c>
      <c r="K44" s="289" t="str">
        <f>UPPER(_xlfn.XLOOKUP($I44,PPL_EMAIL!$I$2:$I$400,PPL_EMAIL!$J$2:$J$400,"",0))</f>
        <v>ROID RAGERS</v>
      </c>
      <c r="L44" s="359">
        <v>7</v>
      </c>
      <c r="M44" s="360" t="s">
        <v>677</v>
      </c>
      <c r="N44" s="360"/>
      <c r="O44" s="293">
        <f t="shared" si="2"/>
        <v>24</v>
      </c>
      <c r="P44" s="289">
        <f t="shared" si="3"/>
        <v>35</v>
      </c>
      <c r="Q44" s="291">
        <f t="shared" si="4"/>
        <v>71</v>
      </c>
      <c r="R44" s="293">
        <f>_xlfn.XLOOKUP($I44, CBS_RAW!$AG$6:$AG$820,CBS_RAW!$AZ$6:$AZ$820,"",0)</f>
        <v>111.19</v>
      </c>
      <c r="S44" s="293">
        <v>175</v>
      </c>
      <c r="T44" s="293">
        <f t="shared" si="5"/>
        <v>10.9</v>
      </c>
      <c r="U44" s="293">
        <v>62</v>
      </c>
      <c r="V44" s="328">
        <v>30</v>
      </c>
      <c r="W44" s="361">
        <v>5.5</v>
      </c>
      <c r="AA44" t="str">
        <f t="shared" si="6"/>
        <v>7</v>
      </c>
      <c r="AC44" s="240">
        <v>24</v>
      </c>
      <c r="AD44" s="240" t="s">
        <v>343</v>
      </c>
      <c r="AH44" s="8">
        <v>38</v>
      </c>
      <c r="AI44" s="8">
        <v>6</v>
      </c>
      <c r="AJ44" s="8" t="s">
        <v>243</v>
      </c>
      <c r="AK44" s="8" t="s">
        <v>34</v>
      </c>
      <c r="AL44" s="8" t="s">
        <v>785</v>
      </c>
      <c r="AM44" s="8">
        <v>23</v>
      </c>
      <c r="AN44" s="8">
        <v>28</v>
      </c>
      <c r="AO44" s="8">
        <v>60</v>
      </c>
      <c r="AP44" s="8">
        <v>46.1</v>
      </c>
      <c r="AQ44" s="8">
        <v>10.8</v>
      </c>
      <c r="AR44" s="8">
        <v>4.7</v>
      </c>
      <c r="AS44" s="8">
        <v>2.5</v>
      </c>
      <c r="AT44" s="8">
        <v>0</v>
      </c>
      <c r="AU44" s="8">
        <v>0</v>
      </c>
      <c r="AV44" s="8">
        <v>0.1</v>
      </c>
      <c r="AW44" s="8">
        <v>0</v>
      </c>
      <c r="AX44" s="8">
        <v>0</v>
      </c>
      <c r="AY44" s="8">
        <v>0</v>
      </c>
      <c r="AZ44" s="8">
        <v>0</v>
      </c>
    </row>
    <row r="45" spans="3:52" ht="16" customHeight="1">
      <c r="C45" s="357">
        <f t="shared" si="7"/>
        <v>39</v>
      </c>
      <c r="D45" s="358" t="str">
        <f t="shared" si="1"/>
        <v>IDP39</v>
      </c>
      <c r="E45" s="358" t="s">
        <v>791</v>
      </c>
      <c r="F45" s="358" t="s">
        <v>343</v>
      </c>
      <c r="G45" s="358">
        <v>25</v>
      </c>
      <c r="H45" s="358">
        <v>3</v>
      </c>
      <c r="I45" s="358" t="s">
        <v>259</v>
      </c>
      <c r="J45" s="358" t="s">
        <v>31</v>
      </c>
      <c r="K45" s="289" t="str">
        <f>UPPER(_xlfn.XLOOKUP($I45,PPL_EMAIL!$I$2:$I$400,PPL_EMAIL!$J$2:$J$400,"",0))</f>
        <v>BROTHERHOOD</v>
      </c>
      <c r="L45" s="359">
        <v>3</v>
      </c>
      <c r="M45" s="360" t="s">
        <v>69</v>
      </c>
      <c r="N45" s="360"/>
      <c r="O45" s="293">
        <f t="shared" si="2"/>
        <v>27</v>
      </c>
      <c r="P45" s="289">
        <f t="shared" si="3"/>
        <v>40</v>
      </c>
      <c r="Q45" s="291">
        <f t="shared" si="4"/>
        <v>83</v>
      </c>
      <c r="R45" s="293">
        <f>_xlfn.XLOOKUP($I45, CBS_RAW!$AG$6:$AG$820,CBS_RAW!$AZ$6:$AZ$820,"",0)</f>
        <v>112.93</v>
      </c>
      <c r="S45" s="293">
        <v>201.75</v>
      </c>
      <c r="T45" s="293">
        <f t="shared" si="5"/>
        <v>11.9</v>
      </c>
      <c r="U45" s="293">
        <v>76</v>
      </c>
      <c r="V45" s="328">
        <v>41</v>
      </c>
      <c r="W45" s="361">
        <v>5</v>
      </c>
      <c r="AA45" t="str">
        <f t="shared" si="6"/>
        <v>3</v>
      </c>
      <c r="AC45" s="240">
        <v>25</v>
      </c>
      <c r="AD45" s="240" t="s">
        <v>343</v>
      </c>
      <c r="AH45" s="8">
        <v>39</v>
      </c>
      <c r="AI45" s="8">
        <v>6</v>
      </c>
      <c r="AJ45" s="8" t="s">
        <v>495</v>
      </c>
      <c r="AK45" s="8" t="s">
        <v>52</v>
      </c>
      <c r="AL45" s="8" t="s">
        <v>789</v>
      </c>
      <c r="AM45" s="8">
        <v>12</v>
      </c>
      <c r="AN45" s="8">
        <v>33</v>
      </c>
      <c r="AO45" s="8">
        <v>67</v>
      </c>
      <c r="AP45" s="8">
        <v>47.2</v>
      </c>
      <c r="AQ45" s="8">
        <v>9.6</v>
      </c>
      <c r="AR45" s="8">
        <v>3.5</v>
      </c>
      <c r="AS45" s="8">
        <v>1.2</v>
      </c>
      <c r="AT45" s="8">
        <v>0.1</v>
      </c>
      <c r="AU45" s="8">
        <v>0</v>
      </c>
      <c r="AV45" s="8">
        <v>0.3</v>
      </c>
      <c r="AW45" s="8">
        <v>0</v>
      </c>
      <c r="AX45" s="8">
        <v>0</v>
      </c>
      <c r="AY45" s="8">
        <v>0</v>
      </c>
      <c r="AZ45" s="8">
        <v>0</v>
      </c>
    </row>
    <row r="46" spans="3:52" ht="16" customHeight="1">
      <c r="C46" s="357">
        <f t="shared" si="7"/>
        <v>40</v>
      </c>
      <c r="D46" s="358" t="str">
        <f t="shared" si="1"/>
        <v>IDP40</v>
      </c>
      <c r="E46" s="358" t="s">
        <v>795</v>
      </c>
      <c r="F46" s="358" t="s">
        <v>343</v>
      </c>
      <c r="G46" s="358">
        <v>26</v>
      </c>
      <c r="H46" s="358">
        <v>3</v>
      </c>
      <c r="I46" s="358" t="s">
        <v>226</v>
      </c>
      <c r="J46" s="358" t="s">
        <v>10</v>
      </c>
      <c r="K46" s="289" t="str">
        <f>UPPER(_xlfn.XLOOKUP($I46,PPL_EMAIL!$I$2:$I$400,PPL_EMAIL!$J$2:$J$400,"",0))</f>
        <v>PROGRAM</v>
      </c>
      <c r="L46" s="359">
        <v>6</v>
      </c>
      <c r="M46" s="360" t="s">
        <v>396</v>
      </c>
      <c r="N46" s="360"/>
      <c r="O46" s="293">
        <f t="shared" si="2"/>
        <v>17</v>
      </c>
      <c r="P46" s="289">
        <f t="shared" si="3"/>
        <v>20</v>
      </c>
      <c r="Q46" s="291">
        <f t="shared" si="4"/>
        <v>44</v>
      </c>
      <c r="R46" s="293">
        <f>_xlfn.XLOOKUP($I46, CBS_RAW!$AG$6:$AG$820,CBS_RAW!$AZ$6:$AZ$820,"",0)</f>
        <v>132.53</v>
      </c>
      <c r="S46" s="293">
        <v>209.75</v>
      </c>
      <c r="T46" s="293">
        <f t="shared" si="5"/>
        <v>13.1</v>
      </c>
      <c r="U46" s="293">
        <v>87</v>
      </c>
      <c r="V46" s="328">
        <v>50</v>
      </c>
      <c r="W46" s="361">
        <v>2</v>
      </c>
      <c r="AA46" t="str">
        <f t="shared" si="6"/>
        <v>6</v>
      </c>
      <c r="AC46" s="240">
        <v>26</v>
      </c>
      <c r="AD46" s="240" t="s">
        <v>343</v>
      </c>
      <c r="AH46" s="8">
        <v>40</v>
      </c>
      <c r="AI46" s="8">
        <v>6</v>
      </c>
      <c r="AJ46" s="8" t="s">
        <v>712</v>
      </c>
      <c r="AK46" s="8" t="s">
        <v>2</v>
      </c>
      <c r="AL46" s="8" t="s">
        <v>842</v>
      </c>
      <c r="AM46" s="8">
        <v>1</v>
      </c>
      <c r="AN46" s="8">
        <v>35</v>
      </c>
      <c r="AO46" s="8">
        <v>63</v>
      </c>
      <c r="AP46" s="8">
        <v>47.4</v>
      </c>
      <c r="AQ46" s="8">
        <v>11.7</v>
      </c>
      <c r="AR46" s="8">
        <v>4.8</v>
      </c>
      <c r="AS46" s="8">
        <v>1.2</v>
      </c>
      <c r="AT46" s="8">
        <v>0.1</v>
      </c>
      <c r="AU46" s="8">
        <v>0</v>
      </c>
      <c r="AV46" s="8">
        <v>0.2</v>
      </c>
      <c r="AW46" s="8">
        <v>0.1</v>
      </c>
      <c r="AX46" s="8">
        <v>0</v>
      </c>
      <c r="AY46" s="8">
        <v>0</v>
      </c>
      <c r="AZ46" s="8">
        <v>0</v>
      </c>
    </row>
    <row r="47" spans="3:52" ht="16" customHeight="1">
      <c r="C47" s="357">
        <f t="shared" si="7"/>
        <v>41</v>
      </c>
      <c r="D47" s="358" t="str">
        <f t="shared" si="1"/>
        <v>IDP41</v>
      </c>
      <c r="E47" s="358" t="s">
        <v>788</v>
      </c>
      <c r="F47" s="358" t="s">
        <v>894</v>
      </c>
      <c r="G47" s="358">
        <v>3</v>
      </c>
      <c r="H47" s="358">
        <v>4</v>
      </c>
      <c r="I47" s="358" t="s">
        <v>492</v>
      </c>
      <c r="J47" s="358" t="s">
        <v>25</v>
      </c>
      <c r="K47" s="289" t="s">
        <v>532</v>
      </c>
      <c r="L47" s="359" t="s">
        <v>272</v>
      </c>
      <c r="M47" s="360"/>
      <c r="N47" s="360"/>
      <c r="O47" s="293">
        <f t="shared" si="2"/>
        <v>3</v>
      </c>
      <c r="P47" s="289">
        <f t="shared" si="3"/>
        <v>19</v>
      </c>
      <c r="Q47" s="291">
        <f t="shared" si="4"/>
        <v>75</v>
      </c>
      <c r="R47" s="293">
        <f>_xlfn.XLOOKUP($I47, CBS_RAW!$AG$6:$AG$820,CBS_RAW!$AZ$6:$AZ$820,"",0)</f>
        <v>86</v>
      </c>
      <c r="S47" s="293">
        <v>210.5</v>
      </c>
      <c r="T47" s="293">
        <f t="shared" si="5"/>
        <v>12.4</v>
      </c>
      <c r="U47" s="293">
        <v>53</v>
      </c>
      <c r="V47" s="328">
        <v>36</v>
      </c>
      <c r="W47" s="361">
        <v>10</v>
      </c>
      <c r="AA47" t="str">
        <f t="shared" si="6"/>
        <v/>
      </c>
      <c r="AC47" s="240">
        <v>3</v>
      </c>
      <c r="AD47" s="240" t="s">
        <v>894</v>
      </c>
      <c r="AH47" s="8">
        <v>41</v>
      </c>
      <c r="AI47" s="8">
        <v>6</v>
      </c>
      <c r="AJ47" s="8" t="s">
        <v>494</v>
      </c>
      <c r="AK47" s="8" t="s">
        <v>46</v>
      </c>
      <c r="AL47" s="8" t="s">
        <v>794</v>
      </c>
      <c r="AM47" s="8">
        <v>13</v>
      </c>
      <c r="AN47" s="8">
        <v>30</v>
      </c>
      <c r="AO47" s="8">
        <v>73</v>
      </c>
      <c r="AP47" s="8">
        <v>48.7</v>
      </c>
      <c r="AQ47" s="8">
        <v>9.1999999999999993</v>
      </c>
      <c r="AR47" s="8">
        <v>4.5</v>
      </c>
      <c r="AS47" s="8">
        <v>1.4</v>
      </c>
      <c r="AT47" s="8">
        <v>0</v>
      </c>
      <c r="AU47" s="8">
        <v>0</v>
      </c>
      <c r="AV47" s="8">
        <v>0.1</v>
      </c>
      <c r="AW47" s="8">
        <v>0</v>
      </c>
      <c r="AX47" s="8">
        <v>0.1</v>
      </c>
      <c r="AY47" s="8">
        <v>0</v>
      </c>
      <c r="AZ47" s="8">
        <v>0</v>
      </c>
    </row>
    <row r="48" spans="3:52" ht="16" customHeight="1">
      <c r="C48" s="357">
        <f t="shared" si="7"/>
        <v>42</v>
      </c>
      <c r="D48" s="358" t="str">
        <f t="shared" si="1"/>
        <v>IDP42</v>
      </c>
      <c r="E48" s="358" t="s">
        <v>789</v>
      </c>
      <c r="F48" s="358" t="s">
        <v>893</v>
      </c>
      <c r="G48" s="358">
        <v>12</v>
      </c>
      <c r="H48" s="358">
        <v>4</v>
      </c>
      <c r="I48" s="358" t="s">
        <v>503</v>
      </c>
      <c r="J48" s="358" t="s">
        <v>48</v>
      </c>
      <c r="K48" s="289" t="s">
        <v>532</v>
      </c>
      <c r="L48" s="359" t="s">
        <v>272</v>
      </c>
      <c r="M48" s="360"/>
      <c r="N48" s="360"/>
      <c r="O48" s="293">
        <f t="shared" si="2"/>
        <v>10</v>
      </c>
      <c r="P48" s="289">
        <f t="shared" si="3"/>
        <v>27</v>
      </c>
      <c r="Q48" s="291">
        <f t="shared" si="4"/>
        <v>76</v>
      </c>
      <c r="R48" s="293">
        <f>_xlfn.XLOOKUP($I48, CBS_RAW!$AG$6:$AG$820,CBS_RAW!$AZ$6:$AZ$820,"",0)</f>
        <v>87.57</v>
      </c>
      <c r="S48" s="293">
        <v>182.25</v>
      </c>
      <c r="T48" s="293">
        <f t="shared" si="5"/>
        <v>10.7</v>
      </c>
      <c r="U48" s="293">
        <v>57</v>
      </c>
      <c r="V48" s="328">
        <v>31</v>
      </c>
      <c r="W48" s="361">
        <v>1</v>
      </c>
      <c r="AA48" t="str">
        <f t="shared" si="6"/>
        <v/>
      </c>
      <c r="AC48" s="240">
        <v>12</v>
      </c>
      <c r="AD48" s="240" t="s">
        <v>893</v>
      </c>
      <c r="AH48" s="8">
        <v>42</v>
      </c>
      <c r="AI48" s="8">
        <v>6</v>
      </c>
      <c r="AJ48" s="8" t="s">
        <v>496</v>
      </c>
      <c r="AK48" s="8" t="s">
        <v>51</v>
      </c>
      <c r="AL48" s="8" t="s">
        <v>786</v>
      </c>
      <c r="AM48" s="8">
        <v>24</v>
      </c>
      <c r="AN48" s="8">
        <v>35</v>
      </c>
      <c r="AO48" s="8">
        <v>71</v>
      </c>
      <c r="AP48" s="8">
        <v>50.2</v>
      </c>
      <c r="AQ48" s="8">
        <v>10.9</v>
      </c>
      <c r="AR48" s="8">
        <v>3.9</v>
      </c>
      <c r="AS48" s="8">
        <v>1.9</v>
      </c>
      <c r="AT48" s="8">
        <v>0.3</v>
      </c>
      <c r="AU48" s="8">
        <v>0</v>
      </c>
      <c r="AV48" s="8">
        <v>0.1</v>
      </c>
      <c r="AW48" s="8">
        <v>0.1</v>
      </c>
      <c r="AX48" s="8">
        <v>0</v>
      </c>
      <c r="AY48" s="8">
        <v>0</v>
      </c>
      <c r="AZ48" s="8">
        <v>0</v>
      </c>
    </row>
    <row r="49" spans="3:52" ht="16" customHeight="1">
      <c r="C49" s="357">
        <f t="shared" si="7"/>
        <v>43</v>
      </c>
      <c r="D49" s="358" t="str">
        <f t="shared" si="1"/>
        <v>IDP43</v>
      </c>
      <c r="E49" s="358" t="s">
        <v>842</v>
      </c>
      <c r="F49" s="358" t="s">
        <v>896</v>
      </c>
      <c r="G49" s="358">
        <v>1</v>
      </c>
      <c r="H49" s="358">
        <v>4</v>
      </c>
      <c r="I49" s="358" t="s">
        <v>712</v>
      </c>
      <c r="J49" s="358" t="s">
        <v>2</v>
      </c>
      <c r="K49" s="289" t="str">
        <f>UPPER(_xlfn.XLOOKUP($I49,PPL_EMAIL!$I$2:$I$400,PPL_EMAIL!$J$2:$J$400,"",0))</f>
        <v>HABANEROS</v>
      </c>
      <c r="L49" s="359">
        <v>1</v>
      </c>
      <c r="M49" s="360" t="s">
        <v>677</v>
      </c>
      <c r="N49" s="360"/>
      <c r="O49" s="293">
        <f t="shared" si="2"/>
        <v>1</v>
      </c>
      <c r="P49" s="289">
        <f t="shared" si="3"/>
        <v>35</v>
      </c>
      <c r="Q49" s="291">
        <f t="shared" si="4"/>
        <v>63</v>
      </c>
      <c r="R49" s="293">
        <f>_xlfn.XLOOKUP($I49, CBS_RAW!$AG$6:$AG$820,CBS_RAW!$AZ$6:$AZ$820,"",0)</f>
        <v>124.11</v>
      </c>
      <c r="S49" s="293">
        <v>199</v>
      </c>
      <c r="T49" s="293">
        <f t="shared" si="5"/>
        <v>11.7</v>
      </c>
      <c r="U49" s="293">
        <v>81</v>
      </c>
      <c r="V49" s="328">
        <v>20</v>
      </c>
      <c r="W49" s="361">
        <v>1</v>
      </c>
      <c r="AA49" t="str">
        <f t="shared" si="6"/>
        <v>1</v>
      </c>
      <c r="AC49" s="240">
        <v>1</v>
      </c>
      <c r="AD49" s="240" t="s">
        <v>896</v>
      </c>
      <c r="AH49" s="8">
        <v>43</v>
      </c>
      <c r="AI49" s="8">
        <v>6</v>
      </c>
      <c r="AJ49" s="8" t="s">
        <v>257</v>
      </c>
      <c r="AK49" s="8" t="s">
        <v>25</v>
      </c>
      <c r="AL49" s="8" t="s">
        <v>791</v>
      </c>
      <c r="AM49" s="8">
        <v>25</v>
      </c>
      <c r="AN49" s="8">
        <v>32</v>
      </c>
      <c r="AO49" s="8">
        <v>71</v>
      </c>
      <c r="AP49" s="8">
        <v>50.5</v>
      </c>
      <c r="AQ49" s="8">
        <v>9</v>
      </c>
      <c r="AR49" s="8">
        <v>4.0999999999999996</v>
      </c>
      <c r="AS49" s="8">
        <v>3.1</v>
      </c>
      <c r="AT49" s="8">
        <v>0</v>
      </c>
      <c r="AU49" s="8">
        <v>0</v>
      </c>
      <c r="AV49" s="8">
        <v>0</v>
      </c>
      <c r="AW49" s="8">
        <v>0</v>
      </c>
      <c r="AX49" s="8">
        <v>0</v>
      </c>
      <c r="AY49" s="8">
        <v>0</v>
      </c>
      <c r="AZ49" s="8">
        <v>0</v>
      </c>
    </row>
    <row r="50" spans="3:52" ht="16" customHeight="1">
      <c r="C50" s="357">
        <f t="shared" si="7"/>
        <v>44</v>
      </c>
      <c r="D50" s="358" t="str">
        <f t="shared" si="1"/>
        <v>IDP44</v>
      </c>
      <c r="E50" s="358" t="s">
        <v>796</v>
      </c>
      <c r="F50" s="358" t="s">
        <v>343</v>
      </c>
      <c r="G50" s="358">
        <v>27</v>
      </c>
      <c r="H50" s="358">
        <v>4</v>
      </c>
      <c r="I50" s="358" t="s">
        <v>739</v>
      </c>
      <c r="J50" s="358" t="s">
        <v>8</v>
      </c>
      <c r="K50" s="289" t="str">
        <f>UPPER(_xlfn.XLOOKUP($I50,PPL_EMAIL!$I$2:$I$400,PPL_EMAIL!$J$2:$J$400,"",0))</f>
        <v>SHAFT</v>
      </c>
      <c r="L50" s="359">
        <v>3</v>
      </c>
      <c r="M50" s="360" t="s">
        <v>69</v>
      </c>
      <c r="N50" s="360"/>
      <c r="O50" s="293">
        <f t="shared" si="2"/>
        <v>21</v>
      </c>
      <c r="P50" s="289">
        <f t="shared" si="3"/>
        <v>22</v>
      </c>
      <c r="Q50" s="291">
        <f t="shared" si="4"/>
        <v>65</v>
      </c>
      <c r="R50" s="293">
        <f>_xlfn.XLOOKUP($I50, CBS_RAW!$AG$6:$AG$820,CBS_RAW!$AZ$6:$AZ$820,"",0)</f>
        <v>93.77</v>
      </c>
      <c r="S50" s="293">
        <v>119</v>
      </c>
      <c r="T50" s="293">
        <f t="shared" si="5"/>
        <v>8.5</v>
      </c>
      <c r="U50" s="293">
        <v>48</v>
      </c>
      <c r="V50" s="328">
        <v>26</v>
      </c>
      <c r="W50" s="361">
        <v>1.5</v>
      </c>
      <c r="AA50" t="str">
        <f t="shared" si="6"/>
        <v>3</v>
      </c>
      <c r="AC50" s="240">
        <v>27</v>
      </c>
      <c r="AD50" s="240" t="s">
        <v>343</v>
      </c>
      <c r="AH50" s="8">
        <v>44</v>
      </c>
      <c r="AI50" s="8">
        <v>6</v>
      </c>
      <c r="AJ50" s="8" t="s">
        <v>2454</v>
      </c>
      <c r="AK50" s="8" t="s">
        <v>14</v>
      </c>
      <c r="AL50" s="8" t="s">
        <v>795</v>
      </c>
      <c r="AM50" s="8">
        <v>26</v>
      </c>
      <c r="AN50" s="8">
        <v>28</v>
      </c>
      <c r="AO50" s="8">
        <v>68</v>
      </c>
      <c r="AP50" s="8">
        <v>50.8</v>
      </c>
      <c r="AQ50" s="8">
        <v>12.5</v>
      </c>
      <c r="AR50" s="8">
        <v>4.5999999999999996</v>
      </c>
      <c r="AS50" s="8">
        <v>2.8</v>
      </c>
      <c r="AT50" s="8">
        <v>0.1</v>
      </c>
      <c r="AU50" s="8">
        <v>0</v>
      </c>
      <c r="AV50" s="8">
        <v>0.1</v>
      </c>
      <c r="AW50" s="8">
        <v>0</v>
      </c>
      <c r="AX50" s="8">
        <v>0</v>
      </c>
      <c r="AY50" s="8">
        <v>0</v>
      </c>
      <c r="AZ50" s="8">
        <v>0</v>
      </c>
    </row>
    <row r="51" spans="3:52" ht="16" customHeight="1">
      <c r="C51" s="357">
        <f t="shared" si="7"/>
        <v>45</v>
      </c>
      <c r="D51" s="358" t="str">
        <f t="shared" si="1"/>
        <v>IDP45</v>
      </c>
      <c r="E51" s="358" t="s">
        <v>794</v>
      </c>
      <c r="F51" s="358" t="s">
        <v>893</v>
      </c>
      <c r="G51" s="358">
        <v>13</v>
      </c>
      <c r="H51" s="358">
        <v>4</v>
      </c>
      <c r="I51" s="358" t="s">
        <v>509</v>
      </c>
      <c r="J51" s="358" t="s">
        <v>433</v>
      </c>
      <c r="K51" s="289" t="str">
        <f>UPPER(_xlfn.XLOOKUP($I51,PPL_EMAIL!$I$2:$I$400,PPL_EMAIL!$J$2:$J$400,"",0))</f>
        <v>MACHINE</v>
      </c>
      <c r="L51" s="359">
        <v>1</v>
      </c>
      <c r="M51" s="360" t="s">
        <v>69</v>
      </c>
      <c r="N51" s="360"/>
      <c r="O51" s="293">
        <f t="shared" si="2"/>
        <v>14</v>
      </c>
      <c r="P51" s="289">
        <f t="shared" si="3"/>
        <v>39</v>
      </c>
      <c r="Q51" s="291">
        <f t="shared" si="4"/>
        <v>85</v>
      </c>
      <c r="R51" s="293">
        <f>_xlfn.XLOOKUP($I51, CBS_RAW!$AG$6:$AG$820,CBS_RAW!$AZ$6:$AZ$820,"",0)</f>
        <v>109.63</v>
      </c>
      <c r="S51" s="293">
        <v>160.25</v>
      </c>
      <c r="T51" s="293">
        <f t="shared" si="5"/>
        <v>11.4</v>
      </c>
      <c r="U51" s="293">
        <v>63</v>
      </c>
      <c r="V51" s="328">
        <v>51</v>
      </c>
      <c r="W51" s="361">
        <v>0</v>
      </c>
      <c r="AA51" t="str">
        <f t="shared" si="6"/>
        <v>1</v>
      </c>
      <c r="AC51" s="240">
        <v>13</v>
      </c>
      <c r="AD51" s="240" t="s">
        <v>893</v>
      </c>
      <c r="AH51" s="8">
        <v>45</v>
      </c>
      <c r="AI51" s="8">
        <v>6</v>
      </c>
      <c r="AJ51" s="8" t="s">
        <v>259</v>
      </c>
      <c r="AK51" s="8" t="s">
        <v>31</v>
      </c>
      <c r="AL51" s="8" t="s">
        <v>796</v>
      </c>
      <c r="AM51" s="8">
        <v>27</v>
      </c>
      <c r="AN51" s="8">
        <v>40</v>
      </c>
      <c r="AO51" s="8">
        <v>83</v>
      </c>
      <c r="AP51" s="8">
        <v>51.3</v>
      </c>
      <c r="AQ51" s="8">
        <v>11.9</v>
      </c>
      <c r="AR51" s="8">
        <v>4.5</v>
      </c>
      <c r="AS51" s="8">
        <v>2.4</v>
      </c>
      <c r="AT51" s="8">
        <v>0.3</v>
      </c>
      <c r="AU51" s="8">
        <v>0</v>
      </c>
      <c r="AV51" s="8">
        <v>0</v>
      </c>
      <c r="AW51" s="8">
        <v>0.1</v>
      </c>
      <c r="AX51" s="8">
        <v>0.1</v>
      </c>
      <c r="AY51" s="8">
        <v>0</v>
      </c>
      <c r="AZ51" s="8">
        <v>0</v>
      </c>
    </row>
    <row r="52" spans="3:52" ht="16" customHeight="1">
      <c r="C52" s="357">
        <f t="shared" si="7"/>
        <v>46</v>
      </c>
      <c r="D52" s="358" t="str">
        <f t="shared" si="1"/>
        <v>IDP46</v>
      </c>
      <c r="E52" s="358" t="s">
        <v>807</v>
      </c>
      <c r="F52" s="358" t="s">
        <v>343</v>
      </c>
      <c r="G52" s="358">
        <v>28</v>
      </c>
      <c r="H52" s="358">
        <v>4</v>
      </c>
      <c r="I52" s="358" t="s">
        <v>508</v>
      </c>
      <c r="J52" s="358" t="s">
        <v>22</v>
      </c>
      <c r="K52" s="289" t="str">
        <f>UPPER(_xlfn.XLOOKUP($I52,PPL_EMAIL!$I$2:$I$400,PPL_EMAIL!$J$2:$J$400,"",0))</f>
        <v>WAILERS</v>
      </c>
      <c r="L52" s="359">
        <v>1</v>
      </c>
      <c r="M52" s="360" t="s">
        <v>69</v>
      </c>
      <c r="N52" s="360"/>
      <c r="O52" s="293">
        <f t="shared" si="2"/>
        <v>28</v>
      </c>
      <c r="P52" s="289">
        <f t="shared" si="3"/>
        <v>28</v>
      </c>
      <c r="Q52" s="291">
        <f t="shared" si="4"/>
        <v>70</v>
      </c>
      <c r="R52" s="293">
        <f>_xlfn.XLOOKUP($I52, CBS_RAW!$AG$6:$AG$820,CBS_RAW!$AZ$6:$AZ$820,"",0)</f>
        <v>121.52</v>
      </c>
      <c r="S52" s="293">
        <v>175</v>
      </c>
      <c r="T52" s="293">
        <f t="shared" si="5"/>
        <v>10.3</v>
      </c>
      <c r="U52" s="293">
        <v>68</v>
      </c>
      <c r="V52" s="328">
        <v>34</v>
      </c>
      <c r="W52" s="361">
        <v>1.5</v>
      </c>
      <c r="AA52" t="str">
        <f t="shared" si="6"/>
        <v>1</v>
      </c>
      <c r="AC52" s="240">
        <v>28</v>
      </c>
      <c r="AD52" s="240" t="s">
        <v>343</v>
      </c>
      <c r="AH52" s="8">
        <v>46</v>
      </c>
      <c r="AI52" s="8">
        <v>6</v>
      </c>
      <c r="AJ52" s="8" t="s">
        <v>509</v>
      </c>
      <c r="AK52" s="8" t="s">
        <v>433</v>
      </c>
      <c r="AL52" s="8" t="s">
        <v>802</v>
      </c>
      <c r="AM52" s="8">
        <v>14</v>
      </c>
      <c r="AN52" s="8">
        <v>39</v>
      </c>
      <c r="AO52" s="8">
        <v>85</v>
      </c>
      <c r="AP52" s="8">
        <v>51.4</v>
      </c>
      <c r="AQ52" s="8">
        <v>11.4</v>
      </c>
      <c r="AR52" s="8">
        <v>4.5</v>
      </c>
      <c r="AS52" s="8">
        <v>3.6</v>
      </c>
      <c r="AT52" s="8">
        <v>0</v>
      </c>
      <c r="AU52" s="8">
        <v>0</v>
      </c>
      <c r="AV52" s="8">
        <v>0.1</v>
      </c>
      <c r="AW52" s="8">
        <v>0</v>
      </c>
      <c r="AX52" s="8">
        <v>0.1</v>
      </c>
      <c r="AY52" s="8">
        <v>0</v>
      </c>
      <c r="AZ52" s="8">
        <v>0</v>
      </c>
    </row>
    <row r="53" spans="3:52" ht="16" customHeight="1">
      <c r="C53" s="357">
        <f t="shared" si="7"/>
        <v>47</v>
      </c>
      <c r="D53" s="358" t="str">
        <f t="shared" si="1"/>
        <v>IDP47</v>
      </c>
      <c r="E53" s="358" t="s">
        <v>802</v>
      </c>
      <c r="F53" s="358" t="s">
        <v>893</v>
      </c>
      <c r="G53" s="358">
        <v>14</v>
      </c>
      <c r="H53" s="358">
        <v>4</v>
      </c>
      <c r="I53" s="358" t="s">
        <v>1370</v>
      </c>
      <c r="J53" s="358" t="s">
        <v>24</v>
      </c>
      <c r="K53" s="289" t="s">
        <v>532</v>
      </c>
      <c r="L53" s="359" t="s">
        <v>272</v>
      </c>
      <c r="M53" s="360"/>
      <c r="N53" s="360"/>
      <c r="O53" s="293">
        <f t="shared" si="2"/>
        <v>15</v>
      </c>
      <c r="P53" s="289">
        <f t="shared" si="3"/>
        <v>36</v>
      </c>
      <c r="Q53" s="291">
        <f t="shared" si="4"/>
        <v>72</v>
      </c>
      <c r="R53" s="293">
        <f>_xlfn.XLOOKUP($I53, CBS_RAW!$AG$6:$AG$820,CBS_RAW!$AZ$6:$AZ$820,"",0)</f>
        <v>88.77</v>
      </c>
      <c r="S53" s="293">
        <v>177</v>
      </c>
      <c r="T53" s="293">
        <f t="shared" si="5"/>
        <v>11.1</v>
      </c>
      <c r="U53" s="293">
        <v>64</v>
      </c>
      <c r="V53" s="328">
        <v>34</v>
      </c>
      <c r="W53" s="361">
        <v>1</v>
      </c>
      <c r="AA53" t="str">
        <f t="shared" si="6"/>
        <v/>
      </c>
      <c r="AC53" s="240">
        <v>14</v>
      </c>
      <c r="AD53" s="240" t="s">
        <v>893</v>
      </c>
      <c r="AH53" s="8">
        <v>47</v>
      </c>
      <c r="AI53" s="8">
        <v>6</v>
      </c>
      <c r="AJ53" s="8" t="s">
        <v>508</v>
      </c>
      <c r="AK53" s="8" t="s">
        <v>22</v>
      </c>
      <c r="AL53" s="8" t="s">
        <v>807</v>
      </c>
      <c r="AM53" s="8">
        <v>28</v>
      </c>
      <c r="AN53" s="8">
        <v>28</v>
      </c>
      <c r="AO53" s="8">
        <v>70</v>
      </c>
      <c r="AP53" s="8">
        <v>51.5</v>
      </c>
      <c r="AQ53" s="8">
        <v>10.3</v>
      </c>
      <c r="AR53" s="8">
        <v>4</v>
      </c>
      <c r="AS53" s="8">
        <v>2</v>
      </c>
      <c r="AT53" s="8">
        <v>0.1</v>
      </c>
      <c r="AU53" s="8">
        <v>0</v>
      </c>
      <c r="AV53" s="8">
        <v>0.1</v>
      </c>
      <c r="AW53" s="8">
        <v>0.2</v>
      </c>
      <c r="AX53" s="8">
        <v>0</v>
      </c>
      <c r="AY53" s="8">
        <v>0</v>
      </c>
      <c r="AZ53" s="8">
        <v>0</v>
      </c>
    </row>
    <row r="54" spans="3:52" ht="16" customHeight="1">
      <c r="C54" s="357">
        <f t="shared" si="7"/>
        <v>48</v>
      </c>
      <c r="D54" s="358" t="str">
        <f t="shared" si="1"/>
        <v>IDP48</v>
      </c>
      <c r="E54" s="358" t="s">
        <v>806</v>
      </c>
      <c r="F54" s="358" t="s">
        <v>893</v>
      </c>
      <c r="G54" s="358">
        <v>15</v>
      </c>
      <c r="H54" s="358">
        <v>4</v>
      </c>
      <c r="I54" s="358" t="s">
        <v>494</v>
      </c>
      <c r="J54" s="358" t="s">
        <v>46</v>
      </c>
      <c r="K54" s="289" t="s">
        <v>532</v>
      </c>
      <c r="L54" s="359" t="s">
        <v>272</v>
      </c>
      <c r="M54" s="360"/>
      <c r="N54" s="360"/>
      <c r="O54" s="293">
        <f t="shared" si="2"/>
        <v>13</v>
      </c>
      <c r="P54" s="289">
        <f t="shared" si="3"/>
        <v>30</v>
      </c>
      <c r="Q54" s="291">
        <f t="shared" si="4"/>
        <v>73</v>
      </c>
      <c r="R54" s="293">
        <f>_xlfn.XLOOKUP($I54, CBS_RAW!$AG$6:$AG$820,CBS_RAW!$AZ$6:$AZ$820,"",0)</f>
        <v>102.9</v>
      </c>
      <c r="S54" s="293">
        <v>138</v>
      </c>
      <c r="T54" s="293">
        <f t="shared" si="5"/>
        <v>9.1999999999999993</v>
      </c>
      <c r="U54" s="293">
        <v>67</v>
      </c>
      <c r="V54" s="328">
        <v>21</v>
      </c>
      <c r="W54" s="361">
        <v>0</v>
      </c>
      <c r="AA54" t="str">
        <f t="shared" si="6"/>
        <v/>
      </c>
      <c r="AC54" s="240">
        <v>15</v>
      </c>
      <c r="AD54" s="240" t="s">
        <v>893</v>
      </c>
      <c r="AH54" s="8">
        <v>48</v>
      </c>
      <c r="AI54" s="8">
        <v>6</v>
      </c>
      <c r="AJ54" s="8" t="s">
        <v>245</v>
      </c>
      <c r="AK54" s="8" t="s">
        <v>13</v>
      </c>
      <c r="AL54" s="8" t="s">
        <v>824</v>
      </c>
      <c r="AM54" s="8">
        <v>4</v>
      </c>
      <c r="AN54" s="8">
        <v>34</v>
      </c>
      <c r="AO54" s="8">
        <v>73</v>
      </c>
      <c r="AP54" s="8">
        <v>54.4</v>
      </c>
      <c r="AQ54" s="8">
        <v>10.8</v>
      </c>
      <c r="AR54" s="8">
        <v>2.4</v>
      </c>
      <c r="AS54" s="8">
        <v>1.3</v>
      </c>
      <c r="AT54" s="8">
        <v>0.8</v>
      </c>
      <c r="AU54" s="8">
        <v>0</v>
      </c>
      <c r="AV54" s="8">
        <v>0</v>
      </c>
      <c r="AW54" s="8">
        <v>0.1</v>
      </c>
      <c r="AX54" s="8">
        <v>0</v>
      </c>
      <c r="AY54" s="8">
        <v>0</v>
      </c>
      <c r="AZ54" s="8">
        <v>0</v>
      </c>
    </row>
    <row r="55" spans="3:52" ht="16" customHeight="1">
      <c r="C55" s="357">
        <f t="shared" si="7"/>
        <v>49</v>
      </c>
      <c r="D55" s="358" t="str">
        <f t="shared" si="1"/>
        <v>IDP49</v>
      </c>
      <c r="E55" s="358" t="s">
        <v>812</v>
      </c>
      <c r="F55" s="358" t="s">
        <v>893</v>
      </c>
      <c r="G55" s="358">
        <v>16</v>
      </c>
      <c r="H55" s="358">
        <v>4</v>
      </c>
      <c r="I55" s="358" t="s">
        <v>690</v>
      </c>
      <c r="J55" s="358" t="s">
        <v>50</v>
      </c>
      <c r="K55" s="289" t="str">
        <f>UPPER(_xlfn.XLOOKUP($I55,PPL_EMAIL!$I$2:$I$400,PPL_EMAIL!$J$2:$J$400,"",0))</f>
        <v>MACHINE</v>
      </c>
      <c r="L55" s="359">
        <v>1</v>
      </c>
      <c r="M55" s="360" t="s">
        <v>69</v>
      </c>
      <c r="N55" s="360"/>
      <c r="O55" s="293">
        <f t="shared" si="2"/>
        <v>18</v>
      </c>
      <c r="P55" s="289">
        <f t="shared" si="3"/>
        <v>30</v>
      </c>
      <c r="Q55" s="291">
        <f t="shared" si="4"/>
        <v>92</v>
      </c>
      <c r="R55" s="293">
        <f>_xlfn.XLOOKUP($I55, CBS_RAW!$AG$6:$AG$820,CBS_RAW!$AZ$6:$AZ$820,"",0)</f>
        <v>114.4</v>
      </c>
      <c r="S55" s="293">
        <v>140.5</v>
      </c>
      <c r="T55" s="293">
        <f t="shared" si="5"/>
        <v>8.8000000000000007</v>
      </c>
      <c r="U55" s="293">
        <v>61</v>
      </c>
      <c r="V55" s="328">
        <v>37</v>
      </c>
      <c r="W55" s="361">
        <v>1</v>
      </c>
      <c r="AA55" t="str">
        <f t="shared" si="6"/>
        <v>1</v>
      </c>
      <c r="AC55" s="240">
        <v>16</v>
      </c>
      <c r="AD55" s="240" t="s">
        <v>893</v>
      </c>
      <c r="AH55" s="8">
        <v>49</v>
      </c>
      <c r="AI55" s="8">
        <v>6</v>
      </c>
      <c r="AJ55" s="8" t="s">
        <v>1372</v>
      </c>
      <c r="AK55" s="8" t="s">
        <v>12</v>
      </c>
      <c r="AL55" s="8" t="s">
        <v>808</v>
      </c>
      <c r="AM55" s="8">
        <v>29</v>
      </c>
      <c r="AN55" s="8">
        <v>30</v>
      </c>
      <c r="AO55" s="8">
        <v>84</v>
      </c>
      <c r="AP55" s="8">
        <v>55.1</v>
      </c>
      <c r="AQ55" s="8">
        <v>3</v>
      </c>
      <c r="AR55" s="8">
        <v>1.3</v>
      </c>
      <c r="AS55" s="8">
        <v>1</v>
      </c>
      <c r="AT55" s="8">
        <v>0</v>
      </c>
      <c r="AU55" s="8">
        <v>0</v>
      </c>
      <c r="AV55" s="8">
        <v>0</v>
      </c>
      <c r="AW55" s="8">
        <v>0</v>
      </c>
      <c r="AX55" s="8">
        <v>0</v>
      </c>
      <c r="AY55" s="8">
        <v>0</v>
      </c>
      <c r="AZ55" s="8">
        <v>0</v>
      </c>
    </row>
    <row r="56" spans="3:52" ht="16" customHeight="1">
      <c r="C56" s="357">
        <f t="shared" si="7"/>
        <v>50</v>
      </c>
      <c r="D56" s="358" t="str">
        <f t="shared" si="1"/>
        <v>IDP50</v>
      </c>
      <c r="E56" s="358" t="s">
        <v>808</v>
      </c>
      <c r="F56" s="358" t="s">
        <v>343</v>
      </c>
      <c r="G56" s="358">
        <v>29</v>
      </c>
      <c r="H56" s="358">
        <v>4</v>
      </c>
      <c r="I56" s="358" t="s">
        <v>1371</v>
      </c>
      <c r="J56" s="358" t="s">
        <v>48</v>
      </c>
      <c r="K56" s="289" t="s">
        <v>532</v>
      </c>
      <c r="L56" s="359" t="s">
        <v>272</v>
      </c>
      <c r="M56" s="360"/>
      <c r="N56" s="360"/>
      <c r="O56" s="293">
        <f t="shared" si="2"/>
        <v>30</v>
      </c>
      <c r="P56" s="289">
        <f t="shared" si="3"/>
        <v>28</v>
      </c>
      <c r="Q56" s="291">
        <f t="shared" si="4"/>
        <v>89</v>
      </c>
      <c r="R56" s="293">
        <f>_xlfn.XLOOKUP($I56, CBS_RAW!$AG$6:$AG$820,CBS_RAW!$AZ$6:$AZ$820,"",0)</f>
        <v>101.06</v>
      </c>
      <c r="S56" s="293">
        <v>119.75</v>
      </c>
      <c r="T56" s="293">
        <f t="shared" si="5"/>
        <v>12</v>
      </c>
      <c r="U56" s="293">
        <v>46</v>
      </c>
      <c r="V56" s="328">
        <v>29</v>
      </c>
      <c r="W56" s="361">
        <v>0</v>
      </c>
      <c r="AA56" t="str">
        <f t="shared" si="6"/>
        <v/>
      </c>
      <c r="AC56" s="240">
        <v>29</v>
      </c>
      <c r="AD56" s="240" t="s">
        <v>343</v>
      </c>
      <c r="AH56" s="8">
        <v>50</v>
      </c>
      <c r="AI56" s="8">
        <v>7</v>
      </c>
      <c r="AJ56" s="8" t="s">
        <v>1370</v>
      </c>
      <c r="AK56" s="8" t="s">
        <v>24</v>
      </c>
      <c r="AL56" s="8" t="s">
        <v>806</v>
      </c>
      <c r="AM56" s="8">
        <v>15</v>
      </c>
      <c r="AN56" s="8">
        <v>36</v>
      </c>
      <c r="AO56" s="8">
        <v>72</v>
      </c>
      <c r="AP56" s="8">
        <v>58.3</v>
      </c>
      <c r="AQ56" s="8">
        <v>11.1</v>
      </c>
      <c r="AR56" s="8">
        <v>4</v>
      </c>
      <c r="AS56" s="8">
        <v>2.1</v>
      </c>
      <c r="AT56" s="8">
        <v>0.1</v>
      </c>
      <c r="AU56" s="8">
        <v>0</v>
      </c>
      <c r="AV56" s="8">
        <v>0.1</v>
      </c>
      <c r="AW56" s="8">
        <v>0</v>
      </c>
      <c r="AX56" s="8">
        <v>0.1</v>
      </c>
      <c r="AY56" s="8">
        <v>0</v>
      </c>
      <c r="AZ56" s="8">
        <v>0</v>
      </c>
    </row>
    <row r="57" spans="3:52" ht="16" customHeight="1">
      <c r="C57" s="357">
        <f t="shared" si="7"/>
        <v>51</v>
      </c>
      <c r="D57" s="358" t="str">
        <f t="shared" si="1"/>
        <v>IDP51</v>
      </c>
      <c r="E57" s="358" t="s">
        <v>809</v>
      </c>
      <c r="F57" s="358" t="s">
        <v>343</v>
      </c>
      <c r="G57" s="358">
        <v>30</v>
      </c>
      <c r="H57" s="358">
        <v>4</v>
      </c>
      <c r="I57" s="358" t="s">
        <v>244</v>
      </c>
      <c r="J57" s="358" t="s">
        <v>6</v>
      </c>
      <c r="K57" s="289" t="s">
        <v>532</v>
      </c>
      <c r="L57" s="359" t="s">
        <v>272</v>
      </c>
      <c r="M57" s="360"/>
      <c r="N57" s="360"/>
      <c r="O57" s="293">
        <f t="shared" si="2"/>
        <v>31</v>
      </c>
      <c r="P57" s="289">
        <f t="shared" si="3"/>
        <v>37</v>
      </c>
      <c r="Q57" s="291">
        <f t="shared" si="4"/>
        <v>87</v>
      </c>
      <c r="R57" s="293">
        <f>_xlfn.XLOOKUP($I57, CBS_RAW!$AG$6:$AG$820,CBS_RAW!$AZ$6:$AZ$820,"",0)</f>
        <v>99.18</v>
      </c>
      <c r="S57" s="293">
        <v>151</v>
      </c>
      <c r="T57" s="293">
        <f t="shared" si="5"/>
        <v>11.6</v>
      </c>
      <c r="U57" s="293">
        <v>55</v>
      </c>
      <c r="V57" s="328">
        <v>38</v>
      </c>
      <c r="W57" s="361">
        <v>0</v>
      </c>
      <c r="AA57" t="str">
        <f t="shared" si="6"/>
        <v/>
      </c>
      <c r="AC57" s="240">
        <v>30</v>
      </c>
      <c r="AD57" s="240" t="s">
        <v>343</v>
      </c>
      <c r="AH57" s="8">
        <v>51</v>
      </c>
      <c r="AI57" s="8">
        <v>7</v>
      </c>
      <c r="AJ57" s="8" t="s">
        <v>1344</v>
      </c>
      <c r="AK57" s="8" t="s">
        <v>36</v>
      </c>
      <c r="AL57" s="8" t="s">
        <v>812</v>
      </c>
      <c r="AM57" s="8">
        <v>16</v>
      </c>
      <c r="AN57" s="8">
        <v>29</v>
      </c>
      <c r="AO57" s="8">
        <v>87</v>
      </c>
      <c r="AP57" s="8">
        <v>51.3</v>
      </c>
      <c r="AQ57" s="8">
        <v>10.3</v>
      </c>
      <c r="AR57" s="8">
        <v>4.2</v>
      </c>
      <c r="AS57" s="8">
        <v>1.4</v>
      </c>
      <c r="AT57" s="8">
        <v>0</v>
      </c>
      <c r="AU57" s="8">
        <v>0</v>
      </c>
      <c r="AV57" s="8">
        <v>0.3</v>
      </c>
      <c r="AW57" s="8">
        <v>0</v>
      </c>
      <c r="AX57" s="8">
        <v>0.1</v>
      </c>
      <c r="AY57" s="8">
        <v>0</v>
      </c>
      <c r="AZ57" s="8">
        <v>0</v>
      </c>
    </row>
    <row r="58" spans="3:52" ht="16" customHeight="1">
      <c r="C58" s="357">
        <f t="shared" si="7"/>
        <v>52</v>
      </c>
      <c r="D58" s="358" t="str">
        <f t="shared" si="1"/>
        <v>IDP52</v>
      </c>
      <c r="E58" s="358" t="s">
        <v>826</v>
      </c>
      <c r="F58" s="358" t="s">
        <v>343</v>
      </c>
      <c r="G58" s="358">
        <v>31</v>
      </c>
      <c r="H58" s="358">
        <v>4</v>
      </c>
      <c r="I58" s="358" t="s">
        <v>1372</v>
      </c>
      <c r="J58" s="358" t="s">
        <v>12</v>
      </c>
      <c r="K58" s="289" t="s">
        <v>532</v>
      </c>
      <c r="L58" s="359" t="s">
        <v>272</v>
      </c>
      <c r="M58" s="360"/>
      <c r="N58" s="360"/>
      <c r="O58" s="293">
        <f t="shared" si="2"/>
        <v>29</v>
      </c>
      <c r="P58" s="289">
        <f t="shared" si="3"/>
        <v>30</v>
      </c>
      <c r="Q58" s="291">
        <f t="shared" si="4"/>
        <v>84</v>
      </c>
      <c r="R58" s="293">
        <f>_xlfn.XLOOKUP($I58, CBS_RAW!$AG$6:$AG$820,CBS_RAW!$AZ$6:$AZ$820,"",0)</f>
        <v>50.73</v>
      </c>
      <c r="S58" s="293">
        <v>33.25</v>
      </c>
      <c r="T58" s="293">
        <f t="shared" si="5"/>
        <v>3</v>
      </c>
      <c r="U58" s="293">
        <v>14</v>
      </c>
      <c r="V58" s="328">
        <v>11</v>
      </c>
      <c r="W58" s="361">
        <v>0</v>
      </c>
      <c r="AA58" t="str">
        <f t="shared" si="6"/>
        <v/>
      </c>
      <c r="AC58" s="240">
        <v>31</v>
      </c>
      <c r="AD58" s="240" t="s">
        <v>343</v>
      </c>
      <c r="AH58" s="8">
        <v>52</v>
      </c>
      <c r="AI58" s="8">
        <v>7</v>
      </c>
      <c r="AJ58" s="8" t="s">
        <v>751</v>
      </c>
      <c r="AK58" s="8" t="s">
        <v>53</v>
      </c>
      <c r="AL58" s="8" t="s">
        <v>815</v>
      </c>
      <c r="AM58" s="8">
        <v>17</v>
      </c>
      <c r="AN58" s="8">
        <v>37</v>
      </c>
      <c r="AO58" s="8">
        <v>72</v>
      </c>
      <c r="AP58" s="8">
        <v>52</v>
      </c>
      <c r="AQ58" s="8">
        <v>9.6</v>
      </c>
      <c r="AR58" s="8">
        <v>3.5</v>
      </c>
      <c r="AS58" s="8">
        <v>2</v>
      </c>
      <c r="AT58" s="8">
        <v>0</v>
      </c>
      <c r="AU58" s="8">
        <v>0</v>
      </c>
      <c r="AV58" s="8">
        <v>0.3</v>
      </c>
      <c r="AW58" s="8">
        <v>0</v>
      </c>
      <c r="AX58" s="8">
        <v>0</v>
      </c>
      <c r="AY58" s="8">
        <v>0</v>
      </c>
      <c r="AZ58" s="8">
        <v>0.1</v>
      </c>
    </row>
    <row r="59" spans="3:52" ht="16" customHeight="1">
      <c r="C59" s="357">
        <f t="shared" si="7"/>
        <v>53</v>
      </c>
      <c r="D59" s="358" t="str">
        <f t="shared" si="1"/>
        <v>IDP53</v>
      </c>
      <c r="E59" s="358" t="s">
        <v>828</v>
      </c>
      <c r="F59" s="358" t="s">
        <v>343</v>
      </c>
      <c r="G59" s="358">
        <v>32</v>
      </c>
      <c r="H59" s="358">
        <v>4</v>
      </c>
      <c r="I59" s="358" t="s">
        <v>1354</v>
      </c>
      <c r="J59" s="358" t="s">
        <v>16</v>
      </c>
      <c r="K59" s="289" t="str">
        <f>UPPER(_xlfn.XLOOKUP($I59,PPL_EMAIL!$I$2:$I$400,PPL_EMAIL!$J$2:$J$400,"",0))</f>
        <v>SHAFT</v>
      </c>
      <c r="L59" s="359">
        <v>3</v>
      </c>
      <c r="M59" s="360" t="s">
        <v>69</v>
      </c>
      <c r="N59" s="360"/>
      <c r="O59" s="293">
        <f t="shared" si="2"/>
        <v>34</v>
      </c>
      <c r="P59" s="289">
        <f t="shared" si="3"/>
        <v>49</v>
      </c>
      <c r="Q59" s="291">
        <f t="shared" si="4"/>
        <v>101</v>
      </c>
      <c r="R59" s="293">
        <f>_xlfn.XLOOKUP($I59, CBS_RAW!$AG$6:$AG$820,CBS_RAW!$AZ$6:$AZ$820,"",0)</f>
        <v>108.76</v>
      </c>
      <c r="S59" s="293">
        <v>215.5</v>
      </c>
      <c r="T59" s="293">
        <f t="shared" si="5"/>
        <v>12.7</v>
      </c>
      <c r="U59" s="293">
        <v>90</v>
      </c>
      <c r="V59" s="328">
        <v>54</v>
      </c>
      <c r="W59" s="361">
        <v>1</v>
      </c>
      <c r="AA59" t="str">
        <f t="shared" si="6"/>
        <v>3</v>
      </c>
      <c r="AC59" s="240">
        <v>32</v>
      </c>
      <c r="AD59" s="240" t="s">
        <v>343</v>
      </c>
      <c r="AH59" s="8">
        <v>53</v>
      </c>
      <c r="AI59" s="8">
        <v>7</v>
      </c>
      <c r="AJ59" s="8" t="s">
        <v>690</v>
      </c>
      <c r="AK59" s="8" t="s">
        <v>50</v>
      </c>
      <c r="AL59" s="8" t="s">
        <v>816</v>
      </c>
      <c r="AM59" s="8">
        <v>18</v>
      </c>
      <c r="AN59" s="8">
        <v>30</v>
      </c>
      <c r="AO59" s="8">
        <v>92</v>
      </c>
      <c r="AP59" s="8">
        <v>44.5</v>
      </c>
      <c r="AQ59" s="8">
        <v>8.8000000000000007</v>
      </c>
      <c r="AR59" s="8">
        <v>3.8</v>
      </c>
      <c r="AS59" s="8">
        <v>2.2999999999999998</v>
      </c>
      <c r="AT59" s="8">
        <v>0.1</v>
      </c>
      <c r="AU59" s="8">
        <v>0</v>
      </c>
      <c r="AV59" s="8">
        <v>0</v>
      </c>
      <c r="AW59" s="8">
        <v>0</v>
      </c>
      <c r="AX59" s="8">
        <v>0.1</v>
      </c>
      <c r="AY59" s="8">
        <v>0</v>
      </c>
      <c r="AZ59" s="8">
        <v>0</v>
      </c>
    </row>
    <row r="60" spans="3:52" ht="16" customHeight="1">
      <c r="C60" s="357">
        <f t="shared" si="7"/>
        <v>54</v>
      </c>
      <c r="D60" s="358" t="str">
        <f t="shared" si="1"/>
        <v>IDP54</v>
      </c>
      <c r="E60" s="358" t="s">
        <v>841</v>
      </c>
      <c r="F60" s="358" t="s">
        <v>896</v>
      </c>
      <c r="G60" s="358">
        <v>2</v>
      </c>
      <c r="H60" s="358">
        <v>4</v>
      </c>
      <c r="I60" s="380" t="s">
        <v>705</v>
      </c>
      <c r="J60" s="358" t="s">
        <v>18</v>
      </c>
      <c r="K60" s="289" t="str">
        <f>UPPER(_xlfn.XLOOKUP($I60,PPL_EMAIL!$I$2:$I$400,PPL_EMAIL!$J$2:$J$400,"",0))</f>
        <v>INVINCIBLES</v>
      </c>
      <c r="L60" s="359">
        <v>1</v>
      </c>
      <c r="M60" s="360" t="s">
        <v>396</v>
      </c>
      <c r="N60" s="360"/>
      <c r="O60" s="293">
        <f t="shared" si="2"/>
        <v>2</v>
      </c>
      <c r="P60" s="289">
        <f t="shared" si="3"/>
        <v>54</v>
      </c>
      <c r="Q60" s="291">
        <f t="shared" si="4"/>
        <v>95</v>
      </c>
      <c r="R60" s="293" t="str">
        <f>_xlfn.XLOOKUP($I60, CBS_RAW!$AG$6:$AG$820,CBS_RAW!$AZ$6:$AZ$820,"",0)</f>
        <v/>
      </c>
      <c r="S60" s="293">
        <v>177.75</v>
      </c>
      <c r="T60" s="293">
        <f t="shared" si="5"/>
        <v>11.8</v>
      </c>
      <c r="U60" s="293">
        <v>77</v>
      </c>
      <c r="V60" s="328">
        <v>40</v>
      </c>
      <c r="W60" s="361">
        <v>1</v>
      </c>
      <c r="AA60" t="str">
        <f t="shared" si="6"/>
        <v>1</v>
      </c>
      <c r="AC60" s="240">
        <v>2</v>
      </c>
      <c r="AD60" s="240" t="s">
        <v>896</v>
      </c>
      <c r="AH60" s="8">
        <v>54</v>
      </c>
      <c r="AI60" s="8">
        <v>7</v>
      </c>
      <c r="AJ60" s="8" t="s">
        <v>1375</v>
      </c>
      <c r="AK60" s="8" t="s">
        <v>433</v>
      </c>
      <c r="AL60" s="8" t="s">
        <v>801</v>
      </c>
      <c r="AM60" s="8">
        <v>5</v>
      </c>
      <c r="AN60" s="8">
        <v>32</v>
      </c>
      <c r="AO60" s="8">
        <v>69</v>
      </c>
      <c r="AP60" s="8">
        <v>54.4</v>
      </c>
      <c r="AQ60" s="8">
        <v>8.5</v>
      </c>
      <c r="AR60" s="8">
        <v>2.1</v>
      </c>
      <c r="AS60" s="8">
        <v>1.2</v>
      </c>
      <c r="AT60" s="8">
        <v>0.5</v>
      </c>
      <c r="AU60" s="8">
        <v>0</v>
      </c>
      <c r="AV60" s="8">
        <v>0</v>
      </c>
      <c r="AW60" s="8">
        <v>0</v>
      </c>
      <c r="AX60" s="8">
        <v>0</v>
      </c>
      <c r="AY60" s="8">
        <v>0</v>
      </c>
      <c r="AZ60" s="8">
        <v>0</v>
      </c>
    </row>
    <row r="61" spans="3:52" ht="16" customHeight="1">
      <c r="C61" s="357">
        <f t="shared" si="7"/>
        <v>55</v>
      </c>
      <c r="D61" s="358" t="str">
        <f t="shared" si="1"/>
        <v>IDP55</v>
      </c>
      <c r="E61" s="358" t="s">
        <v>815</v>
      </c>
      <c r="F61" s="358" t="s">
        <v>893</v>
      </c>
      <c r="G61" s="358">
        <v>17</v>
      </c>
      <c r="H61" s="358">
        <v>4</v>
      </c>
      <c r="I61" s="358" t="s">
        <v>1373</v>
      </c>
      <c r="J61" s="358" t="s">
        <v>40</v>
      </c>
      <c r="K61" s="289" t="str">
        <f>UPPER(_xlfn.XLOOKUP($I61,PPL_EMAIL!$I$2:$I$400,PPL_EMAIL!$J$2:$J$400,"",0))</f>
        <v/>
      </c>
      <c r="L61" s="359" t="s">
        <v>272</v>
      </c>
      <c r="M61" s="360"/>
      <c r="N61" s="360"/>
      <c r="O61" s="293">
        <f t="shared" si="2"/>
        <v>19</v>
      </c>
      <c r="P61" s="289">
        <f t="shared" si="3"/>
        <v>57</v>
      </c>
      <c r="Q61" s="291">
        <f t="shared" si="4"/>
        <v>99</v>
      </c>
      <c r="R61" s="293">
        <f>_xlfn.XLOOKUP($I61, CBS_RAW!$AG$6:$AG$820,CBS_RAW!$AZ$6:$AZ$820,"",0)</f>
        <v>106.74</v>
      </c>
      <c r="S61" s="293">
        <v>158.25</v>
      </c>
      <c r="T61" s="293">
        <f t="shared" si="5"/>
        <v>10.6</v>
      </c>
      <c r="U61" s="293">
        <v>72</v>
      </c>
      <c r="V61" s="328">
        <v>33</v>
      </c>
      <c r="W61" s="361">
        <v>1</v>
      </c>
      <c r="AA61" t="str">
        <f t="shared" si="6"/>
        <v/>
      </c>
      <c r="AC61" s="240">
        <v>17</v>
      </c>
      <c r="AD61" s="240" t="s">
        <v>893</v>
      </c>
      <c r="AH61" s="8">
        <v>55</v>
      </c>
      <c r="AI61" s="8">
        <v>7</v>
      </c>
      <c r="AJ61" s="8" t="s">
        <v>1371</v>
      </c>
      <c r="AK61" s="8" t="s">
        <v>48</v>
      </c>
      <c r="AL61" s="8" t="s">
        <v>809</v>
      </c>
      <c r="AM61" s="8">
        <v>30</v>
      </c>
      <c r="AN61" s="8">
        <v>28</v>
      </c>
      <c r="AO61" s="8">
        <v>89</v>
      </c>
      <c r="AP61" s="8">
        <v>57.1</v>
      </c>
      <c r="AQ61" s="8">
        <v>12</v>
      </c>
      <c r="AR61" s="8">
        <v>4.5999999999999996</v>
      </c>
      <c r="AS61" s="8">
        <v>2.9</v>
      </c>
      <c r="AT61" s="8">
        <v>0</v>
      </c>
      <c r="AU61" s="8">
        <v>0</v>
      </c>
      <c r="AV61" s="8">
        <v>0.2</v>
      </c>
      <c r="AW61" s="8">
        <v>0</v>
      </c>
      <c r="AX61" s="8">
        <v>0</v>
      </c>
      <c r="AY61" s="8">
        <v>0</v>
      </c>
      <c r="AZ61" s="8">
        <v>0</v>
      </c>
    </row>
    <row r="62" spans="3:52" ht="16" customHeight="1">
      <c r="C62" s="357">
        <f t="shared" si="7"/>
        <v>56</v>
      </c>
      <c r="D62" s="358" t="str">
        <f t="shared" si="1"/>
        <v>IDP56</v>
      </c>
      <c r="E62" s="358" t="s">
        <v>824</v>
      </c>
      <c r="F62" s="358" t="s">
        <v>894</v>
      </c>
      <c r="G62" s="358">
        <v>4</v>
      </c>
      <c r="H62" s="358">
        <v>4</v>
      </c>
      <c r="I62" s="358" t="s">
        <v>1374</v>
      </c>
      <c r="J62" s="358" t="s">
        <v>46</v>
      </c>
      <c r="K62" s="289" t="str">
        <f>UPPER(_xlfn.XLOOKUP($I62,PPL_EMAIL!$I$2:$I$400,PPL_EMAIL!$J$2:$J$400,"",0))</f>
        <v/>
      </c>
      <c r="L62" s="359" t="s">
        <v>272</v>
      </c>
      <c r="M62" s="360"/>
      <c r="N62" s="360"/>
      <c r="O62" s="293">
        <f t="shared" si="2"/>
        <v>7</v>
      </c>
      <c r="P62" s="289">
        <f t="shared" si="3"/>
        <v>46</v>
      </c>
      <c r="Q62" s="291">
        <f t="shared" si="4"/>
        <v>81</v>
      </c>
      <c r="R62" s="293">
        <f>_xlfn.XLOOKUP($I62, CBS_RAW!$AG$6:$AG$820,CBS_RAW!$AZ$6:$AZ$820,"",0)</f>
        <v>87.18</v>
      </c>
      <c r="S62" s="293">
        <v>139.25</v>
      </c>
      <c r="T62" s="293">
        <f t="shared" si="5"/>
        <v>8.6999999999999993</v>
      </c>
      <c r="U62" s="293">
        <v>21</v>
      </c>
      <c r="V62" s="328">
        <v>13</v>
      </c>
      <c r="W62" s="361">
        <v>14</v>
      </c>
      <c r="AA62" t="str">
        <f t="shared" si="6"/>
        <v/>
      </c>
      <c r="AC62" s="240">
        <v>4</v>
      </c>
      <c r="AD62" s="240" t="s">
        <v>894</v>
      </c>
      <c r="AH62" s="8">
        <v>56</v>
      </c>
      <c r="AI62" s="8">
        <v>7</v>
      </c>
      <c r="AJ62" s="8" t="s">
        <v>244</v>
      </c>
      <c r="AK62" s="8" t="s">
        <v>6</v>
      </c>
      <c r="AL62" s="8" t="s">
        <v>826</v>
      </c>
      <c r="AM62" s="8">
        <v>31</v>
      </c>
      <c r="AN62" s="8">
        <v>37</v>
      </c>
      <c r="AO62" s="8">
        <v>87</v>
      </c>
      <c r="AP62" s="8">
        <v>65.2</v>
      </c>
      <c r="AQ62" s="8">
        <v>11.6</v>
      </c>
      <c r="AR62" s="8">
        <v>4.2</v>
      </c>
      <c r="AS62" s="8">
        <v>2.9</v>
      </c>
      <c r="AT62" s="8">
        <v>0</v>
      </c>
      <c r="AU62" s="8">
        <v>0</v>
      </c>
      <c r="AV62" s="8">
        <v>0.1</v>
      </c>
      <c r="AW62" s="8">
        <v>0</v>
      </c>
      <c r="AX62" s="8">
        <v>0.2</v>
      </c>
      <c r="AY62" s="8">
        <v>0</v>
      </c>
      <c r="AZ62" s="8">
        <v>0</v>
      </c>
    </row>
    <row r="63" spans="3:52" ht="16" customHeight="1">
      <c r="C63" s="357">
        <f t="shared" si="7"/>
        <v>57</v>
      </c>
      <c r="D63" s="358" t="str">
        <f t="shared" si="1"/>
        <v>IDP57</v>
      </c>
      <c r="E63" s="358" t="s">
        <v>816</v>
      </c>
      <c r="F63" s="358" t="s">
        <v>893</v>
      </c>
      <c r="G63" s="358">
        <v>18</v>
      </c>
      <c r="H63" s="358">
        <v>4</v>
      </c>
      <c r="I63" s="358" t="s">
        <v>751</v>
      </c>
      <c r="J63" s="358" t="s">
        <v>53</v>
      </c>
      <c r="K63" s="289" t="str">
        <f>UPPER(_xlfn.XLOOKUP($I63,PPL_EMAIL!$I$2:$I$400,PPL_EMAIL!$J$2:$J$400,"",0))</f>
        <v/>
      </c>
      <c r="L63" s="359" t="s">
        <v>272</v>
      </c>
      <c r="M63" s="360"/>
      <c r="N63" s="360"/>
      <c r="O63" s="293">
        <f t="shared" si="2"/>
        <v>17</v>
      </c>
      <c r="P63" s="289">
        <f t="shared" si="3"/>
        <v>37</v>
      </c>
      <c r="Q63" s="291">
        <f t="shared" si="4"/>
        <v>72</v>
      </c>
      <c r="R63" s="293">
        <f>_xlfn.XLOOKUP($I63, CBS_RAW!$AG$6:$AG$820,CBS_RAW!$AZ$6:$AZ$820,"",0)</f>
        <v>112.5</v>
      </c>
      <c r="S63" s="293">
        <v>162.5</v>
      </c>
      <c r="T63" s="293">
        <f t="shared" si="5"/>
        <v>9.6</v>
      </c>
      <c r="U63" s="293">
        <v>59</v>
      </c>
      <c r="V63" s="328">
        <v>34</v>
      </c>
      <c r="W63" s="361">
        <v>0</v>
      </c>
      <c r="AA63" t="str">
        <f t="shared" si="6"/>
        <v/>
      </c>
      <c r="AC63" s="240">
        <v>18</v>
      </c>
      <c r="AD63" s="240" t="s">
        <v>893</v>
      </c>
      <c r="AH63" s="8">
        <v>57</v>
      </c>
      <c r="AI63" s="8">
        <v>7</v>
      </c>
      <c r="AJ63" s="8" t="s">
        <v>688</v>
      </c>
      <c r="AK63" s="8" t="s">
        <v>14</v>
      </c>
      <c r="AL63" s="8" t="s">
        <v>822</v>
      </c>
      <c r="AM63" s="8">
        <v>6</v>
      </c>
      <c r="AN63" s="8">
        <v>32</v>
      </c>
      <c r="AO63" s="8">
        <v>79</v>
      </c>
      <c r="AP63" s="8">
        <v>59.4</v>
      </c>
      <c r="AQ63" s="8">
        <v>8.4</v>
      </c>
      <c r="AR63" s="8">
        <v>1.8</v>
      </c>
      <c r="AS63" s="8">
        <v>1.1000000000000001</v>
      </c>
      <c r="AT63" s="8">
        <v>0.5</v>
      </c>
      <c r="AU63" s="8">
        <v>0</v>
      </c>
      <c r="AV63" s="8">
        <v>0</v>
      </c>
      <c r="AW63" s="8">
        <v>0.1</v>
      </c>
      <c r="AX63" s="8">
        <v>0</v>
      </c>
      <c r="AY63" s="8">
        <v>0</v>
      </c>
      <c r="AZ63" s="8">
        <v>0</v>
      </c>
    </row>
    <row r="64" spans="3:52" ht="16" customHeight="1">
      <c r="C64" s="357">
        <f t="shared" si="7"/>
        <v>58</v>
      </c>
      <c r="D64" s="358" t="str">
        <f t="shared" si="1"/>
        <v>IDP58</v>
      </c>
      <c r="E64" s="358" t="s">
        <v>801</v>
      </c>
      <c r="F64" s="358" t="s">
        <v>894</v>
      </c>
      <c r="G64" s="358">
        <v>5</v>
      </c>
      <c r="H64" s="358">
        <v>4</v>
      </c>
      <c r="I64" s="358" t="s">
        <v>245</v>
      </c>
      <c r="J64" s="358" t="s">
        <v>13</v>
      </c>
      <c r="K64" s="289" t="str">
        <f>UPPER(_xlfn.XLOOKUP($I64,PPL_EMAIL!$I$2:$I$400,PPL_EMAIL!$J$2:$J$400,"",0))</f>
        <v/>
      </c>
      <c r="L64" s="359" t="s">
        <v>272</v>
      </c>
      <c r="M64" s="360"/>
      <c r="N64" s="360"/>
      <c r="O64" s="293">
        <f t="shared" si="2"/>
        <v>4</v>
      </c>
      <c r="P64" s="289">
        <f t="shared" si="3"/>
        <v>34</v>
      </c>
      <c r="Q64" s="291">
        <f t="shared" si="4"/>
        <v>73</v>
      </c>
      <c r="R64" s="293">
        <f>_xlfn.XLOOKUP($I64, CBS_RAW!$AG$6:$AG$820,CBS_RAW!$AZ$6:$AZ$820,"",0)</f>
        <v>98.89</v>
      </c>
      <c r="S64" s="293">
        <v>172.25</v>
      </c>
      <c r="T64" s="293">
        <f t="shared" si="5"/>
        <v>10.8</v>
      </c>
      <c r="U64" s="293">
        <v>38</v>
      </c>
      <c r="V64" s="328">
        <v>21</v>
      </c>
      <c r="W64" s="361">
        <v>12.5</v>
      </c>
      <c r="AA64" t="str">
        <f t="shared" si="6"/>
        <v/>
      </c>
      <c r="AC64" s="240">
        <v>5</v>
      </c>
      <c r="AD64" s="240" t="s">
        <v>894</v>
      </c>
      <c r="AH64" s="8">
        <v>58</v>
      </c>
      <c r="AI64" s="8">
        <v>7</v>
      </c>
      <c r="AJ64" s="8" t="s">
        <v>696</v>
      </c>
      <c r="AK64" s="8" t="s">
        <v>22</v>
      </c>
      <c r="AL64" s="8" t="s">
        <v>828</v>
      </c>
      <c r="AM64" s="8">
        <v>32</v>
      </c>
      <c r="AN64" s="8">
        <v>38</v>
      </c>
      <c r="AO64" s="8">
        <v>91</v>
      </c>
      <c r="AP64" s="8">
        <v>66.7</v>
      </c>
      <c r="AQ64" s="8">
        <v>3.2</v>
      </c>
      <c r="AR64" s="8">
        <v>1.2</v>
      </c>
      <c r="AS64" s="8">
        <v>1.1000000000000001</v>
      </c>
      <c r="AT64" s="8">
        <v>0</v>
      </c>
      <c r="AU64" s="8">
        <v>0</v>
      </c>
      <c r="AV64" s="8">
        <v>0</v>
      </c>
      <c r="AW64" s="8">
        <v>0</v>
      </c>
      <c r="AX64" s="8">
        <v>0</v>
      </c>
      <c r="AY64" s="8">
        <v>0</v>
      </c>
      <c r="AZ64" s="8">
        <v>0</v>
      </c>
    </row>
    <row r="65" spans="3:52" ht="16" customHeight="1">
      <c r="C65" s="357">
        <f t="shared" si="7"/>
        <v>59</v>
      </c>
      <c r="D65" s="358" t="str">
        <f t="shared" si="1"/>
        <v>IDP59</v>
      </c>
      <c r="E65" s="358" t="s">
        <v>797</v>
      </c>
      <c r="F65" s="358" t="s">
        <v>893</v>
      </c>
      <c r="G65" s="358">
        <v>19</v>
      </c>
      <c r="H65" s="358">
        <v>4</v>
      </c>
      <c r="I65" s="358" t="s">
        <v>1344</v>
      </c>
      <c r="J65" s="358" t="s">
        <v>36</v>
      </c>
      <c r="K65" s="289" t="str">
        <f>UPPER(_xlfn.XLOOKUP($I65,PPL_EMAIL!$I$2:$I$400,PPL_EMAIL!$J$2:$J$400,"",0))</f>
        <v>HABANEROS</v>
      </c>
      <c r="L65" s="359">
        <v>1</v>
      </c>
      <c r="M65" s="360" t="s">
        <v>69</v>
      </c>
      <c r="N65" s="360"/>
      <c r="O65" s="293">
        <f t="shared" si="2"/>
        <v>16</v>
      </c>
      <c r="P65" s="289">
        <f t="shared" si="3"/>
        <v>29</v>
      </c>
      <c r="Q65" s="291">
        <f t="shared" si="4"/>
        <v>87</v>
      </c>
      <c r="R65" s="293">
        <f>_xlfn.XLOOKUP($I65, CBS_RAW!$AG$6:$AG$820,CBS_RAW!$AZ$6:$AZ$820,"",0)</f>
        <v>92.97</v>
      </c>
      <c r="S65" s="293">
        <v>154.25</v>
      </c>
      <c r="T65" s="293">
        <f t="shared" si="5"/>
        <v>10.3</v>
      </c>
      <c r="U65" s="293">
        <v>63</v>
      </c>
      <c r="V65" s="328">
        <v>21</v>
      </c>
      <c r="W65" s="361">
        <v>0</v>
      </c>
      <c r="AA65" t="str">
        <f t="shared" si="6"/>
        <v>1</v>
      </c>
      <c r="AC65" s="240">
        <v>19</v>
      </c>
      <c r="AD65" s="240" t="s">
        <v>893</v>
      </c>
      <c r="AH65" s="8">
        <v>59</v>
      </c>
      <c r="AI65" s="8">
        <v>7</v>
      </c>
      <c r="AJ65" s="8" t="s">
        <v>1374</v>
      </c>
      <c r="AK65" s="8" t="s">
        <v>46</v>
      </c>
      <c r="AL65" s="8" t="s">
        <v>869</v>
      </c>
      <c r="AM65" s="8">
        <v>7</v>
      </c>
      <c r="AN65" s="8">
        <v>46</v>
      </c>
      <c r="AO65" s="8">
        <v>81</v>
      </c>
      <c r="AP65" s="8">
        <v>62.6</v>
      </c>
      <c r="AQ65" s="8">
        <v>8.6999999999999993</v>
      </c>
      <c r="AR65" s="8">
        <v>1.3</v>
      </c>
      <c r="AS65" s="8">
        <v>0.8</v>
      </c>
      <c r="AT65" s="8">
        <v>0.9</v>
      </c>
      <c r="AU65" s="8">
        <v>0</v>
      </c>
      <c r="AV65" s="8">
        <v>0</v>
      </c>
      <c r="AW65" s="8">
        <v>0.2</v>
      </c>
      <c r="AX65" s="8">
        <v>0</v>
      </c>
      <c r="AY65" s="8">
        <v>0</v>
      </c>
      <c r="AZ65" s="8">
        <v>0</v>
      </c>
    </row>
    <row r="66" spans="3:52" ht="16" customHeight="1">
      <c r="C66" s="357">
        <f t="shared" si="7"/>
        <v>60</v>
      </c>
      <c r="D66" s="358" t="str">
        <f t="shared" si="1"/>
        <v>IDP60</v>
      </c>
      <c r="E66" s="358" t="s">
        <v>832</v>
      </c>
      <c r="F66" s="358" t="s">
        <v>343</v>
      </c>
      <c r="G66" s="358">
        <v>33</v>
      </c>
      <c r="H66" s="358">
        <v>4</v>
      </c>
      <c r="I66" s="358" t="s">
        <v>256</v>
      </c>
      <c r="J66" s="358" t="s">
        <v>48</v>
      </c>
      <c r="K66" s="289" t="str">
        <f>UPPER(_xlfn.XLOOKUP($I66,PPL_EMAIL!$I$2:$I$400,PPL_EMAIL!$J$2:$J$400,"",0))</f>
        <v/>
      </c>
      <c r="L66" s="359" t="s">
        <v>272</v>
      </c>
      <c r="M66" s="360"/>
      <c r="N66" s="360"/>
      <c r="O66" s="293">
        <f t="shared" si="2"/>
        <v>35</v>
      </c>
      <c r="P66" s="289">
        <f t="shared" si="3"/>
        <v>34</v>
      </c>
      <c r="Q66" s="291">
        <f t="shared" si="4"/>
        <v>96</v>
      </c>
      <c r="R66" s="293">
        <f>_xlfn.XLOOKUP($I66, CBS_RAW!$AG$6:$AG$820,CBS_RAW!$AZ$6:$AZ$820,"",0)</f>
        <v>100.49</v>
      </c>
      <c r="S66" s="293">
        <v>132.5</v>
      </c>
      <c r="T66" s="293">
        <f t="shared" si="5"/>
        <v>9.5</v>
      </c>
      <c r="U66" s="293">
        <v>50</v>
      </c>
      <c r="V66" s="328">
        <v>42</v>
      </c>
      <c r="W66" s="361">
        <v>0</v>
      </c>
      <c r="AA66" t="str">
        <f t="shared" si="6"/>
        <v/>
      </c>
      <c r="AC66" s="240">
        <v>33</v>
      </c>
      <c r="AD66" s="240" t="s">
        <v>343</v>
      </c>
      <c r="AH66" s="8">
        <v>60</v>
      </c>
      <c r="AI66" s="8">
        <v>7</v>
      </c>
      <c r="AJ66" s="8" t="s">
        <v>1376</v>
      </c>
      <c r="AK66" s="8" t="s">
        <v>49</v>
      </c>
      <c r="AL66" s="8" t="s">
        <v>832</v>
      </c>
      <c r="AM66" s="8">
        <v>33</v>
      </c>
      <c r="AN66" s="8">
        <v>46</v>
      </c>
      <c r="AO66" s="8">
        <v>82</v>
      </c>
      <c r="AP66" s="8">
        <v>62.7</v>
      </c>
      <c r="AQ66" s="8">
        <v>0</v>
      </c>
      <c r="AR66" s="8">
        <v>0</v>
      </c>
      <c r="AS66" s="8">
        <v>0</v>
      </c>
      <c r="AT66" s="8">
        <v>0</v>
      </c>
      <c r="AU66" s="8">
        <v>0</v>
      </c>
      <c r="AV66" s="8">
        <v>0</v>
      </c>
      <c r="AW66" s="8">
        <v>0</v>
      </c>
      <c r="AX66" s="8">
        <v>0</v>
      </c>
      <c r="AY66" s="8">
        <v>0</v>
      </c>
      <c r="AZ66" s="8">
        <v>0</v>
      </c>
    </row>
    <row r="67" spans="3:52" ht="16" customHeight="1">
      <c r="C67" s="357">
        <f t="shared" si="7"/>
        <v>61</v>
      </c>
      <c r="D67" s="358" t="str">
        <f t="shared" si="1"/>
        <v>IDP61</v>
      </c>
      <c r="E67" s="358" t="s">
        <v>845</v>
      </c>
      <c r="F67" s="358" t="s">
        <v>343</v>
      </c>
      <c r="G67" s="358">
        <v>34</v>
      </c>
      <c r="H67" s="358">
        <v>4</v>
      </c>
      <c r="I67" s="358" t="s">
        <v>501</v>
      </c>
      <c r="J67" s="358" t="s">
        <v>34</v>
      </c>
      <c r="K67" s="289" t="str">
        <f>UPPER(_xlfn.XLOOKUP($I67,PPL_EMAIL!$I$2:$I$400,PPL_EMAIL!$J$2:$J$400,"",0))</f>
        <v/>
      </c>
      <c r="L67" s="359" t="s">
        <v>272</v>
      </c>
      <c r="M67" s="360"/>
      <c r="N67" s="360"/>
      <c r="O67" s="293">
        <f t="shared" si="2"/>
        <v>36</v>
      </c>
      <c r="P67" s="289">
        <f t="shared" si="3"/>
        <v>63</v>
      </c>
      <c r="Q67" s="291">
        <f t="shared" si="4"/>
        <v>89</v>
      </c>
      <c r="R67" s="293">
        <f>_xlfn.XLOOKUP($I67, CBS_RAW!$AG$6:$AG$820,CBS_RAW!$AZ$6:$AZ$820,"",0)</f>
        <v>96.44</v>
      </c>
      <c r="S67" s="293">
        <v>171.5</v>
      </c>
      <c r="T67" s="293">
        <f t="shared" si="5"/>
        <v>10.7</v>
      </c>
      <c r="U67" s="293">
        <v>57</v>
      </c>
      <c r="V67" s="328">
        <v>29</v>
      </c>
      <c r="W67" s="361">
        <v>3</v>
      </c>
      <c r="AA67" t="str">
        <f t="shared" si="6"/>
        <v/>
      </c>
      <c r="AC67" s="240">
        <v>34</v>
      </c>
      <c r="AD67" s="240" t="s">
        <v>343</v>
      </c>
      <c r="AH67" s="8">
        <v>61</v>
      </c>
      <c r="AI67" s="8">
        <v>7</v>
      </c>
      <c r="AJ67" s="8" t="s">
        <v>1354</v>
      </c>
      <c r="AK67" s="8" t="s">
        <v>16</v>
      </c>
      <c r="AL67" s="8" t="s">
        <v>845</v>
      </c>
      <c r="AM67" s="8">
        <v>34</v>
      </c>
      <c r="AN67" s="8">
        <v>49</v>
      </c>
      <c r="AO67" s="8">
        <v>101</v>
      </c>
      <c r="AP67" s="8">
        <v>69.7</v>
      </c>
      <c r="AQ67" s="8">
        <v>12.7</v>
      </c>
      <c r="AR67" s="8">
        <v>5.3</v>
      </c>
      <c r="AS67" s="8">
        <v>3.2</v>
      </c>
      <c r="AT67" s="8">
        <v>0.1</v>
      </c>
      <c r="AU67" s="8">
        <v>0</v>
      </c>
      <c r="AV67" s="8">
        <v>0.1</v>
      </c>
      <c r="AW67" s="8">
        <v>0.1</v>
      </c>
      <c r="AX67" s="8">
        <v>0</v>
      </c>
      <c r="AY67" s="8">
        <v>0</v>
      </c>
      <c r="AZ67" s="8">
        <v>0</v>
      </c>
    </row>
    <row r="68" spans="3:52" ht="16" customHeight="1">
      <c r="C68" s="357">
        <f t="shared" si="7"/>
        <v>62</v>
      </c>
      <c r="D68" s="358" t="str">
        <f t="shared" si="1"/>
        <v>IDP62</v>
      </c>
      <c r="E68" s="358" t="s">
        <v>870</v>
      </c>
      <c r="F68" s="358" t="s">
        <v>343</v>
      </c>
      <c r="G68" s="358">
        <v>35</v>
      </c>
      <c r="H68" s="358">
        <v>4</v>
      </c>
      <c r="I68" s="358" t="s">
        <v>1345</v>
      </c>
      <c r="J68" s="358" t="s">
        <v>42</v>
      </c>
      <c r="K68" s="289" t="str">
        <f>UPPER(_xlfn.XLOOKUP($I68,PPL_EMAIL!$I$2:$I$400,PPL_EMAIL!$J$2:$J$400,"",0))</f>
        <v>MACHINE</v>
      </c>
      <c r="L68" s="359">
        <v>1</v>
      </c>
      <c r="M68" s="360" t="s">
        <v>69</v>
      </c>
      <c r="N68" s="360"/>
      <c r="O68" s="293">
        <f t="shared" si="2"/>
        <v>40</v>
      </c>
      <c r="P68" s="289">
        <f t="shared" si="3"/>
        <v>62</v>
      </c>
      <c r="Q68" s="291">
        <f t="shared" si="4"/>
        <v>86</v>
      </c>
      <c r="R68" s="293">
        <f>_xlfn.XLOOKUP($I68, CBS_RAW!$AG$6:$AG$820,CBS_RAW!$AZ$6:$AZ$820,"",0)</f>
        <v>104.3</v>
      </c>
      <c r="S68" s="293">
        <v>182.75</v>
      </c>
      <c r="T68" s="293">
        <f t="shared" si="5"/>
        <v>11.4</v>
      </c>
      <c r="U68" s="293">
        <v>70</v>
      </c>
      <c r="V68" s="328">
        <v>37</v>
      </c>
      <c r="W68" s="361">
        <v>2</v>
      </c>
      <c r="AA68" t="str">
        <f t="shared" si="6"/>
        <v>1</v>
      </c>
      <c r="AC68" s="240">
        <v>35</v>
      </c>
      <c r="AD68" s="240" t="s">
        <v>343</v>
      </c>
      <c r="AH68" s="8">
        <v>62</v>
      </c>
      <c r="AI68" s="8">
        <v>7</v>
      </c>
      <c r="AJ68" s="8" t="s">
        <v>256</v>
      </c>
      <c r="AK68" s="8" t="s">
        <v>48</v>
      </c>
      <c r="AL68" s="8" t="s">
        <v>870</v>
      </c>
      <c r="AM68" s="8">
        <v>35</v>
      </c>
      <c r="AN68" s="8">
        <v>34</v>
      </c>
      <c r="AO68" s="8">
        <v>96</v>
      </c>
      <c r="AP68" s="8">
        <v>69.8</v>
      </c>
      <c r="AQ68" s="8">
        <v>9.5</v>
      </c>
      <c r="AR68" s="8">
        <v>3.6</v>
      </c>
      <c r="AS68" s="8">
        <v>3</v>
      </c>
      <c r="AT68" s="8">
        <v>0</v>
      </c>
      <c r="AU68" s="8">
        <v>0</v>
      </c>
      <c r="AV68" s="8">
        <v>0</v>
      </c>
      <c r="AW68" s="8">
        <v>0.1</v>
      </c>
      <c r="AX68" s="8">
        <v>0</v>
      </c>
      <c r="AY68" s="8">
        <v>0</v>
      </c>
      <c r="AZ68" s="8">
        <v>0</v>
      </c>
    </row>
    <row r="69" spans="3:52" ht="16" customHeight="1">
      <c r="C69" s="357">
        <f t="shared" si="7"/>
        <v>63</v>
      </c>
      <c r="D69" s="358" t="str">
        <f t="shared" si="1"/>
        <v>IDP63</v>
      </c>
      <c r="E69" s="358" t="s">
        <v>771</v>
      </c>
      <c r="F69" s="358" t="s">
        <v>343</v>
      </c>
      <c r="G69" s="358">
        <v>36</v>
      </c>
      <c r="H69" s="358">
        <v>5</v>
      </c>
      <c r="I69" s="464" t="s">
        <v>499</v>
      </c>
      <c r="J69" s="358" t="s">
        <v>29</v>
      </c>
      <c r="K69" s="289" t="str">
        <f>UPPER(_xlfn.XLOOKUP($I69,PPL_EMAIL!$I$2:$I$400,PPL_EMAIL!$J$2:$J$400,"",0))</f>
        <v>HOMIES</v>
      </c>
      <c r="L69" s="359">
        <v>1</v>
      </c>
      <c r="M69" s="360" t="s">
        <v>69</v>
      </c>
      <c r="N69" s="360"/>
      <c r="O69" s="293">
        <f t="shared" si="2"/>
        <v>39</v>
      </c>
      <c r="P69" s="289">
        <f t="shared" si="3"/>
        <v>70</v>
      </c>
      <c r="Q69" s="291">
        <f t="shared" si="4"/>
        <v>90</v>
      </c>
      <c r="R69" s="293">
        <f>_xlfn.XLOOKUP($I69, CBS_RAW!$AG$6:$AG$820,CBS_RAW!$AZ$6:$AZ$820,"",0)</f>
        <v>103.26</v>
      </c>
      <c r="S69" s="293">
        <v>166.25</v>
      </c>
      <c r="T69" s="293">
        <f t="shared" si="5"/>
        <v>9.8000000000000007</v>
      </c>
      <c r="U69" s="293">
        <v>68</v>
      </c>
      <c r="V69" s="328">
        <v>30</v>
      </c>
      <c r="W69" s="361">
        <v>2</v>
      </c>
      <c r="AA69" t="str">
        <f t="shared" si="6"/>
        <v>1</v>
      </c>
      <c r="AC69" s="240">
        <v>36</v>
      </c>
      <c r="AD69" s="240" t="s">
        <v>343</v>
      </c>
      <c r="AH69" s="8">
        <v>63</v>
      </c>
      <c r="AI69" s="8">
        <v>7</v>
      </c>
      <c r="AJ69" s="8" t="s">
        <v>1373</v>
      </c>
      <c r="AK69" s="8" t="s">
        <v>40</v>
      </c>
      <c r="AL69" s="8" t="s">
        <v>797</v>
      </c>
      <c r="AM69" s="8">
        <v>19</v>
      </c>
      <c r="AN69" s="8">
        <v>57</v>
      </c>
      <c r="AO69" s="8">
        <v>99</v>
      </c>
      <c r="AP69" s="8">
        <v>70.3</v>
      </c>
      <c r="AQ69" s="8">
        <v>10.6</v>
      </c>
      <c r="AR69" s="8">
        <v>4.8</v>
      </c>
      <c r="AS69" s="8">
        <v>2.2000000000000002</v>
      </c>
      <c r="AT69" s="8">
        <v>0.1</v>
      </c>
      <c r="AU69" s="8">
        <v>0</v>
      </c>
      <c r="AV69" s="8">
        <v>0.1</v>
      </c>
      <c r="AW69" s="8">
        <v>0</v>
      </c>
      <c r="AX69" s="8">
        <v>0</v>
      </c>
      <c r="AY69" s="8">
        <v>0</v>
      </c>
      <c r="AZ69" s="8">
        <v>0</v>
      </c>
    </row>
    <row r="70" spans="3:52" ht="16" customHeight="1">
      <c r="C70" s="357">
        <f t="shared" si="7"/>
        <v>64</v>
      </c>
      <c r="D70" s="358" t="str">
        <f t="shared" si="1"/>
        <v>IDP64</v>
      </c>
      <c r="E70" s="358" t="s">
        <v>822</v>
      </c>
      <c r="F70" s="358" t="s">
        <v>894</v>
      </c>
      <c r="G70" s="358">
        <v>6</v>
      </c>
      <c r="H70" s="358">
        <v>5</v>
      </c>
      <c r="I70" s="358" t="s">
        <v>688</v>
      </c>
      <c r="J70" s="358" t="s">
        <v>14</v>
      </c>
      <c r="K70" s="289" t="str">
        <f>UPPER(_xlfn.XLOOKUP($I70,PPL_EMAIL!$I$2:$I$400,PPL_EMAIL!$J$2:$J$400,"",0))</f>
        <v/>
      </c>
      <c r="L70" s="359" t="s">
        <v>272</v>
      </c>
      <c r="M70" s="360"/>
      <c r="N70" s="360"/>
      <c r="O70" s="293">
        <f t="shared" si="2"/>
        <v>6</v>
      </c>
      <c r="P70" s="289">
        <f t="shared" si="3"/>
        <v>32</v>
      </c>
      <c r="Q70" s="291">
        <f t="shared" si="4"/>
        <v>79</v>
      </c>
      <c r="R70" s="293">
        <f>_xlfn.XLOOKUP($I70, CBS_RAW!$AG$6:$AG$820,CBS_RAW!$AZ$6:$AZ$820,"",0)</f>
        <v>84.11</v>
      </c>
      <c r="S70" s="293">
        <v>143.25</v>
      </c>
      <c r="T70" s="293">
        <f t="shared" si="5"/>
        <v>8.4</v>
      </c>
      <c r="U70" s="293">
        <v>31</v>
      </c>
      <c r="V70" s="328">
        <v>19</v>
      </c>
      <c r="W70" s="361">
        <v>9</v>
      </c>
      <c r="AA70" t="str">
        <f t="shared" si="6"/>
        <v/>
      </c>
      <c r="AC70" s="240">
        <v>6</v>
      </c>
      <c r="AD70" s="240" t="s">
        <v>894</v>
      </c>
      <c r="AH70" s="8">
        <v>64</v>
      </c>
      <c r="AI70" s="8">
        <v>8</v>
      </c>
      <c r="AJ70" s="8" t="s">
        <v>501</v>
      </c>
      <c r="AK70" s="8" t="s">
        <v>34</v>
      </c>
      <c r="AL70" s="8" t="s">
        <v>771</v>
      </c>
      <c r="AM70" s="8">
        <v>36</v>
      </c>
      <c r="AN70" s="8">
        <v>63</v>
      </c>
      <c r="AO70" s="8">
        <v>89</v>
      </c>
      <c r="AP70" s="8">
        <v>73.3</v>
      </c>
      <c r="AQ70" s="8">
        <v>10.7</v>
      </c>
      <c r="AR70" s="8">
        <v>3.6</v>
      </c>
      <c r="AS70" s="8">
        <v>1.8</v>
      </c>
      <c r="AT70" s="8">
        <v>0.2</v>
      </c>
      <c r="AU70" s="8">
        <v>0</v>
      </c>
      <c r="AV70" s="8">
        <v>0</v>
      </c>
      <c r="AW70" s="8">
        <v>0</v>
      </c>
      <c r="AX70" s="8">
        <v>0.1</v>
      </c>
      <c r="AY70" s="8">
        <v>0</v>
      </c>
      <c r="AZ70" s="8">
        <v>0</v>
      </c>
    </row>
    <row r="71" spans="3:52" ht="16" customHeight="1">
      <c r="C71" s="357">
        <f t="shared" si="7"/>
        <v>65</v>
      </c>
      <c r="D71" s="358" t="str">
        <f t="shared" si="1"/>
        <v>IDP65</v>
      </c>
      <c r="E71" s="358" t="s">
        <v>792</v>
      </c>
      <c r="F71" s="358" t="s">
        <v>343</v>
      </c>
      <c r="G71" s="358">
        <v>37</v>
      </c>
      <c r="H71" s="358">
        <v>5</v>
      </c>
      <c r="I71" s="358" t="s">
        <v>696</v>
      </c>
      <c r="J71" s="358" t="s">
        <v>22</v>
      </c>
      <c r="K71" s="289" t="str">
        <f>UPPER(_xlfn.XLOOKUP($I71,PPL_EMAIL!$I$2:$I$400,PPL_EMAIL!$J$2:$J$400,"",0))</f>
        <v/>
      </c>
      <c r="L71" s="359" t="s">
        <v>272</v>
      </c>
      <c r="M71" s="360"/>
      <c r="N71" s="360"/>
      <c r="O71" s="293">
        <f t="shared" si="2"/>
        <v>32</v>
      </c>
      <c r="P71" s="289">
        <f t="shared" si="3"/>
        <v>38</v>
      </c>
      <c r="Q71" s="291">
        <f t="shared" si="4"/>
        <v>91</v>
      </c>
      <c r="R71" s="293">
        <f>_xlfn.XLOOKUP($I71, CBS_RAW!$AG$6:$AG$820,CBS_RAW!$AZ$6:$AZ$820,"",0)</f>
        <v>45.13</v>
      </c>
      <c r="S71" s="293">
        <v>35.5</v>
      </c>
      <c r="T71" s="293">
        <f t="shared" si="5"/>
        <v>3.2</v>
      </c>
      <c r="U71" s="293">
        <v>13</v>
      </c>
      <c r="V71" s="328">
        <v>12</v>
      </c>
      <c r="W71" s="361">
        <v>0</v>
      </c>
      <c r="AA71" t="str">
        <f t="shared" si="6"/>
        <v/>
      </c>
      <c r="AC71" s="240">
        <v>37</v>
      </c>
      <c r="AD71" s="240" t="s">
        <v>343</v>
      </c>
      <c r="AH71" s="8">
        <v>65</v>
      </c>
      <c r="AI71" s="8">
        <v>8</v>
      </c>
      <c r="AJ71" s="8" t="s">
        <v>1340</v>
      </c>
      <c r="AK71" s="8" t="s">
        <v>16</v>
      </c>
      <c r="AL71" s="8" t="s">
        <v>792</v>
      </c>
      <c r="AM71" s="8">
        <v>37</v>
      </c>
      <c r="AN71" s="8">
        <v>43</v>
      </c>
      <c r="AO71" s="8">
        <v>103</v>
      </c>
      <c r="AP71" s="8">
        <v>63.6</v>
      </c>
      <c r="AQ71" s="8">
        <v>10.8</v>
      </c>
      <c r="AR71" s="8">
        <v>3.9</v>
      </c>
      <c r="AS71" s="8">
        <v>3.9</v>
      </c>
      <c r="AT71" s="8">
        <v>0.1</v>
      </c>
      <c r="AU71" s="8">
        <v>0</v>
      </c>
      <c r="AV71" s="8">
        <v>0.1</v>
      </c>
      <c r="AW71" s="8">
        <v>0</v>
      </c>
      <c r="AX71" s="8">
        <v>0.1</v>
      </c>
      <c r="AY71" s="8">
        <v>0</v>
      </c>
      <c r="AZ71" s="8">
        <v>0</v>
      </c>
    </row>
    <row r="72" spans="3:52" ht="16" customHeight="1">
      <c r="C72" s="357">
        <f t="shared" si="7"/>
        <v>66</v>
      </c>
      <c r="D72" s="358" t="str">
        <f t="shared" si="1"/>
        <v>IDP66</v>
      </c>
      <c r="E72" s="358" t="s">
        <v>869</v>
      </c>
      <c r="F72" s="358" t="s">
        <v>894</v>
      </c>
      <c r="G72" s="358">
        <v>7</v>
      </c>
      <c r="H72" s="358">
        <v>5</v>
      </c>
      <c r="I72" s="358" t="s">
        <v>1375</v>
      </c>
      <c r="J72" s="358" t="s">
        <v>433</v>
      </c>
      <c r="K72" s="289" t="str">
        <f>UPPER(_xlfn.XLOOKUP($I72,PPL_EMAIL!$I$2:$I$400,PPL_EMAIL!$J$2:$J$400,"",0))</f>
        <v/>
      </c>
      <c r="L72" s="359" t="s">
        <v>272</v>
      </c>
      <c r="M72" s="360"/>
      <c r="N72" s="360"/>
      <c r="O72" s="293">
        <f t="shared" ref="O72:O135" si="8">_xlfn.XLOOKUP($I72,$AJ$6:$AJ$152,AM$6:AM$152,"",0)</f>
        <v>5</v>
      </c>
      <c r="P72" s="289">
        <f t="shared" ref="P72:P135" si="9">_xlfn.XLOOKUP($I72,$AJ$6:$AJ$152,AN$6:AN$152,"",0)</f>
        <v>32</v>
      </c>
      <c r="Q72" s="291">
        <f t="shared" ref="Q72:Q135" si="10">_xlfn.XLOOKUP($I72,$AJ$6:$AJ$152,AO$6:AO$152,"",0)</f>
        <v>69</v>
      </c>
      <c r="R72" s="293">
        <f>_xlfn.XLOOKUP($I72, CBS_RAW!$AG$6:$AG$820,CBS_RAW!$AZ$6:$AZ$820,"",0)</f>
        <v>75.510000000000005</v>
      </c>
      <c r="S72" s="293">
        <v>144</v>
      </c>
      <c r="T72" s="293">
        <f t="shared" ref="T72:T135" si="11">_xlfn.XLOOKUP($I72,$AJ$6:$AJ$152,AQ$6:AQ$152,"",0)</f>
        <v>8.5</v>
      </c>
      <c r="U72" s="293">
        <v>36</v>
      </c>
      <c r="V72" s="328">
        <v>20</v>
      </c>
      <c r="W72" s="361">
        <v>8</v>
      </c>
      <c r="AA72" t="str">
        <f t="shared" ref="AA72:AA135" si="12">TRIM(L72)</f>
        <v/>
      </c>
      <c r="AC72" s="240">
        <v>7</v>
      </c>
      <c r="AD72" s="240" t="s">
        <v>894</v>
      </c>
      <c r="AH72" s="8">
        <v>66</v>
      </c>
      <c r="AI72" s="8">
        <v>8</v>
      </c>
      <c r="AJ72" s="8" t="s">
        <v>692</v>
      </c>
      <c r="AK72" s="8" t="s">
        <v>50</v>
      </c>
      <c r="AL72" s="8" t="s">
        <v>811</v>
      </c>
      <c r="AM72" s="8">
        <v>38</v>
      </c>
      <c r="AN72" s="8">
        <v>68</v>
      </c>
      <c r="AO72" s="8">
        <v>88</v>
      </c>
      <c r="AP72" s="8">
        <v>75.3</v>
      </c>
      <c r="AQ72" s="8">
        <v>6.6</v>
      </c>
      <c r="AR72" s="8">
        <v>3</v>
      </c>
      <c r="AS72" s="8">
        <v>1.8</v>
      </c>
      <c r="AT72" s="8">
        <v>0.1</v>
      </c>
      <c r="AU72" s="8">
        <v>0</v>
      </c>
      <c r="AV72" s="8">
        <v>0</v>
      </c>
      <c r="AW72" s="8">
        <v>0</v>
      </c>
      <c r="AX72" s="8">
        <v>0</v>
      </c>
      <c r="AY72" s="8">
        <v>0</v>
      </c>
      <c r="AZ72" s="8">
        <v>0</v>
      </c>
    </row>
    <row r="73" spans="3:52" ht="16" customHeight="1">
      <c r="C73" s="357">
        <f t="shared" si="7"/>
        <v>67</v>
      </c>
      <c r="D73" s="358" t="str">
        <f t="shared" si="1"/>
        <v>IDP67</v>
      </c>
      <c r="E73" s="358" t="s">
        <v>813</v>
      </c>
      <c r="F73" s="358" t="s">
        <v>895</v>
      </c>
      <c r="G73" s="358">
        <v>2</v>
      </c>
      <c r="H73" s="358">
        <v>5</v>
      </c>
      <c r="I73" s="358" t="s">
        <v>349</v>
      </c>
      <c r="J73" s="358" t="s">
        <v>2</v>
      </c>
      <c r="K73" s="289" t="str">
        <f>UPPER(_xlfn.XLOOKUP($I73,PPL_EMAIL!$I$2:$I$400,PPL_EMAIL!$J$2:$J$400,"",0))</f>
        <v/>
      </c>
      <c r="L73" s="359" t="s">
        <v>272</v>
      </c>
      <c r="M73" s="360"/>
      <c r="N73" s="360"/>
      <c r="O73" s="293">
        <f t="shared" si="8"/>
        <v>2</v>
      </c>
      <c r="P73" s="289">
        <f t="shared" si="9"/>
        <v>28</v>
      </c>
      <c r="Q73" s="291">
        <f t="shared" si="10"/>
        <v>100</v>
      </c>
      <c r="R73" s="293">
        <f>_xlfn.XLOOKUP($I73, CBS_RAW!$AG$6:$AG$820,CBS_RAW!$AZ$6:$AZ$820,"",0)</f>
        <v>74.87</v>
      </c>
      <c r="S73" s="293">
        <v>137.75</v>
      </c>
      <c r="T73" s="293">
        <f t="shared" si="11"/>
        <v>8.1</v>
      </c>
      <c r="U73" s="293">
        <v>40</v>
      </c>
      <c r="V73" s="328">
        <v>28</v>
      </c>
      <c r="W73" s="361">
        <v>7</v>
      </c>
      <c r="AA73" t="str">
        <f t="shared" si="12"/>
        <v/>
      </c>
      <c r="AC73" s="240">
        <v>2</v>
      </c>
      <c r="AD73" s="240" t="s">
        <v>895</v>
      </c>
      <c r="AH73" s="8">
        <v>67</v>
      </c>
      <c r="AI73" s="8">
        <v>8</v>
      </c>
      <c r="AJ73" s="8" t="s">
        <v>1378</v>
      </c>
      <c r="AK73" s="8" t="s">
        <v>24</v>
      </c>
      <c r="AL73" s="8" t="s">
        <v>849</v>
      </c>
      <c r="AM73" s="8">
        <v>8</v>
      </c>
      <c r="AN73" s="8">
        <v>30</v>
      </c>
      <c r="AO73" s="8">
        <v>84</v>
      </c>
      <c r="AP73" s="8">
        <v>71.900000000000006</v>
      </c>
      <c r="AQ73" s="8">
        <v>11.3</v>
      </c>
      <c r="AR73" s="8">
        <v>2.2999999999999998</v>
      </c>
      <c r="AS73" s="8">
        <v>0.7</v>
      </c>
      <c r="AT73" s="8">
        <v>0.4</v>
      </c>
      <c r="AU73" s="8">
        <v>0</v>
      </c>
      <c r="AV73" s="8">
        <v>0.1</v>
      </c>
      <c r="AW73" s="8">
        <v>0.3</v>
      </c>
      <c r="AX73" s="8">
        <v>0</v>
      </c>
      <c r="AY73" s="8">
        <v>0</v>
      </c>
      <c r="AZ73" s="8">
        <v>0.1</v>
      </c>
    </row>
    <row r="74" spans="3:52" ht="16" customHeight="1">
      <c r="C74" s="357">
        <f t="shared" ref="C74:C137" si="13">C73+1</f>
        <v>68</v>
      </c>
      <c r="D74" s="358" t="str">
        <f t="shared" si="1"/>
        <v>IDP68</v>
      </c>
      <c r="E74" s="358" t="s">
        <v>811</v>
      </c>
      <c r="F74" s="358" t="s">
        <v>343</v>
      </c>
      <c r="G74" s="358">
        <v>38</v>
      </c>
      <c r="H74" s="358">
        <v>5</v>
      </c>
      <c r="I74" s="358" t="s">
        <v>1376</v>
      </c>
      <c r="J74" s="358" t="s">
        <v>49</v>
      </c>
      <c r="K74" s="289" t="s">
        <v>519</v>
      </c>
      <c r="L74" s="359" t="s">
        <v>272</v>
      </c>
      <c r="M74" s="360"/>
      <c r="N74" s="360"/>
      <c r="O74" s="293">
        <f t="shared" si="8"/>
        <v>33</v>
      </c>
      <c r="P74" s="289">
        <f t="shared" si="9"/>
        <v>46</v>
      </c>
      <c r="Q74" s="291">
        <f t="shared" si="10"/>
        <v>82</v>
      </c>
      <c r="R74" s="293">
        <f>_xlfn.XLOOKUP($I74, CBS_RAW!$AG$6:$AG$820,CBS_RAW!$AZ$6:$AZ$820,"",0)</f>
        <v>87.17</v>
      </c>
      <c r="S74" s="293">
        <v>0</v>
      </c>
      <c r="T74" s="293">
        <f t="shared" si="11"/>
        <v>0</v>
      </c>
      <c r="U74" s="293">
        <v>0</v>
      </c>
      <c r="V74" s="328">
        <v>0</v>
      </c>
      <c r="W74" s="361">
        <v>0</v>
      </c>
      <c r="AA74" t="str">
        <f t="shared" si="12"/>
        <v/>
      </c>
      <c r="AC74" s="240">
        <v>38</v>
      </c>
      <c r="AD74" s="240" t="s">
        <v>343</v>
      </c>
      <c r="AH74" s="8">
        <v>68</v>
      </c>
      <c r="AI74" s="8">
        <v>8</v>
      </c>
      <c r="AJ74" s="8" t="s">
        <v>493</v>
      </c>
      <c r="AK74" s="8" t="s">
        <v>20</v>
      </c>
      <c r="AL74" s="8" t="s">
        <v>814</v>
      </c>
      <c r="AM74" s="8">
        <v>20</v>
      </c>
      <c r="AN74" s="8">
        <v>58</v>
      </c>
      <c r="AO74" s="8">
        <v>97</v>
      </c>
      <c r="AP74" s="8">
        <v>72.400000000000006</v>
      </c>
      <c r="AQ74" s="8">
        <v>9.3000000000000007</v>
      </c>
      <c r="AR74" s="8">
        <v>3.6</v>
      </c>
      <c r="AS74" s="8">
        <v>1.7</v>
      </c>
      <c r="AT74" s="8">
        <v>0.1</v>
      </c>
      <c r="AU74" s="8">
        <v>0</v>
      </c>
      <c r="AV74" s="8">
        <v>0.2</v>
      </c>
      <c r="AW74" s="8">
        <v>0</v>
      </c>
      <c r="AX74" s="8">
        <v>0.1</v>
      </c>
      <c r="AY74" s="8">
        <v>0</v>
      </c>
      <c r="AZ74" s="8">
        <v>0</v>
      </c>
    </row>
    <row r="75" spans="3:52" ht="16" customHeight="1">
      <c r="C75" s="357">
        <f t="shared" si="13"/>
        <v>69</v>
      </c>
      <c r="D75" s="358" t="str">
        <f t="shared" si="1"/>
        <v>IDP69</v>
      </c>
      <c r="E75" s="358" t="s">
        <v>814</v>
      </c>
      <c r="F75" s="358" t="s">
        <v>893</v>
      </c>
      <c r="G75" s="358">
        <v>20</v>
      </c>
      <c r="H75" s="358">
        <v>5</v>
      </c>
      <c r="I75" s="358" t="s">
        <v>493</v>
      </c>
      <c r="J75" s="358" t="s">
        <v>20</v>
      </c>
      <c r="K75" s="289" t="str">
        <f>UPPER(_xlfn.XLOOKUP($I75,PPL_EMAIL!$I$2:$I$400,PPL_EMAIL!$J$2:$J$400,"",0))</f>
        <v/>
      </c>
      <c r="L75" s="359" t="s">
        <v>272</v>
      </c>
      <c r="M75" s="360"/>
      <c r="N75" s="360"/>
      <c r="O75" s="293">
        <f t="shared" si="8"/>
        <v>20</v>
      </c>
      <c r="P75" s="289">
        <f t="shared" si="9"/>
        <v>58</v>
      </c>
      <c r="Q75" s="291">
        <f t="shared" si="10"/>
        <v>97</v>
      </c>
      <c r="R75" s="293">
        <f>_xlfn.XLOOKUP($I75, CBS_RAW!$AG$6:$AG$820,CBS_RAW!$AZ$6:$AZ$820,"",0)</f>
        <v>87.09</v>
      </c>
      <c r="S75" s="293">
        <v>157.25</v>
      </c>
      <c r="T75" s="293">
        <f t="shared" si="11"/>
        <v>9.3000000000000007</v>
      </c>
      <c r="U75" s="293">
        <v>62</v>
      </c>
      <c r="V75" s="328">
        <v>29</v>
      </c>
      <c r="W75" s="361">
        <v>1.5</v>
      </c>
      <c r="AA75" t="str">
        <f t="shared" si="12"/>
        <v/>
      </c>
      <c r="AC75" s="240">
        <v>20</v>
      </c>
      <c r="AD75" s="240" t="s">
        <v>893</v>
      </c>
      <c r="AH75" s="8">
        <v>69</v>
      </c>
      <c r="AI75" s="8">
        <v>8</v>
      </c>
      <c r="AJ75" s="8" t="s">
        <v>499</v>
      </c>
      <c r="AK75" s="8" t="s">
        <v>29</v>
      </c>
      <c r="AL75" s="8" t="s">
        <v>803</v>
      </c>
      <c r="AM75" s="8">
        <v>39</v>
      </c>
      <c r="AN75" s="8">
        <v>70</v>
      </c>
      <c r="AO75" s="8">
        <v>90</v>
      </c>
      <c r="AP75" s="8">
        <v>78</v>
      </c>
      <c r="AQ75" s="8">
        <v>9.8000000000000007</v>
      </c>
      <c r="AR75" s="8">
        <v>4</v>
      </c>
      <c r="AS75" s="8">
        <v>1.8</v>
      </c>
      <c r="AT75" s="8">
        <v>0.1</v>
      </c>
      <c r="AU75" s="8">
        <v>0</v>
      </c>
      <c r="AV75" s="8">
        <v>0</v>
      </c>
      <c r="AW75" s="8">
        <v>0.1</v>
      </c>
      <c r="AX75" s="8">
        <v>0.1</v>
      </c>
      <c r="AY75" s="8">
        <v>0</v>
      </c>
      <c r="AZ75" s="8">
        <v>0</v>
      </c>
    </row>
    <row r="76" spans="3:52" ht="16" customHeight="1">
      <c r="C76" s="357">
        <f t="shared" si="13"/>
        <v>70</v>
      </c>
      <c r="D76" s="358" t="str">
        <f t="shared" si="1"/>
        <v>IDP70</v>
      </c>
      <c r="E76" s="358" t="s">
        <v>803</v>
      </c>
      <c r="F76" s="358" t="s">
        <v>343</v>
      </c>
      <c r="G76" s="358">
        <v>39</v>
      </c>
      <c r="H76" s="358">
        <v>5</v>
      </c>
      <c r="I76" s="358" t="s">
        <v>692</v>
      </c>
      <c r="J76" s="358" t="s">
        <v>50</v>
      </c>
      <c r="K76" s="289" t="str">
        <f>UPPER(_xlfn.XLOOKUP($I76,PPL_EMAIL!$I$2:$I$400,PPL_EMAIL!$J$2:$J$400,"",0))</f>
        <v>SHAFT</v>
      </c>
      <c r="L76" s="359">
        <v>1</v>
      </c>
      <c r="M76" s="360" t="s">
        <v>69</v>
      </c>
      <c r="N76" s="360"/>
      <c r="O76" s="293">
        <f t="shared" si="8"/>
        <v>38</v>
      </c>
      <c r="P76" s="289">
        <f t="shared" si="9"/>
        <v>68</v>
      </c>
      <c r="Q76" s="291">
        <f t="shared" si="10"/>
        <v>88</v>
      </c>
      <c r="R76" s="293">
        <f>_xlfn.XLOOKUP($I76, CBS_RAW!$AG$6:$AG$820,CBS_RAW!$AZ$6:$AZ$820,"",0)</f>
        <v>81.86</v>
      </c>
      <c r="S76" s="293">
        <v>106</v>
      </c>
      <c r="T76" s="293">
        <f t="shared" si="11"/>
        <v>6.6</v>
      </c>
      <c r="U76" s="293">
        <v>48</v>
      </c>
      <c r="V76" s="328">
        <v>28</v>
      </c>
      <c r="W76" s="361">
        <v>1</v>
      </c>
      <c r="AA76" t="str">
        <f t="shared" si="12"/>
        <v>1</v>
      </c>
      <c r="AC76" s="240">
        <v>39</v>
      </c>
      <c r="AD76" s="240" t="s">
        <v>343</v>
      </c>
      <c r="AH76" s="8">
        <v>70</v>
      </c>
      <c r="AI76" s="8">
        <v>8</v>
      </c>
      <c r="AJ76" s="8" t="s">
        <v>1345</v>
      </c>
      <c r="AK76" s="8" t="s">
        <v>42</v>
      </c>
      <c r="AL76" s="8" t="s">
        <v>804</v>
      </c>
      <c r="AM76" s="8">
        <v>40</v>
      </c>
      <c r="AN76" s="8">
        <v>62</v>
      </c>
      <c r="AO76" s="8">
        <v>86</v>
      </c>
      <c r="AP76" s="8">
        <v>78.400000000000006</v>
      </c>
      <c r="AQ76" s="8">
        <v>11.4</v>
      </c>
      <c r="AR76" s="8">
        <v>4.4000000000000004</v>
      </c>
      <c r="AS76" s="8">
        <v>2.2999999999999998</v>
      </c>
      <c r="AT76" s="8">
        <v>0.1</v>
      </c>
      <c r="AU76" s="8">
        <v>0</v>
      </c>
      <c r="AV76" s="8">
        <v>0</v>
      </c>
      <c r="AW76" s="8">
        <v>0.2</v>
      </c>
      <c r="AX76" s="8">
        <v>0</v>
      </c>
      <c r="AY76" s="8">
        <v>0</v>
      </c>
      <c r="AZ76" s="8">
        <v>0</v>
      </c>
    </row>
    <row r="77" spans="3:52" ht="16" customHeight="1">
      <c r="C77" s="357">
        <f t="shared" si="13"/>
        <v>71</v>
      </c>
      <c r="D77" s="358" t="str">
        <f t="shared" si="1"/>
        <v>IDP71</v>
      </c>
      <c r="E77" s="358" t="s">
        <v>820</v>
      </c>
      <c r="F77" s="358" t="s">
        <v>893</v>
      </c>
      <c r="G77" s="358">
        <v>21</v>
      </c>
      <c r="H77" s="358">
        <v>5</v>
      </c>
      <c r="I77" s="358" t="s">
        <v>748</v>
      </c>
      <c r="J77" s="358" t="s">
        <v>42</v>
      </c>
      <c r="K77" s="289" t="str">
        <f>UPPER(_xlfn.XLOOKUP($I77,PPL_EMAIL!$I$2:$I$400,PPL_EMAIL!$J$2:$J$400,"",0))</f>
        <v/>
      </c>
      <c r="L77" s="359" t="s">
        <v>272</v>
      </c>
      <c r="M77" s="360"/>
      <c r="N77" s="360"/>
      <c r="O77" s="293">
        <f t="shared" si="8"/>
        <v>21</v>
      </c>
      <c r="P77" s="289">
        <f t="shared" si="9"/>
        <v>61</v>
      </c>
      <c r="Q77" s="291">
        <f t="shared" si="10"/>
        <v>98</v>
      </c>
      <c r="R77" s="293">
        <f>_xlfn.XLOOKUP($I77, CBS_RAW!$AG$6:$AG$820,CBS_RAW!$AZ$6:$AZ$820,"",0)</f>
        <v>87.38</v>
      </c>
      <c r="S77" s="293">
        <v>136.75</v>
      </c>
      <c r="T77" s="293">
        <f t="shared" si="11"/>
        <v>9.8000000000000007</v>
      </c>
      <c r="U77" s="293">
        <v>58</v>
      </c>
      <c r="V77" s="328">
        <v>15</v>
      </c>
      <c r="W77" s="361">
        <v>0</v>
      </c>
      <c r="AA77" t="str">
        <f t="shared" si="12"/>
        <v/>
      </c>
      <c r="AC77" s="240">
        <v>21</v>
      </c>
      <c r="AD77" s="240" t="s">
        <v>893</v>
      </c>
      <c r="AH77" s="8">
        <v>71</v>
      </c>
      <c r="AI77" s="8">
        <v>8</v>
      </c>
      <c r="AJ77" s="8" t="s">
        <v>349</v>
      </c>
      <c r="AK77" s="8" t="s">
        <v>2</v>
      </c>
      <c r="AL77" s="8" t="s">
        <v>813</v>
      </c>
      <c r="AM77" s="8">
        <v>2</v>
      </c>
      <c r="AN77" s="8">
        <v>28</v>
      </c>
      <c r="AO77" s="8">
        <v>100</v>
      </c>
      <c r="AP77" s="8">
        <v>74</v>
      </c>
      <c r="AQ77" s="8">
        <v>8.1</v>
      </c>
      <c r="AR77" s="8">
        <v>2.4</v>
      </c>
      <c r="AS77" s="8">
        <v>1.6</v>
      </c>
      <c r="AT77" s="8">
        <v>0.4</v>
      </c>
      <c r="AU77" s="8">
        <v>0</v>
      </c>
      <c r="AV77" s="8">
        <v>0</v>
      </c>
      <c r="AW77" s="8">
        <v>0</v>
      </c>
      <c r="AX77" s="8">
        <v>0</v>
      </c>
      <c r="AY77" s="8">
        <v>0</v>
      </c>
      <c r="AZ77" s="8">
        <v>0</v>
      </c>
    </row>
    <row r="78" spans="3:52" ht="16" customHeight="1">
      <c r="C78" s="357">
        <f t="shared" si="13"/>
        <v>72</v>
      </c>
      <c r="D78" s="358" t="str">
        <f t="shared" si="1"/>
        <v>IDP72</v>
      </c>
      <c r="E78" s="358" t="s">
        <v>839</v>
      </c>
      <c r="F78" s="358" t="s">
        <v>893</v>
      </c>
      <c r="G78" s="358">
        <v>22</v>
      </c>
      <c r="H78" s="358">
        <v>5</v>
      </c>
      <c r="I78" s="358" t="s">
        <v>702</v>
      </c>
      <c r="J78" s="358" t="s">
        <v>13</v>
      </c>
      <c r="K78" s="289" t="str">
        <f>UPPER(_xlfn.XLOOKUP($I78,PPL_EMAIL!$I$2:$I$400,PPL_EMAIL!$J$2:$J$400,"",0))</f>
        <v/>
      </c>
      <c r="L78" s="359" t="s">
        <v>272</v>
      </c>
      <c r="M78" s="360"/>
      <c r="N78" s="360"/>
      <c r="O78" s="293">
        <f t="shared" si="8"/>
        <v>25</v>
      </c>
      <c r="P78" s="289">
        <f t="shared" si="9"/>
        <v>69</v>
      </c>
      <c r="Q78" s="291">
        <f t="shared" si="10"/>
        <v>103</v>
      </c>
      <c r="R78" s="293">
        <f>_xlfn.XLOOKUP($I78, CBS_RAW!$AG$6:$AG$820,CBS_RAW!$AZ$6:$AZ$820,"",0)</f>
        <v>99.73</v>
      </c>
      <c r="S78" s="293">
        <v>74</v>
      </c>
      <c r="T78" s="293">
        <f t="shared" si="11"/>
        <v>10.6</v>
      </c>
      <c r="U78" s="293">
        <v>30</v>
      </c>
      <c r="V78" s="328">
        <v>16</v>
      </c>
      <c r="W78" s="361">
        <v>1</v>
      </c>
      <c r="AA78" t="str">
        <f t="shared" si="12"/>
        <v/>
      </c>
      <c r="AC78" s="240">
        <v>22</v>
      </c>
      <c r="AD78" s="240" t="s">
        <v>893</v>
      </c>
      <c r="AH78" s="8">
        <v>72</v>
      </c>
      <c r="AI78" s="8">
        <v>8</v>
      </c>
      <c r="AJ78" s="8" t="s">
        <v>705</v>
      </c>
      <c r="AK78" s="8" t="s">
        <v>18</v>
      </c>
      <c r="AL78" s="8" t="s">
        <v>841</v>
      </c>
      <c r="AM78" s="8">
        <v>2</v>
      </c>
      <c r="AN78" s="8">
        <v>54</v>
      </c>
      <c r="AO78" s="8">
        <v>95</v>
      </c>
      <c r="AP78" s="8">
        <v>71</v>
      </c>
      <c r="AQ78" s="8">
        <v>11.8</v>
      </c>
      <c r="AR78" s="8">
        <v>5.0999999999999996</v>
      </c>
      <c r="AS78" s="8">
        <v>2.7</v>
      </c>
      <c r="AT78" s="8">
        <v>0.1</v>
      </c>
      <c r="AU78" s="8">
        <v>0</v>
      </c>
      <c r="AV78" s="8">
        <v>0</v>
      </c>
      <c r="AW78" s="8">
        <v>0.1</v>
      </c>
      <c r="AX78" s="8">
        <v>0.1</v>
      </c>
      <c r="AY78" s="8">
        <v>0</v>
      </c>
      <c r="AZ78" s="8">
        <v>0</v>
      </c>
    </row>
    <row r="79" spans="3:52" ht="16" customHeight="1">
      <c r="C79" s="357">
        <f t="shared" si="13"/>
        <v>73</v>
      </c>
      <c r="D79" s="358" t="str">
        <f t="shared" si="1"/>
        <v>IDP73</v>
      </c>
      <c r="E79" s="358" t="s">
        <v>804</v>
      </c>
      <c r="F79" s="358" t="s">
        <v>343</v>
      </c>
      <c r="G79" s="358">
        <v>40</v>
      </c>
      <c r="H79" s="358">
        <v>5</v>
      </c>
      <c r="I79" s="358" t="s">
        <v>1377</v>
      </c>
      <c r="J79" s="358" t="s">
        <v>32</v>
      </c>
      <c r="K79" s="289" t="str">
        <f>UPPER(_xlfn.XLOOKUP($I79,PPL_EMAIL!$I$2:$I$400,PPL_EMAIL!$J$2:$J$400,"",0))</f>
        <v/>
      </c>
      <c r="L79" s="359" t="s">
        <v>272</v>
      </c>
      <c r="M79" s="360"/>
      <c r="N79" s="360"/>
      <c r="O79" s="293">
        <f t="shared" si="8"/>
        <v>42</v>
      </c>
      <c r="P79" s="289">
        <f t="shared" si="9"/>
        <v>43</v>
      </c>
      <c r="Q79" s="291">
        <f t="shared" si="10"/>
        <v>102</v>
      </c>
      <c r="R79" s="293">
        <f>_xlfn.XLOOKUP($I79, CBS_RAW!$AG$6:$AG$820,CBS_RAW!$AZ$6:$AZ$820,"",0)</f>
        <v>105.81</v>
      </c>
      <c r="S79" s="293">
        <v>203</v>
      </c>
      <c r="T79" s="293">
        <f t="shared" si="11"/>
        <v>12.7</v>
      </c>
      <c r="U79" s="293">
        <v>38</v>
      </c>
      <c r="V79" s="328">
        <v>11</v>
      </c>
      <c r="W79" s="361">
        <v>18.5</v>
      </c>
      <c r="AA79" t="str">
        <f t="shared" si="12"/>
        <v/>
      </c>
      <c r="AC79" s="240">
        <v>40</v>
      </c>
      <c r="AD79" s="240" t="s">
        <v>343</v>
      </c>
      <c r="AH79" s="8">
        <v>73</v>
      </c>
      <c r="AI79" s="8">
        <v>8</v>
      </c>
      <c r="AJ79" s="8" t="s">
        <v>233</v>
      </c>
      <c r="AK79" s="8" t="s">
        <v>31</v>
      </c>
      <c r="AL79" s="8" t="s">
        <v>817</v>
      </c>
      <c r="AM79" s="8">
        <v>9</v>
      </c>
      <c r="AN79" s="8">
        <v>10</v>
      </c>
      <c r="AO79" s="8">
        <v>103</v>
      </c>
      <c r="AP79" s="8">
        <v>65.599999999999994</v>
      </c>
      <c r="AQ79" s="8">
        <v>12.1</v>
      </c>
      <c r="AR79" s="8">
        <v>3.3</v>
      </c>
      <c r="AS79" s="8">
        <v>2.1</v>
      </c>
      <c r="AT79" s="8">
        <v>0.9</v>
      </c>
      <c r="AU79" s="8">
        <v>0</v>
      </c>
      <c r="AV79" s="8">
        <v>0</v>
      </c>
      <c r="AW79" s="8">
        <v>0</v>
      </c>
      <c r="AX79" s="8">
        <v>0</v>
      </c>
      <c r="AY79" s="8">
        <v>0</v>
      </c>
      <c r="AZ79" s="8">
        <v>0</v>
      </c>
    </row>
    <row r="80" spans="3:52" ht="16" customHeight="1">
      <c r="C80" s="357">
        <f t="shared" si="13"/>
        <v>74</v>
      </c>
      <c r="D80" s="358" t="str">
        <f t="shared" si="1"/>
        <v>IDP74</v>
      </c>
      <c r="E80" s="358" t="s">
        <v>819</v>
      </c>
      <c r="F80" s="358" t="s">
        <v>343</v>
      </c>
      <c r="G80" s="358">
        <v>41</v>
      </c>
      <c r="H80" s="358">
        <v>5</v>
      </c>
      <c r="I80" s="464" t="s">
        <v>1340</v>
      </c>
      <c r="J80" s="358" t="s">
        <v>16</v>
      </c>
      <c r="K80" s="289" t="str">
        <f>UPPER(_xlfn.XLOOKUP($I80,PPL_EMAIL!$I$2:$I$400,PPL_EMAIL!$J$2:$J$400,"",0))</f>
        <v>HOMIES</v>
      </c>
      <c r="L80" s="359">
        <v>1</v>
      </c>
      <c r="M80" s="360" t="s">
        <v>69</v>
      </c>
      <c r="N80" s="360"/>
      <c r="O80" s="293">
        <f t="shared" si="8"/>
        <v>37</v>
      </c>
      <c r="P80" s="289">
        <f t="shared" si="9"/>
        <v>43</v>
      </c>
      <c r="Q80" s="291">
        <f t="shared" si="10"/>
        <v>103</v>
      </c>
      <c r="R80" s="293">
        <f>_xlfn.XLOOKUP($I80, CBS_RAW!$AG$6:$AG$820,CBS_RAW!$AZ$6:$AZ$820,"",0)</f>
        <v>106.91</v>
      </c>
      <c r="S80" s="293">
        <v>173.25</v>
      </c>
      <c r="T80" s="293">
        <f t="shared" si="11"/>
        <v>10.8</v>
      </c>
      <c r="U80" s="293">
        <v>62</v>
      </c>
      <c r="V80" s="328">
        <v>63</v>
      </c>
      <c r="W80" s="361">
        <v>1</v>
      </c>
      <c r="AA80" t="str">
        <f t="shared" si="12"/>
        <v>1</v>
      </c>
      <c r="AC80" s="240">
        <v>41</v>
      </c>
      <c r="AD80" s="240" t="s">
        <v>343</v>
      </c>
      <c r="AH80" s="8">
        <v>74</v>
      </c>
      <c r="AI80" s="8">
        <v>8</v>
      </c>
      <c r="AJ80" s="8" t="s">
        <v>229</v>
      </c>
      <c r="AK80" s="8" t="s">
        <v>27</v>
      </c>
      <c r="AL80" s="8" t="s">
        <v>823</v>
      </c>
      <c r="AM80" s="8">
        <v>10</v>
      </c>
      <c r="AN80" s="8">
        <v>34</v>
      </c>
      <c r="AO80" s="8">
        <v>105</v>
      </c>
      <c r="AP80" s="8">
        <v>65.599999999999994</v>
      </c>
      <c r="AQ80" s="8">
        <v>9.1999999999999993</v>
      </c>
      <c r="AR80" s="8">
        <v>2.2999999999999998</v>
      </c>
      <c r="AS80" s="8">
        <v>0.9</v>
      </c>
      <c r="AT80" s="8">
        <v>0.7</v>
      </c>
      <c r="AU80" s="8">
        <v>0</v>
      </c>
      <c r="AV80" s="8">
        <v>0</v>
      </c>
      <c r="AW80" s="8">
        <v>0.4</v>
      </c>
      <c r="AX80" s="8">
        <v>0</v>
      </c>
      <c r="AY80" s="8">
        <v>0</v>
      </c>
      <c r="AZ80" s="8">
        <v>0</v>
      </c>
    </row>
    <row r="81" spans="3:52" ht="16" customHeight="1">
      <c r="C81" s="357">
        <f t="shared" si="13"/>
        <v>75</v>
      </c>
      <c r="D81" s="358" t="str">
        <f t="shared" si="1"/>
        <v>IDP75</v>
      </c>
      <c r="E81" s="358" t="s">
        <v>825</v>
      </c>
      <c r="F81" s="358" t="s">
        <v>343</v>
      </c>
      <c r="G81" s="358">
        <v>42</v>
      </c>
      <c r="H81" s="358">
        <v>5</v>
      </c>
      <c r="I81" s="358" t="s">
        <v>513</v>
      </c>
      <c r="J81" s="358" t="s">
        <v>8</v>
      </c>
      <c r="K81" s="289" t="str">
        <f>UPPER(_xlfn.XLOOKUP($I81,PPL_EMAIL!$I$2:$I$400,PPL_EMAIL!$J$2:$J$400,"",0))</f>
        <v/>
      </c>
      <c r="L81" s="359" t="s">
        <v>272</v>
      </c>
      <c r="M81" s="360"/>
      <c r="N81" s="360"/>
      <c r="O81" s="293">
        <f t="shared" si="8"/>
        <v>44</v>
      </c>
      <c r="P81" s="289">
        <f t="shared" si="9"/>
        <v>71</v>
      </c>
      <c r="Q81" s="291">
        <f t="shared" si="10"/>
        <v>117</v>
      </c>
      <c r="R81" s="293">
        <f>_xlfn.XLOOKUP($I81, CBS_RAW!$AG$6:$AG$820,CBS_RAW!$AZ$6:$AZ$820,"",0)</f>
        <v>127.39</v>
      </c>
      <c r="S81" s="293">
        <v>148.5</v>
      </c>
      <c r="T81" s="293">
        <f t="shared" si="11"/>
        <v>11.4</v>
      </c>
      <c r="U81" s="293">
        <v>69</v>
      </c>
      <c r="V81" s="328">
        <v>44</v>
      </c>
      <c r="W81" s="361">
        <v>1</v>
      </c>
      <c r="AA81" t="str">
        <f t="shared" si="12"/>
        <v/>
      </c>
      <c r="AC81" s="240">
        <v>42</v>
      </c>
      <c r="AD81" s="240" t="s">
        <v>343</v>
      </c>
      <c r="AH81" s="8">
        <v>75</v>
      </c>
      <c r="AI81" s="8">
        <v>8</v>
      </c>
      <c r="AJ81" s="8" t="s">
        <v>687</v>
      </c>
      <c r="AK81" s="8" t="s">
        <v>32</v>
      </c>
      <c r="AL81" s="8" t="s">
        <v>819</v>
      </c>
      <c r="AM81" s="8">
        <v>41</v>
      </c>
      <c r="AN81" s="8">
        <v>37</v>
      </c>
      <c r="AO81" s="8">
        <v>99</v>
      </c>
      <c r="AP81" s="8">
        <v>63</v>
      </c>
      <c r="AQ81" s="8">
        <v>0</v>
      </c>
      <c r="AR81" s="8">
        <v>0</v>
      </c>
      <c r="AS81" s="8">
        <v>0</v>
      </c>
      <c r="AT81" s="8">
        <v>0</v>
      </c>
      <c r="AU81" s="8">
        <v>0</v>
      </c>
      <c r="AV81" s="8">
        <v>0</v>
      </c>
      <c r="AW81" s="8">
        <v>0</v>
      </c>
      <c r="AX81" s="8">
        <v>0</v>
      </c>
      <c r="AY81" s="8">
        <v>0</v>
      </c>
      <c r="AZ81" s="8">
        <v>0</v>
      </c>
    </row>
    <row r="82" spans="3:52" ht="16" customHeight="1">
      <c r="C82" s="357">
        <f t="shared" si="13"/>
        <v>76</v>
      </c>
      <c r="D82" s="358" t="str">
        <f t="shared" si="1"/>
        <v>IDP76</v>
      </c>
      <c r="E82" s="358" t="s">
        <v>849</v>
      </c>
      <c r="F82" s="358" t="s">
        <v>894</v>
      </c>
      <c r="G82" s="358">
        <v>8</v>
      </c>
      <c r="H82" s="358">
        <v>5</v>
      </c>
      <c r="I82" s="358" t="s">
        <v>1378</v>
      </c>
      <c r="J82" s="358" t="s">
        <v>24</v>
      </c>
      <c r="K82" s="289" t="str">
        <f>UPPER(_xlfn.XLOOKUP($I82,PPL_EMAIL!$I$2:$I$400,PPL_EMAIL!$J$2:$J$400,"",0))</f>
        <v/>
      </c>
      <c r="L82" s="359" t="s">
        <v>272</v>
      </c>
      <c r="M82" s="360"/>
      <c r="N82" s="360"/>
      <c r="O82" s="293">
        <f t="shared" si="8"/>
        <v>8</v>
      </c>
      <c r="P82" s="289">
        <f t="shared" si="9"/>
        <v>30</v>
      </c>
      <c r="Q82" s="291">
        <f t="shared" si="10"/>
        <v>84</v>
      </c>
      <c r="R82" s="293">
        <f>_xlfn.XLOOKUP($I82, CBS_RAW!$AG$6:$AG$820,CBS_RAW!$AZ$6:$AZ$820,"",0)</f>
        <v>79.75</v>
      </c>
      <c r="S82" s="293">
        <v>78.75</v>
      </c>
      <c r="T82" s="293">
        <f t="shared" si="11"/>
        <v>11.3</v>
      </c>
      <c r="U82" s="293">
        <v>16</v>
      </c>
      <c r="V82" s="328">
        <v>5</v>
      </c>
      <c r="W82" s="361">
        <v>3</v>
      </c>
      <c r="AA82" t="str">
        <f t="shared" si="12"/>
        <v/>
      </c>
      <c r="AC82" s="240">
        <v>8</v>
      </c>
      <c r="AD82" s="240" t="s">
        <v>894</v>
      </c>
      <c r="AH82" s="8">
        <v>76</v>
      </c>
      <c r="AI82" s="8">
        <v>8</v>
      </c>
      <c r="AJ82" s="8" t="s">
        <v>748</v>
      </c>
      <c r="AK82" s="8" t="s">
        <v>42</v>
      </c>
      <c r="AL82" s="8" t="s">
        <v>820</v>
      </c>
      <c r="AM82" s="8">
        <v>21</v>
      </c>
      <c r="AN82" s="8">
        <v>61</v>
      </c>
      <c r="AO82" s="8">
        <v>98</v>
      </c>
      <c r="AP82" s="8">
        <v>77.8</v>
      </c>
      <c r="AQ82" s="8">
        <v>9.8000000000000007</v>
      </c>
      <c r="AR82" s="8">
        <v>4.0999999999999996</v>
      </c>
      <c r="AS82" s="8">
        <v>1.1000000000000001</v>
      </c>
      <c r="AT82" s="8">
        <v>0</v>
      </c>
      <c r="AU82" s="8">
        <v>0</v>
      </c>
      <c r="AV82" s="8">
        <v>0.1</v>
      </c>
      <c r="AW82" s="8">
        <v>0.1</v>
      </c>
      <c r="AX82" s="8">
        <v>0</v>
      </c>
      <c r="AY82" s="8">
        <v>0</v>
      </c>
      <c r="AZ82" s="8">
        <v>0</v>
      </c>
    </row>
    <row r="83" spans="3:52" ht="16" customHeight="1">
      <c r="C83" s="357">
        <f t="shared" si="13"/>
        <v>77</v>
      </c>
      <c r="D83" s="358" t="str">
        <f t="shared" si="1"/>
        <v>IDP77</v>
      </c>
      <c r="E83" s="358" t="s">
        <v>817</v>
      </c>
      <c r="F83" s="358" t="s">
        <v>894</v>
      </c>
      <c r="G83" s="358">
        <v>9</v>
      </c>
      <c r="H83" s="358">
        <v>5</v>
      </c>
      <c r="I83" s="358" t="s">
        <v>724</v>
      </c>
      <c r="J83" s="358" t="s">
        <v>53</v>
      </c>
      <c r="K83" s="289" t="str">
        <f>UPPER(_xlfn.XLOOKUP($I83,PPL_EMAIL!$I$2:$I$400,PPL_EMAIL!$J$2:$J$400,"",0))</f>
        <v/>
      </c>
      <c r="L83" s="359" t="s">
        <v>272</v>
      </c>
      <c r="M83" s="360"/>
      <c r="N83" s="360"/>
      <c r="O83" s="293">
        <f t="shared" si="8"/>
        <v>13</v>
      </c>
      <c r="P83" s="289">
        <f t="shared" si="9"/>
        <v>45</v>
      </c>
      <c r="Q83" s="291">
        <f t="shared" si="10"/>
        <v>117</v>
      </c>
      <c r="R83" s="293">
        <f>_xlfn.XLOOKUP($I83, CBS_RAW!$AG$6:$AG$820,CBS_RAW!$AZ$6:$AZ$820,"",0)</f>
        <v>83.15</v>
      </c>
      <c r="S83" s="293">
        <v>139.75</v>
      </c>
      <c r="T83" s="293">
        <f t="shared" si="11"/>
        <v>8.1999999999999993</v>
      </c>
      <c r="U83" s="293">
        <v>34</v>
      </c>
      <c r="V83" s="328">
        <v>47</v>
      </c>
      <c r="W83" s="361">
        <v>6.5</v>
      </c>
      <c r="AA83" t="str">
        <f t="shared" si="12"/>
        <v/>
      </c>
      <c r="AC83" s="240">
        <v>9</v>
      </c>
      <c r="AD83" s="240" t="s">
        <v>894</v>
      </c>
      <c r="AH83" s="8">
        <v>77</v>
      </c>
      <c r="AI83" s="8">
        <v>8</v>
      </c>
      <c r="AJ83" s="8" t="s">
        <v>497</v>
      </c>
      <c r="AK83" s="8" t="s">
        <v>46</v>
      </c>
      <c r="AL83" s="8" t="s">
        <v>858</v>
      </c>
      <c r="AM83" s="8">
        <v>11</v>
      </c>
      <c r="AN83" s="8">
        <v>31</v>
      </c>
      <c r="AO83" s="8">
        <v>97</v>
      </c>
      <c r="AP83" s="8">
        <v>78.599999999999994</v>
      </c>
      <c r="AQ83" s="8">
        <v>9.3000000000000007</v>
      </c>
      <c r="AR83" s="8">
        <v>2.1</v>
      </c>
      <c r="AS83" s="8">
        <v>1.8</v>
      </c>
      <c r="AT83" s="8">
        <v>0.5</v>
      </c>
      <c r="AU83" s="8">
        <v>0</v>
      </c>
      <c r="AV83" s="8">
        <v>0</v>
      </c>
      <c r="AW83" s="8">
        <v>0.1</v>
      </c>
      <c r="AX83" s="8">
        <v>0.1</v>
      </c>
      <c r="AY83" s="8">
        <v>0</v>
      </c>
      <c r="AZ83" s="8">
        <v>0</v>
      </c>
    </row>
    <row r="84" spans="3:52" ht="16" customHeight="1">
      <c r="C84" s="357">
        <f t="shared" si="13"/>
        <v>78</v>
      </c>
      <c r="D84" s="358" t="str">
        <f t="shared" si="1"/>
        <v>IDP78</v>
      </c>
      <c r="E84" s="358" t="s">
        <v>860</v>
      </c>
      <c r="F84" s="358" t="s">
        <v>343</v>
      </c>
      <c r="G84" s="358">
        <v>43</v>
      </c>
      <c r="H84" s="358">
        <v>5</v>
      </c>
      <c r="I84" s="358" t="s">
        <v>687</v>
      </c>
      <c r="J84" s="358" t="s">
        <v>32</v>
      </c>
      <c r="K84" s="289" t="s">
        <v>532</v>
      </c>
      <c r="L84" s="359" t="s">
        <v>272</v>
      </c>
      <c r="M84" s="360"/>
      <c r="N84" s="360"/>
      <c r="O84" s="293">
        <f t="shared" si="8"/>
        <v>41</v>
      </c>
      <c r="P84" s="289">
        <f t="shared" si="9"/>
        <v>37</v>
      </c>
      <c r="Q84" s="291">
        <f t="shared" si="10"/>
        <v>99</v>
      </c>
      <c r="R84" s="293">
        <f>_xlfn.XLOOKUP($I84, CBS_RAW!$AG$6:$AG$820,CBS_RAW!$AZ$6:$AZ$820,"",0)</f>
        <v>99.99</v>
      </c>
      <c r="S84" s="293">
        <v>0</v>
      </c>
      <c r="T84" s="293">
        <f t="shared" si="11"/>
        <v>0</v>
      </c>
      <c r="U84" s="293">
        <v>0</v>
      </c>
      <c r="V84" s="328">
        <v>0</v>
      </c>
      <c r="W84" s="361">
        <v>0</v>
      </c>
      <c r="AA84" t="str">
        <f t="shared" si="12"/>
        <v/>
      </c>
      <c r="AC84" s="240">
        <v>43</v>
      </c>
      <c r="AD84" s="240" t="s">
        <v>343</v>
      </c>
      <c r="AH84" s="8">
        <v>78</v>
      </c>
      <c r="AI84" s="8">
        <v>8</v>
      </c>
      <c r="AJ84" s="8" t="s">
        <v>33</v>
      </c>
      <c r="AK84" s="8" t="s">
        <v>49</v>
      </c>
      <c r="AL84" s="8" t="s">
        <v>873</v>
      </c>
      <c r="AM84" s="8">
        <v>12</v>
      </c>
      <c r="AN84" s="8">
        <v>31</v>
      </c>
      <c r="AO84" s="8">
        <v>107</v>
      </c>
      <c r="AP84" s="8">
        <v>75.400000000000006</v>
      </c>
      <c r="AQ84" s="8">
        <v>10.4</v>
      </c>
      <c r="AR84" s="8">
        <v>2.9</v>
      </c>
      <c r="AS84" s="8">
        <v>1.6</v>
      </c>
      <c r="AT84" s="8">
        <v>0.5</v>
      </c>
      <c r="AU84" s="8">
        <v>0</v>
      </c>
      <c r="AV84" s="8">
        <v>0.1</v>
      </c>
      <c r="AW84" s="8">
        <v>0.1</v>
      </c>
      <c r="AX84" s="8">
        <v>0.1</v>
      </c>
      <c r="AY84" s="8">
        <v>0</v>
      </c>
      <c r="AZ84" s="8">
        <v>0</v>
      </c>
    </row>
    <row r="85" spans="3:52" ht="16" customHeight="1">
      <c r="C85" s="357">
        <f t="shared" si="13"/>
        <v>79</v>
      </c>
      <c r="D85" s="358" t="str">
        <f t="shared" si="1"/>
        <v>IDP79</v>
      </c>
      <c r="E85" s="358" t="s">
        <v>889</v>
      </c>
      <c r="F85" s="358" t="s">
        <v>893</v>
      </c>
      <c r="G85" s="358">
        <v>23</v>
      </c>
      <c r="H85" s="358">
        <v>5</v>
      </c>
      <c r="I85" s="358" t="s">
        <v>262</v>
      </c>
      <c r="J85" s="358" t="s">
        <v>13</v>
      </c>
      <c r="K85" s="289" t="str">
        <f>UPPER(_xlfn.XLOOKUP($I85,PPL_EMAIL!$I$2:$I$400,PPL_EMAIL!$J$2:$J$400,"",0))</f>
        <v/>
      </c>
      <c r="L85" s="359" t="s">
        <v>272</v>
      </c>
      <c r="M85" s="360"/>
      <c r="N85" s="360"/>
      <c r="O85" s="293">
        <f t="shared" si="8"/>
        <v>23</v>
      </c>
      <c r="P85" s="289">
        <f t="shared" si="9"/>
        <v>62</v>
      </c>
      <c r="Q85" s="291">
        <f t="shared" si="10"/>
        <v>107</v>
      </c>
      <c r="R85" s="293">
        <f>_xlfn.XLOOKUP($I85, CBS_RAW!$AG$6:$AG$820,CBS_RAW!$AZ$6:$AZ$820,"",0)</f>
        <v>94.87</v>
      </c>
      <c r="S85" s="293">
        <v>153</v>
      </c>
      <c r="T85" s="293">
        <f t="shared" si="11"/>
        <v>9.6</v>
      </c>
      <c r="U85" s="293">
        <v>60</v>
      </c>
      <c r="V85" s="328">
        <v>16</v>
      </c>
      <c r="W85" s="361">
        <v>1</v>
      </c>
      <c r="AA85" t="str">
        <f t="shared" si="12"/>
        <v/>
      </c>
      <c r="AC85" s="240">
        <v>23</v>
      </c>
      <c r="AD85" s="240" t="s">
        <v>893</v>
      </c>
      <c r="AH85" s="8">
        <v>79</v>
      </c>
      <c r="AI85" s="8">
        <v>8</v>
      </c>
      <c r="AJ85" s="8" t="s">
        <v>724</v>
      </c>
      <c r="AK85" s="8" t="s">
        <v>53</v>
      </c>
      <c r="AL85" s="8" t="s">
        <v>1359</v>
      </c>
      <c r="AM85" s="8">
        <v>13</v>
      </c>
      <c r="AN85" s="8">
        <v>45</v>
      </c>
      <c r="AO85" s="8">
        <v>117</v>
      </c>
      <c r="AP85" s="8">
        <v>81.400000000000006</v>
      </c>
      <c r="AQ85" s="8">
        <v>8.1999999999999993</v>
      </c>
      <c r="AR85" s="8">
        <v>2</v>
      </c>
      <c r="AS85" s="8">
        <v>2.8</v>
      </c>
      <c r="AT85" s="8">
        <v>0.4</v>
      </c>
      <c r="AU85" s="8">
        <v>0</v>
      </c>
      <c r="AV85" s="8">
        <v>0</v>
      </c>
      <c r="AW85" s="8">
        <v>0.1</v>
      </c>
      <c r="AX85" s="8">
        <v>0.1</v>
      </c>
      <c r="AY85" s="8">
        <v>0</v>
      </c>
      <c r="AZ85" s="8">
        <v>0</v>
      </c>
    </row>
    <row r="86" spans="3:52" ht="16" customHeight="1">
      <c r="C86" s="357">
        <f t="shared" si="13"/>
        <v>80</v>
      </c>
      <c r="D86" s="358" t="str">
        <f t="shared" si="1"/>
        <v>IDP80</v>
      </c>
      <c r="E86" s="358" t="s">
        <v>810</v>
      </c>
      <c r="F86" s="358" t="s">
        <v>343</v>
      </c>
      <c r="G86" s="358">
        <v>44</v>
      </c>
      <c r="H86" s="358">
        <v>5</v>
      </c>
      <c r="I86" s="358" t="s">
        <v>1379</v>
      </c>
      <c r="J86" s="358" t="s">
        <v>36</v>
      </c>
      <c r="K86" s="289" t="str">
        <f>UPPER(_xlfn.XLOOKUP($I86,PPL_EMAIL!$I$2:$I$400,PPL_EMAIL!$J$2:$J$400,"",0))</f>
        <v/>
      </c>
      <c r="L86" s="359" t="s">
        <v>272</v>
      </c>
      <c r="M86" s="360"/>
      <c r="N86" s="360"/>
      <c r="O86" s="293">
        <f t="shared" si="8"/>
        <v>49</v>
      </c>
      <c r="P86" s="289">
        <f t="shared" si="9"/>
        <v>74</v>
      </c>
      <c r="Q86" s="291">
        <f t="shared" si="10"/>
        <v>96</v>
      </c>
      <c r="R86" s="293">
        <f>_xlfn.XLOOKUP($I86, CBS_RAW!$AG$6:$AG$820,CBS_RAW!$AZ$6:$AZ$820,"",0)</f>
        <v>88.57</v>
      </c>
      <c r="S86" s="293">
        <v>162.75</v>
      </c>
      <c r="T86" s="293">
        <f t="shared" si="11"/>
        <v>10.199999999999999</v>
      </c>
      <c r="U86" s="293">
        <v>67</v>
      </c>
      <c r="V86" s="328">
        <v>41</v>
      </c>
      <c r="W86" s="361">
        <v>1</v>
      </c>
      <c r="AA86" t="str">
        <f t="shared" si="12"/>
        <v/>
      </c>
      <c r="AC86" s="240">
        <v>44</v>
      </c>
      <c r="AD86" s="240" t="s">
        <v>343</v>
      </c>
      <c r="AH86" s="8">
        <v>80</v>
      </c>
      <c r="AI86" s="8">
        <v>8</v>
      </c>
      <c r="AJ86" s="8" t="s">
        <v>1381</v>
      </c>
      <c r="AK86" s="8" t="s">
        <v>51</v>
      </c>
      <c r="AL86" s="8" t="s">
        <v>839</v>
      </c>
      <c r="AM86" s="8">
        <v>22</v>
      </c>
      <c r="AN86" s="8">
        <v>64</v>
      </c>
      <c r="AO86" s="8">
        <v>100</v>
      </c>
      <c r="AP86" s="8">
        <v>81.5</v>
      </c>
      <c r="AQ86" s="8">
        <v>9.6</v>
      </c>
      <c r="AR86" s="8">
        <v>3</v>
      </c>
      <c r="AS86" s="8">
        <v>2.1</v>
      </c>
      <c r="AT86" s="8">
        <v>0.3</v>
      </c>
      <c r="AU86" s="8">
        <v>0</v>
      </c>
      <c r="AV86" s="8">
        <v>0.1</v>
      </c>
      <c r="AW86" s="8">
        <v>0.1</v>
      </c>
      <c r="AX86" s="8">
        <v>0.1</v>
      </c>
      <c r="AY86" s="8">
        <v>0</v>
      </c>
      <c r="AZ86" s="8">
        <v>0</v>
      </c>
    </row>
    <row r="87" spans="3:52" ht="16" customHeight="1">
      <c r="C87" s="357">
        <f t="shared" si="13"/>
        <v>81</v>
      </c>
      <c r="D87" s="358" t="str">
        <f t="shared" si="1"/>
        <v>IDP81</v>
      </c>
      <c r="E87" s="358" t="s">
        <v>844</v>
      </c>
      <c r="F87" s="358" t="s">
        <v>343</v>
      </c>
      <c r="G87" s="358">
        <v>45</v>
      </c>
      <c r="H87" s="358">
        <v>5</v>
      </c>
      <c r="I87" s="358" t="s">
        <v>1380</v>
      </c>
      <c r="J87" s="358" t="s">
        <v>13</v>
      </c>
      <c r="K87" s="289" t="str">
        <f>UPPER(_xlfn.XLOOKUP($I87,PPL_EMAIL!$I$2:$I$400,PPL_EMAIL!$J$2:$J$400,"",0))</f>
        <v/>
      </c>
      <c r="L87" s="359" t="s">
        <v>272</v>
      </c>
      <c r="M87" s="360"/>
      <c r="N87" s="360"/>
      <c r="O87" s="293">
        <f t="shared" si="8"/>
        <v>43</v>
      </c>
      <c r="P87" s="289">
        <f t="shared" si="9"/>
        <v>61</v>
      </c>
      <c r="Q87" s="291">
        <f t="shared" si="10"/>
        <v>90</v>
      </c>
      <c r="R87" s="293">
        <f>_xlfn.XLOOKUP($I87, CBS_RAW!$AG$6:$AG$820,CBS_RAW!$AZ$6:$AZ$820,"",0)</f>
        <v>53.6</v>
      </c>
      <c r="S87" s="293">
        <v>81.25</v>
      </c>
      <c r="T87" s="293">
        <f t="shared" si="11"/>
        <v>6.3</v>
      </c>
      <c r="U87" s="293">
        <v>36</v>
      </c>
      <c r="V87" s="328">
        <v>23</v>
      </c>
      <c r="W87" s="361">
        <v>0</v>
      </c>
      <c r="AA87" t="str">
        <f t="shared" si="12"/>
        <v/>
      </c>
      <c r="AC87" s="240">
        <v>45</v>
      </c>
      <c r="AD87" s="240" t="s">
        <v>343</v>
      </c>
      <c r="AH87" s="8">
        <v>81</v>
      </c>
      <c r="AI87" s="8">
        <v>8</v>
      </c>
      <c r="AJ87" s="8" t="s">
        <v>262</v>
      </c>
      <c r="AK87" s="8" t="s">
        <v>13</v>
      </c>
      <c r="AL87" s="8" t="s">
        <v>889</v>
      </c>
      <c r="AM87" s="8">
        <v>23</v>
      </c>
      <c r="AN87" s="8">
        <v>62</v>
      </c>
      <c r="AO87" s="8">
        <v>107</v>
      </c>
      <c r="AP87" s="8">
        <v>86.2</v>
      </c>
      <c r="AQ87" s="8">
        <v>9.6</v>
      </c>
      <c r="AR87" s="8">
        <v>3.8</v>
      </c>
      <c r="AS87" s="8">
        <v>1</v>
      </c>
      <c r="AT87" s="8">
        <v>0.1</v>
      </c>
      <c r="AU87" s="8">
        <v>0</v>
      </c>
      <c r="AV87" s="8">
        <v>0.2</v>
      </c>
      <c r="AW87" s="8">
        <v>0</v>
      </c>
      <c r="AX87" s="8">
        <v>0.2</v>
      </c>
      <c r="AY87" s="8">
        <v>0</v>
      </c>
      <c r="AZ87" s="8">
        <v>0.1</v>
      </c>
    </row>
    <row r="88" spans="3:52" ht="16" customHeight="1">
      <c r="C88" s="357">
        <f t="shared" si="13"/>
        <v>82</v>
      </c>
      <c r="D88" s="358" t="str">
        <f t="shared" si="1"/>
        <v>IDP82</v>
      </c>
      <c r="E88" s="358" t="s">
        <v>823</v>
      </c>
      <c r="F88" s="358" t="s">
        <v>894</v>
      </c>
      <c r="G88" s="358">
        <v>10</v>
      </c>
      <c r="H88" s="358">
        <v>5</v>
      </c>
      <c r="I88" s="358" t="s">
        <v>497</v>
      </c>
      <c r="J88" s="358" t="s">
        <v>46</v>
      </c>
      <c r="K88" s="289" t="str">
        <f>UPPER(_xlfn.XLOOKUP($I88,PPL_EMAIL!$I$2:$I$400,PPL_EMAIL!$J$2:$J$400,"",0))</f>
        <v>ROID RAGERS</v>
      </c>
      <c r="L88" s="359">
        <v>1</v>
      </c>
      <c r="M88" s="360" t="s">
        <v>69</v>
      </c>
      <c r="N88" s="360"/>
      <c r="O88" s="293">
        <f t="shared" si="8"/>
        <v>11</v>
      </c>
      <c r="P88" s="289">
        <f t="shared" si="9"/>
        <v>31</v>
      </c>
      <c r="Q88" s="291">
        <f t="shared" si="10"/>
        <v>97</v>
      </c>
      <c r="R88" s="293">
        <f>_xlfn.XLOOKUP($I88, CBS_RAW!$AG$6:$AG$820,CBS_RAW!$AZ$6:$AZ$820,"",0)</f>
        <v>92.15</v>
      </c>
      <c r="S88" s="293">
        <v>148.5</v>
      </c>
      <c r="T88" s="293">
        <f t="shared" si="11"/>
        <v>9.3000000000000007</v>
      </c>
      <c r="U88" s="293">
        <v>33</v>
      </c>
      <c r="V88" s="328">
        <v>29</v>
      </c>
      <c r="W88" s="361">
        <v>7.5</v>
      </c>
      <c r="AA88" t="str">
        <f t="shared" si="12"/>
        <v>1</v>
      </c>
      <c r="AC88" s="240">
        <v>10</v>
      </c>
      <c r="AD88" s="240" t="s">
        <v>894</v>
      </c>
      <c r="AH88" s="8">
        <v>82</v>
      </c>
      <c r="AI88" s="8">
        <v>9</v>
      </c>
      <c r="AJ88" s="8" t="s">
        <v>1377</v>
      </c>
      <c r="AK88" s="8" t="s">
        <v>32</v>
      </c>
      <c r="AL88" s="8" t="s">
        <v>825</v>
      </c>
      <c r="AM88" s="8">
        <v>42</v>
      </c>
      <c r="AN88" s="8">
        <v>43</v>
      </c>
      <c r="AO88" s="8">
        <v>102</v>
      </c>
      <c r="AP88" s="8">
        <v>79.599999999999994</v>
      </c>
      <c r="AQ88" s="8">
        <v>12.7</v>
      </c>
      <c r="AR88" s="8">
        <v>2.4</v>
      </c>
      <c r="AS88" s="8">
        <v>0.7</v>
      </c>
      <c r="AT88" s="8">
        <v>1.2</v>
      </c>
      <c r="AU88" s="8">
        <v>0</v>
      </c>
      <c r="AV88" s="8">
        <v>0</v>
      </c>
      <c r="AW88" s="8">
        <v>0.3</v>
      </c>
      <c r="AX88" s="8">
        <v>0</v>
      </c>
      <c r="AY88" s="8">
        <v>0</v>
      </c>
      <c r="AZ88" s="8">
        <v>0</v>
      </c>
    </row>
    <row r="89" spans="3:52" ht="16" customHeight="1">
      <c r="C89" s="357">
        <f t="shared" si="13"/>
        <v>83</v>
      </c>
      <c r="D89" s="358" t="str">
        <f t="shared" si="1"/>
        <v>IDP83</v>
      </c>
      <c r="E89" s="358" t="s">
        <v>846</v>
      </c>
      <c r="F89" s="358" t="s">
        <v>893</v>
      </c>
      <c r="G89" s="358">
        <v>24</v>
      </c>
      <c r="H89" s="358">
        <v>5</v>
      </c>
      <c r="I89" s="358" t="s">
        <v>1381</v>
      </c>
      <c r="J89" s="358" t="s">
        <v>51</v>
      </c>
      <c r="K89" s="289" t="str">
        <f>UPPER(_xlfn.XLOOKUP($I89,PPL_EMAIL!$I$2:$I$400,PPL_EMAIL!$J$2:$J$400,"",0))</f>
        <v/>
      </c>
      <c r="L89" s="359" t="s">
        <v>272</v>
      </c>
      <c r="M89" s="360"/>
      <c r="N89" s="360"/>
      <c r="O89" s="293">
        <f t="shared" si="8"/>
        <v>22</v>
      </c>
      <c r="P89" s="289">
        <f t="shared" si="9"/>
        <v>64</v>
      </c>
      <c r="Q89" s="291">
        <f t="shared" si="10"/>
        <v>100</v>
      </c>
      <c r="R89" s="293">
        <f>_xlfn.XLOOKUP($I89, CBS_RAW!$AG$6:$AG$820,CBS_RAW!$AZ$6:$AZ$820,"",0)</f>
        <v>90.32</v>
      </c>
      <c r="S89" s="293">
        <v>144.25</v>
      </c>
      <c r="T89" s="293">
        <f t="shared" si="11"/>
        <v>9.6</v>
      </c>
      <c r="U89" s="293">
        <v>45</v>
      </c>
      <c r="V89" s="328">
        <v>31</v>
      </c>
      <c r="W89" s="361">
        <v>5</v>
      </c>
      <c r="AA89" t="str">
        <f t="shared" si="12"/>
        <v/>
      </c>
      <c r="AC89" s="240">
        <v>24</v>
      </c>
      <c r="AD89" s="240" t="s">
        <v>893</v>
      </c>
      <c r="AH89" s="8">
        <v>83</v>
      </c>
      <c r="AI89" s="8">
        <v>9</v>
      </c>
      <c r="AJ89" s="8" t="s">
        <v>745</v>
      </c>
      <c r="AK89" s="8" t="s">
        <v>48</v>
      </c>
      <c r="AL89" s="8" t="s">
        <v>872</v>
      </c>
      <c r="AM89" s="8">
        <v>3</v>
      </c>
      <c r="AN89" s="8">
        <v>44</v>
      </c>
      <c r="AO89" s="8">
        <v>114</v>
      </c>
      <c r="AP89" s="8">
        <v>81.7</v>
      </c>
      <c r="AQ89" s="8">
        <v>8.5</v>
      </c>
      <c r="AR89" s="8">
        <v>2.5</v>
      </c>
      <c r="AS89" s="8">
        <v>0.7</v>
      </c>
      <c r="AT89" s="8">
        <v>0.5</v>
      </c>
      <c r="AU89" s="8">
        <v>0</v>
      </c>
      <c r="AV89" s="8">
        <v>0</v>
      </c>
      <c r="AW89" s="8">
        <v>0</v>
      </c>
      <c r="AX89" s="8">
        <v>0</v>
      </c>
      <c r="AY89" s="8">
        <v>0</v>
      </c>
      <c r="AZ89" s="8">
        <v>0</v>
      </c>
    </row>
    <row r="90" spans="3:52" ht="16" customHeight="1">
      <c r="C90" s="357">
        <f t="shared" si="13"/>
        <v>84</v>
      </c>
      <c r="D90" s="358" t="str">
        <f t="shared" si="1"/>
        <v>IDP84</v>
      </c>
      <c r="E90" s="358" t="s">
        <v>851</v>
      </c>
      <c r="F90" s="358" t="s">
        <v>896</v>
      </c>
      <c r="G90" s="358">
        <v>3</v>
      </c>
      <c r="H90" s="358">
        <v>5</v>
      </c>
      <c r="I90" s="358" t="s">
        <v>704</v>
      </c>
      <c r="J90" s="358" t="s">
        <v>29</v>
      </c>
      <c r="K90" s="289" t="str">
        <f>UPPER(_xlfn.XLOOKUP($I90,PPL_EMAIL!$I$2:$I$400,PPL_EMAIL!$J$2:$J$400,"",0))</f>
        <v/>
      </c>
      <c r="L90" s="359" t="s">
        <v>272</v>
      </c>
      <c r="M90" s="360"/>
      <c r="N90" s="360"/>
      <c r="O90" s="293">
        <f t="shared" si="8"/>
        <v>3</v>
      </c>
      <c r="P90" s="289">
        <f t="shared" si="9"/>
        <v>62</v>
      </c>
      <c r="Q90" s="291">
        <f t="shared" si="10"/>
        <v>121</v>
      </c>
      <c r="R90" s="293">
        <f>_xlfn.XLOOKUP($I90, CBS_RAW!$AG$6:$AG$820,CBS_RAW!$AZ$6:$AZ$820,"",0)</f>
        <v>91.09</v>
      </c>
      <c r="S90" s="293">
        <v>105</v>
      </c>
      <c r="T90" s="293">
        <f t="shared" si="11"/>
        <v>8.8000000000000007</v>
      </c>
      <c r="U90" s="293">
        <v>44</v>
      </c>
      <c r="V90" s="328">
        <v>14</v>
      </c>
      <c r="W90" s="361">
        <v>0</v>
      </c>
      <c r="AA90" t="str">
        <f t="shared" si="12"/>
        <v/>
      </c>
      <c r="AC90" s="240">
        <v>3</v>
      </c>
      <c r="AD90" s="240" t="s">
        <v>896</v>
      </c>
      <c r="AH90" s="8">
        <v>84</v>
      </c>
      <c r="AI90" s="8">
        <v>9</v>
      </c>
      <c r="AJ90" s="8" t="s">
        <v>510</v>
      </c>
      <c r="AK90" s="8" t="s">
        <v>50</v>
      </c>
      <c r="AL90" s="8" t="s">
        <v>840</v>
      </c>
      <c r="AM90" s="8">
        <v>14</v>
      </c>
      <c r="AN90" s="8">
        <v>43</v>
      </c>
      <c r="AO90" s="8">
        <v>101</v>
      </c>
      <c r="AP90" s="8">
        <v>67.2</v>
      </c>
      <c r="AQ90" s="8">
        <v>5.5</v>
      </c>
      <c r="AR90" s="8">
        <v>1.5</v>
      </c>
      <c r="AS90" s="8">
        <v>1.1000000000000001</v>
      </c>
      <c r="AT90" s="8">
        <v>0.1</v>
      </c>
      <c r="AU90" s="8">
        <v>0</v>
      </c>
      <c r="AV90" s="8">
        <v>0</v>
      </c>
      <c r="AW90" s="8">
        <v>0.2</v>
      </c>
      <c r="AX90" s="8">
        <v>0</v>
      </c>
      <c r="AY90" s="8">
        <v>0</v>
      </c>
      <c r="AZ90" s="8">
        <v>0</v>
      </c>
    </row>
    <row r="91" spans="3:52" ht="16" customHeight="1">
      <c r="C91" s="357">
        <f t="shared" si="13"/>
        <v>85</v>
      </c>
      <c r="D91" s="358" t="str">
        <f t="shared" si="1"/>
        <v>IDP85</v>
      </c>
      <c r="E91" s="358" t="s">
        <v>830</v>
      </c>
      <c r="F91" s="358" t="s">
        <v>893</v>
      </c>
      <c r="G91" s="358">
        <v>25</v>
      </c>
      <c r="H91" s="358">
        <v>5</v>
      </c>
      <c r="I91" s="358" t="s">
        <v>709</v>
      </c>
      <c r="J91" s="358" t="s">
        <v>4</v>
      </c>
      <c r="K91" s="289" t="str">
        <f>UPPER(_xlfn.XLOOKUP($I91,PPL_EMAIL!$I$2:$I$400,PPL_EMAIL!$J$2:$J$400,"",0))</f>
        <v/>
      </c>
      <c r="L91" s="359" t="s">
        <v>272</v>
      </c>
      <c r="M91" s="360"/>
      <c r="N91" s="360"/>
      <c r="O91" s="293">
        <f t="shared" si="8"/>
        <v>29</v>
      </c>
      <c r="P91" s="289">
        <f t="shared" si="9"/>
        <v>61</v>
      </c>
      <c r="Q91" s="291">
        <f t="shared" si="10"/>
        <v>99</v>
      </c>
      <c r="R91" s="293">
        <f>_xlfn.XLOOKUP($I91, CBS_RAW!$AG$6:$AG$820,CBS_RAW!$AZ$6:$AZ$820,"",0)</f>
        <v>104.05</v>
      </c>
      <c r="S91" s="293">
        <v>148</v>
      </c>
      <c r="T91" s="293">
        <f t="shared" si="11"/>
        <v>8.6999999999999993</v>
      </c>
      <c r="U91" s="293">
        <v>75</v>
      </c>
      <c r="V91" s="328">
        <v>18</v>
      </c>
      <c r="W91" s="361">
        <v>0</v>
      </c>
      <c r="AA91" t="str">
        <f t="shared" si="12"/>
        <v/>
      </c>
      <c r="AC91" s="240">
        <v>25</v>
      </c>
      <c r="AD91" s="240" t="s">
        <v>893</v>
      </c>
      <c r="AH91" s="8">
        <v>85</v>
      </c>
      <c r="AI91" s="8">
        <v>9</v>
      </c>
      <c r="AJ91" s="8" t="s">
        <v>1380</v>
      </c>
      <c r="AK91" s="8" t="s">
        <v>13</v>
      </c>
      <c r="AL91" s="8" t="s">
        <v>860</v>
      </c>
      <c r="AM91" s="8">
        <v>43</v>
      </c>
      <c r="AN91" s="8">
        <v>61</v>
      </c>
      <c r="AO91" s="8">
        <v>90</v>
      </c>
      <c r="AP91" s="8">
        <v>76.3</v>
      </c>
      <c r="AQ91" s="8">
        <v>6.3</v>
      </c>
      <c r="AR91" s="8">
        <v>2.8</v>
      </c>
      <c r="AS91" s="8">
        <v>1.8</v>
      </c>
      <c r="AT91" s="8">
        <v>0</v>
      </c>
      <c r="AU91" s="8">
        <v>0</v>
      </c>
      <c r="AV91" s="8">
        <v>0</v>
      </c>
      <c r="AW91" s="8">
        <v>0</v>
      </c>
      <c r="AX91" s="8">
        <v>0</v>
      </c>
      <c r="AY91" s="8">
        <v>0</v>
      </c>
      <c r="AZ91" s="8">
        <v>0</v>
      </c>
    </row>
    <row r="92" spans="3:52" ht="16" customHeight="1">
      <c r="C92" s="357">
        <f t="shared" si="13"/>
        <v>86</v>
      </c>
      <c r="D92" s="358" t="str">
        <f t="shared" si="1"/>
        <v>IDP86</v>
      </c>
      <c r="E92" s="358" t="s">
        <v>834</v>
      </c>
      <c r="F92" s="358" t="s">
        <v>893</v>
      </c>
      <c r="G92" s="358">
        <v>26</v>
      </c>
      <c r="H92" s="358">
        <v>5</v>
      </c>
      <c r="I92" s="358" t="s">
        <v>1382</v>
      </c>
      <c r="J92" s="358" t="s">
        <v>8</v>
      </c>
      <c r="K92" s="289" t="str">
        <f>UPPER(_xlfn.XLOOKUP($I92,PPL_EMAIL!$I$2:$I$400,PPL_EMAIL!$J$2:$J$400,"",0))</f>
        <v/>
      </c>
      <c r="L92" s="359" t="s">
        <v>272</v>
      </c>
      <c r="M92" s="360"/>
      <c r="N92" s="360"/>
      <c r="O92" s="293">
        <f t="shared" si="8"/>
        <v>26</v>
      </c>
      <c r="P92" s="289">
        <f t="shared" si="9"/>
        <v>58</v>
      </c>
      <c r="Q92" s="291">
        <f t="shared" si="10"/>
        <v>99</v>
      </c>
      <c r="R92" s="293">
        <f>_xlfn.XLOOKUP($I92, CBS_RAW!$AG$6:$AG$820,CBS_RAW!$AZ$6:$AZ$820,"",0)</f>
        <v>85.26</v>
      </c>
      <c r="S92" s="293">
        <v>102.25</v>
      </c>
      <c r="T92" s="293">
        <f t="shared" si="11"/>
        <v>6.8</v>
      </c>
      <c r="U92" s="293">
        <v>42</v>
      </c>
      <c r="V92" s="328">
        <v>19</v>
      </c>
      <c r="W92" s="361">
        <v>1</v>
      </c>
      <c r="AA92" t="str">
        <f t="shared" si="12"/>
        <v/>
      </c>
      <c r="AC92" s="240">
        <v>26</v>
      </c>
      <c r="AD92" s="240" t="s">
        <v>893</v>
      </c>
      <c r="AH92" s="8">
        <v>86</v>
      </c>
      <c r="AI92" s="8">
        <v>9</v>
      </c>
      <c r="AJ92" s="8" t="s">
        <v>721</v>
      </c>
      <c r="AK92" s="8" t="s">
        <v>20</v>
      </c>
      <c r="AL92" s="8" t="s">
        <v>846</v>
      </c>
      <c r="AM92" s="8">
        <v>24</v>
      </c>
      <c r="AN92" s="8">
        <v>65</v>
      </c>
      <c r="AO92" s="8">
        <v>95</v>
      </c>
      <c r="AP92" s="8">
        <v>83.6</v>
      </c>
      <c r="AQ92" s="8">
        <v>9.1999999999999993</v>
      </c>
      <c r="AR92" s="8">
        <v>3.9</v>
      </c>
      <c r="AS92" s="8">
        <v>3.1</v>
      </c>
      <c r="AT92" s="8">
        <v>0</v>
      </c>
      <c r="AU92" s="8">
        <v>0</v>
      </c>
      <c r="AV92" s="8">
        <v>0.1</v>
      </c>
      <c r="AW92" s="8">
        <v>0</v>
      </c>
      <c r="AX92" s="8">
        <v>0</v>
      </c>
      <c r="AY92" s="8">
        <v>0</v>
      </c>
      <c r="AZ92" s="8">
        <v>0</v>
      </c>
    </row>
    <row r="93" spans="3:52" ht="16" customHeight="1">
      <c r="C93" s="357">
        <f t="shared" si="13"/>
        <v>87</v>
      </c>
      <c r="D93" s="358" t="str">
        <f t="shared" si="1"/>
        <v>IDP87</v>
      </c>
      <c r="E93" s="358" t="s">
        <v>835</v>
      </c>
      <c r="F93" s="358" t="s">
        <v>893</v>
      </c>
      <c r="G93" s="358">
        <v>27</v>
      </c>
      <c r="H93" s="358">
        <v>5</v>
      </c>
      <c r="I93" s="358" t="s">
        <v>1383</v>
      </c>
      <c r="J93" s="358" t="s">
        <v>29</v>
      </c>
      <c r="K93" s="289" t="s">
        <v>519</v>
      </c>
      <c r="L93" s="359" t="s">
        <v>272</v>
      </c>
      <c r="M93" s="360"/>
      <c r="N93" s="360"/>
      <c r="O93" s="293">
        <f t="shared" si="8"/>
        <v>27</v>
      </c>
      <c r="P93" s="289">
        <f t="shared" si="9"/>
        <v>54</v>
      </c>
      <c r="Q93" s="291">
        <f t="shared" si="10"/>
        <v>96</v>
      </c>
      <c r="R93" s="293">
        <f>_xlfn.XLOOKUP($I93, CBS_RAW!$AG$6:$AG$820,CBS_RAW!$AZ$6:$AZ$820,"",0)</f>
        <v>50.07</v>
      </c>
      <c r="S93" s="293">
        <v>0</v>
      </c>
      <c r="T93" s="293">
        <f t="shared" si="11"/>
        <v>0</v>
      </c>
      <c r="U93" s="293">
        <v>0</v>
      </c>
      <c r="V93" s="328">
        <v>0</v>
      </c>
      <c r="W93" s="361">
        <v>0</v>
      </c>
      <c r="AA93" t="str">
        <f t="shared" si="12"/>
        <v/>
      </c>
      <c r="AC93" s="240">
        <v>27</v>
      </c>
      <c r="AD93" s="240" t="s">
        <v>893</v>
      </c>
      <c r="AH93" s="8">
        <v>87</v>
      </c>
      <c r="AI93" s="8">
        <v>9</v>
      </c>
      <c r="AJ93" s="8" t="s">
        <v>513</v>
      </c>
      <c r="AK93" s="8" t="s">
        <v>8</v>
      </c>
      <c r="AL93" s="8" t="s">
        <v>810</v>
      </c>
      <c r="AM93" s="8">
        <v>44</v>
      </c>
      <c r="AN93" s="8">
        <v>71</v>
      </c>
      <c r="AO93" s="8">
        <v>117</v>
      </c>
      <c r="AP93" s="8">
        <v>90.6</v>
      </c>
      <c r="AQ93" s="8">
        <v>11.4</v>
      </c>
      <c r="AR93" s="8">
        <v>5.3</v>
      </c>
      <c r="AS93" s="8">
        <v>3.4</v>
      </c>
      <c r="AT93" s="8">
        <v>0.1</v>
      </c>
      <c r="AU93" s="8">
        <v>0</v>
      </c>
      <c r="AV93" s="8">
        <v>0</v>
      </c>
      <c r="AW93" s="8">
        <v>0</v>
      </c>
      <c r="AX93" s="8">
        <v>0</v>
      </c>
      <c r="AY93" s="8">
        <v>0</v>
      </c>
      <c r="AZ93" s="8">
        <v>0</v>
      </c>
    </row>
    <row r="94" spans="3:52" ht="16" customHeight="1">
      <c r="C94" s="357">
        <f t="shared" si="13"/>
        <v>88</v>
      </c>
      <c r="D94" s="358" t="str">
        <f t="shared" si="1"/>
        <v>IDP88</v>
      </c>
      <c r="E94" s="358" t="s">
        <v>878</v>
      </c>
      <c r="F94" s="358" t="s">
        <v>343</v>
      </c>
      <c r="G94" s="358">
        <v>46</v>
      </c>
      <c r="H94" s="358">
        <v>6</v>
      </c>
      <c r="I94" s="358" t="s">
        <v>502</v>
      </c>
      <c r="J94" s="358" t="s">
        <v>10</v>
      </c>
      <c r="K94" s="289" t="str">
        <f>UPPER(_xlfn.XLOOKUP($I94,PPL_EMAIL!$I$2:$I$400,PPL_EMAIL!$J$2:$J$400,"",0))</f>
        <v/>
      </c>
      <c r="L94" s="359" t="s">
        <v>272</v>
      </c>
      <c r="M94" s="360"/>
      <c r="N94" s="360"/>
      <c r="O94" s="293">
        <f t="shared" si="8"/>
        <v>48</v>
      </c>
      <c r="P94" s="289">
        <f t="shared" si="9"/>
        <v>68</v>
      </c>
      <c r="Q94" s="291">
        <f t="shared" si="10"/>
        <v>102</v>
      </c>
      <c r="R94" s="293">
        <f>_xlfn.XLOOKUP($I94, CBS_RAW!$AG$6:$AG$820,CBS_RAW!$AZ$6:$AZ$820,"",0)</f>
        <v>94.92</v>
      </c>
      <c r="S94" s="293">
        <v>97.5</v>
      </c>
      <c r="T94" s="293">
        <f t="shared" si="11"/>
        <v>7.5</v>
      </c>
      <c r="U94" s="293">
        <v>35</v>
      </c>
      <c r="V94" s="328">
        <v>22</v>
      </c>
      <c r="W94" s="361">
        <v>0</v>
      </c>
      <c r="AA94" t="str">
        <f t="shared" si="12"/>
        <v/>
      </c>
      <c r="AC94" s="240">
        <v>46</v>
      </c>
      <c r="AD94" s="240" t="s">
        <v>343</v>
      </c>
      <c r="AH94" s="8">
        <v>88</v>
      </c>
      <c r="AI94" s="8">
        <v>9</v>
      </c>
      <c r="AJ94" s="8" t="s">
        <v>702</v>
      </c>
      <c r="AK94" s="8" t="s">
        <v>13</v>
      </c>
      <c r="AL94" s="8" t="s">
        <v>830</v>
      </c>
      <c r="AM94" s="8">
        <v>25</v>
      </c>
      <c r="AN94" s="8">
        <v>69</v>
      </c>
      <c r="AO94" s="8">
        <v>103</v>
      </c>
      <c r="AP94" s="8">
        <v>80.3</v>
      </c>
      <c r="AQ94" s="8">
        <v>10.6</v>
      </c>
      <c r="AR94" s="8">
        <v>4.3</v>
      </c>
      <c r="AS94" s="8">
        <v>2.2999999999999998</v>
      </c>
      <c r="AT94" s="8">
        <v>0.1</v>
      </c>
      <c r="AU94" s="8">
        <v>0</v>
      </c>
      <c r="AV94" s="8">
        <v>0</v>
      </c>
      <c r="AW94" s="8">
        <v>0</v>
      </c>
      <c r="AX94" s="8">
        <v>0</v>
      </c>
      <c r="AY94" s="8">
        <v>0</v>
      </c>
      <c r="AZ94" s="8">
        <v>0</v>
      </c>
    </row>
    <row r="95" spans="3:52" ht="16" customHeight="1">
      <c r="C95" s="357">
        <f t="shared" si="13"/>
        <v>89</v>
      </c>
      <c r="D95" s="358" t="str">
        <f t="shared" si="1"/>
        <v>IDP89</v>
      </c>
      <c r="E95" s="358" t="s">
        <v>858</v>
      </c>
      <c r="F95" s="358" t="s">
        <v>894</v>
      </c>
      <c r="G95" s="358">
        <v>11</v>
      </c>
      <c r="H95" s="358">
        <v>6</v>
      </c>
      <c r="I95" s="358" t="s">
        <v>229</v>
      </c>
      <c r="J95" s="358" t="s">
        <v>27</v>
      </c>
      <c r="K95" s="289" t="str">
        <f>UPPER(_xlfn.XLOOKUP($I95,PPL_EMAIL!$I$2:$I$400,PPL_EMAIL!$J$2:$J$400,"",0))</f>
        <v>HABANEROS</v>
      </c>
      <c r="L95" s="359">
        <v>8</v>
      </c>
      <c r="M95" s="360" t="s">
        <v>677</v>
      </c>
      <c r="N95" s="360"/>
      <c r="O95" s="293">
        <f t="shared" si="8"/>
        <v>10</v>
      </c>
      <c r="P95" s="289">
        <f t="shared" si="9"/>
        <v>34</v>
      </c>
      <c r="Q95" s="291">
        <f t="shared" si="10"/>
        <v>105</v>
      </c>
      <c r="R95" s="293">
        <f>_xlfn.XLOOKUP($I95, CBS_RAW!$AG$6:$AG$820,CBS_RAW!$AZ$6:$AZ$820,"",0)</f>
        <v>127.9</v>
      </c>
      <c r="S95" s="293">
        <v>147.75</v>
      </c>
      <c r="T95" s="293">
        <f t="shared" si="11"/>
        <v>9.1999999999999993</v>
      </c>
      <c r="U95" s="293">
        <v>36</v>
      </c>
      <c r="V95" s="328">
        <v>15</v>
      </c>
      <c r="W95" s="361">
        <v>10.5</v>
      </c>
      <c r="AA95" t="str">
        <f t="shared" si="12"/>
        <v>8</v>
      </c>
      <c r="AC95" s="240">
        <v>11</v>
      </c>
      <c r="AD95" s="240" t="s">
        <v>894</v>
      </c>
      <c r="AH95" s="8">
        <v>89</v>
      </c>
      <c r="AI95" s="8">
        <v>9</v>
      </c>
      <c r="AJ95" s="8" t="s">
        <v>723</v>
      </c>
      <c r="AK95" s="8" t="s">
        <v>16</v>
      </c>
      <c r="AL95" s="8" t="s">
        <v>880</v>
      </c>
      <c r="AM95" s="8">
        <v>15</v>
      </c>
      <c r="AN95" s="8">
        <v>56</v>
      </c>
      <c r="AO95" s="8">
        <v>127</v>
      </c>
      <c r="AP95" s="8">
        <v>87.4</v>
      </c>
      <c r="AQ95" s="8">
        <v>10</v>
      </c>
      <c r="AR95" s="8">
        <v>2.2999999999999998</v>
      </c>
      <c r="AS95" s="8">
        <v>1.9</v>
      </c>
      <c r="AT95" s="8">
        <v>0.7</v>
      </c>
      <c r="AU95" s="8">
        <v>0</v>
      </c>
      <c r="AV95" s="8">
        <v>0</v>
      </c>
      <c r="AW95" s="8">
        <v>0.1</v>
      </c>
      <c r="AX95" s="8">
        <v>0.1</v>
      </c>
      <c r="AY95" s="8">
        <v>0</v>
      </c>
      <c r="AZ95" s="8">
        <v>0</v>
      </c>
    </row>
    <row r="96" spans="3:52" ht="16" customHeight="1">
      <c r="C96" s="357">
        <f t="shared" si="13"/>
        <v>90</v>
      </c>
      <c r="D96" s="358" t="str">
        <f t="shared" si="1"/>
        <v>IDP90</v>
      </c>
      <c r="E96" s="358" t="s">
        <v>852</v>
      </c>
      <c r="F96" s="358" t="s">
        <v>893</v>
      </c>
      <c r="G96" s="358">
        <v>28</v>
      </c>
      <c r="H96" s="358">
        <v>6</v>
      </c>
      <c r="I96" s="358" t="s">
        <v>721</v>
      </c>
      <c r="J96" s="358" t="s">
        <v>20</v>
      </c>
      <c r="K96" s="289" t="str">
        <f>UPPER(_xlfn.XLOOKUP($I96,PPL_EMAIL!$I$2:$I$400,PPL_EMAIL!$J$2:$J$400,"",0))</f>
        <v/>
      </c>
      <c r="L96" s="359" t="s">
        <v>272</v>
      </c>
      <c r="M96" s="360"/>
      <c r="N96" s="360"/>
      <c r="O96" s="293">
        <f t="shared" si="8"/>
        <v>24</v>
      </c>
      <c r="P96" s="289">
        <f t="shared" si="9"/>
        <v>65</v>
      </c>
      <c r="Q96" s="291">
        <f t="shared" si="10"/>
        <v>95</v>
      </c>
      <c r="R96" s="293">
        <f>_xlfn.XLOOKUP($I96, CBS_RAW!$AG$6:$AG$820,CBS_RAW!$AZ$6:$AZ$820,"",0)</f>
        <v>96.49</v>
      </c>
      <c r="S96" s="293">
        <v>147</v>
      </c>
      <c r="T96" s="293">
        <f t="shared" si="11"/>
        <v>9.1999999999999993</v>
      </c>
      <c r="U96" s="293">
        <v>63</v>
      </c>
      <c r="V96" s="328">
        <v>50</v>
      </c>
      <c r="W96" s="361">
        <v>0</v>
      </c>
      <c r="AA96" t="str">
        <f t="shared" si="12"/>
        <v/>
      </c>
      <c r="AC96" s="240">
        <v>28</v>
      </c>
      <c r="AD96" s="240" t="s">
        <v>893</v>
      </c>
      <c r="AH96" s="8">
        <v>90</v>
      </c>
      <c r="AI96" s="8">
        <v>9</v>
      </c>
      <c r="AJ96" s="8" t="s">
        <v>1382</v>
      </c>
      <c r="AK96" s="8" t="s">
        <v>8</v>
      </c>
      <c r="AL96" s="8" t="s">
        <v>834</v>
      </c>
      <c r="AM96" s="8">
        <v>26</v>
      </c>
      <c r="AN96" s="8">
        <v>58</v>
      </c>
      <c r="AO96" s="8">
        <v>99</v>
      </c>
      <c r="AP96" s="8">
        <v>82.3</v>
      </c>
      <c r="AQ96" s="8">
        <v>6.8</v>
      </c>
      <c r="AR96" s="8">
        <v>2.8</v>
      </c>
      <c r="AS96" s="8">
        <v>1.3</v>
      </c>
      <c r="AT96" s="8">
        <v>0.1</v>
      </c>
      <c r="AU96" s="8">
        <v>0</v>
      </c>
      <c r="AV96" s="8">
        <v>0.1</v>
      </c>
      <c r="AW96" s="8">
        <v>0.1</v>
      </c>
      <c r="AX96" s="8">
        <v>0</v>
      </c>
      <c r="AY96" s="8">
        <v>0</v>
      </c>
      <c r="AZ96" s="8">
        <v>0</v>
      </c>
    </row>
    <row r="97" spans="3:52" ht="16" customHeight="1">
      <c r="C97" s="357">
        <f t="shared" si="13"/>
        <v>91</v>
      </c>
      <c r="D97" s="358" t="str">
        <f t="shared" si="1"/>
        <v>IDP91</v>
      </c>
      <c r="E97" s="358" t="s">
        <v>872</v>
      </c>
      <c r="F97" s="358" t="s">
        <v>895</v>
      </c>
      <c r="G97" s="358">
        <v>3</v>
      </c>
      <c r="H97" s="358">
        <v>6</v>
      </c>
      <c r="I97" s="358" t="s">
        <v>350</v>
      </c>
      <c r="J97" s="358" t="s">
        <v>1</v>
      </c>
      <c r="K97" s="289" t="str">
        <f>UPPER(_xlfn.XLOOKUP($I97,PPL_EMAIL!$I$2:$I$400,PPL_EMAIL!$J$2:$J$400,"",0))</f>
        <v/>
      </c>
      <c r="L97" s="359" t="s">
        <v>272</v>
      </c>
      <c r="M97" s="360"/>
      <c r="N97" s="360"/>
      <c r="O97" s="293">
        <f t="shared" si="8"/>
        <v>5</v>
      </c>
      <c r="P97" s="289">
        <f t="shared" si="9"/>
        <v>88</v>
      </c>
      <c r="Q97" s="291">
        <f t="shared" si="10"/>
        <v>116</v>
      </c>
      <c r="R97" s="293">
        <f>_xlfn.XLOOKUP($I97, CBS_RAW!$AG$6:$AG$820,CBS_RAW!$AZ$6:$AZ$820,"",0)</f>
        <v>72.67</v>
      </c>
      <c r="S97" s="293">
        <v>105.25</v>
      </c>
      <c r="T97" s="293">
        <f t="shared" si="11"/>
        <v>7.5</v>
      </c>
      <c r="U97" s="293">
        <v>18</v>
      </c>
      <c r="V97" s="328">
        <v>9</v>
      </c>
      <c r="W97" s="361">
        <v>9</v>
      </c>
      <c r="AA97" t="str">
        <f t="shared" si="12"/>
        <v/>
      </c>
      <c r="AC97" s="240">
        <v>3</v>
      </c>
      <c r="AD97" s="240" t="s">
        <v>895</v>
      </c>
      <c r="AH97" s="8">
        <v>91</v>
      </c>
      <c r="AI97" s="8">
        <v>9</v>
      </c>
      <c r="AJ97" s="8" t="s">
        <v>1388</v>
      </c>
      <c r="AK97" s="8" t="s">
        <v>13</v>
      </c>
      <c r="AL97" s="8" t="s">
        <v>868</v>
      </c>
      <c r="AM97" s="8">
        <v>16</v>
      </c>
      <c r="AN97" s="8">
        <v>79</v>
      </c>
      <c r="AO97" s="8">
        <v>99</v>
      </c>
      <c r="AP97" s="8">
        <v>88.1</v>
      </c>
      <c r="AQ97" s="8">
        <v>11</v>
      </c>
      <c r="AR97" s="8">
        <v>2.1</v>
      </c>
      <c r="AS97" s="8">
        <v>1.5</v>
      </c>
      <c r="AT97" s="8">
        <v>0.8</v>
      </c>
      <c r="AU97" s="8">
        <v>0</v>
      </c>
      <c r="AV97" s="8">
        <v>0</v>
      </c>
      <c r="AW97" s="8">
        <v>0.3</v>
      </c>
      <c r="AX97" s="8">
        <v>0.1</v>
      </c>
      <c r="AY97" s="8">
        <v>0</v>
      </c>
      <c r="AZ97" s="8">
        <v>0</v>
      </c>
    </row>
    <row r="98" spans="3:52" ht="16" customHeight="1">
      <c r="C98" s="357">
        <f t="shared" si="13"/>
        <v>92</v>
      </c>
      <c r="D98" s="358" t="str">
        <f t="shared" si="1"/>
        <v>IDP92</v>
      </c>
      <c r="E98" s="358" t="s">
        <v>883</v>
      </c>
      <c r="F98" s="358" t="s">
        <v>343</v>
      </c>
      <c r="G98" s="358">
        <v>47</v>
      </c>
      <c r="H98" s="358">
        <v>6</v>
      </c>
      <c r="I98" s="358" t="s">
        <v>507</v>
      </c>
      <c r="J98" s="358" t="s">
        <v>18</v>
      </c>
      <c r="K98" s="289" t="str">
        <f>UPPER(_xlfn.XLOOKUP($I98,PPL_EMAIL!$I$2:$I$400,PPL_EMAIL!$J$2:$J$400,"",0))</f>
        <v>MACHINE</v>
      </c>
      <c r="L98" s="359">
        <v>1</v>
      </c>
      <c r="M98" s="360" t="s">
        <v>69</v>
      </c>
      <c r="N98" s="360"/>
      <c r="O98" s="293">
        <f t="shared" si="8"/>
        <v>55</v>
      </c>
      <c r="P98" s="289">
        <f t="shared" si="9"/>
        <v>85</v>
      </c>
      <c r="Q98" s="291">
        <f t="shared" si="10"/>
        <v>111</v>
      </c>
      <c r="R98" s="293">
        <f>_xlfn.XLOOKUP($I98, CBS_RAW!$AG$6:$AG$820,CBS_RAW!$AZ$6:$AZ$820,"",0)</f>
        <v>97.73</v>
      </c>
      <c r="S98" s="293">
        <v>159.5</v>
      </c>
      <c r="T98" s="293">
        <f t="shared" si="11"/>
        <v>10.6</v>
      </c>
      <c r="U98" s="293">
        <v>37</v>
      </c>
      <c r="V98" s="328">
        <v>14</v>
      </c>
      <c r="W98" s="361">
        <v>10</v>
      </c>
      <c r="AA98" t="str">
        <f t="shared" si="12"/>
        <v>1</v>
      </c>
      <c r="AC98" s="240">
        <v>47</v>
      </c>
      <c r="AD98" s="240" t="s">
        <v>343</v>
      </c>
      <c r="AH98" s="8">
        <v>92</v>
      </c>
      <c r="AI98" s="8">
        <v>9</v>
      </c>
      <c r="AJ98" s="8" t="s">
        <v>727</v>
      </c>
      <c r="AK98" s="8" t="s">
        <v>50</v>
      </c>
      <c r="AL98" s="8" t="s">
        <v>885</v>
      </c>
      <c r="AM98" s="8">
        <v>17</v>
      </c>
      <c r="AN98" s="8">
        <v>66</v>
      </c>
      <c r="AO98" s="8">
        <v>92</v>
      </c>
      <c r="AP98" s="8">
        <v>83.7</v>
      </c>
      <c r="AQ98" s="8">
        <v>6.1</v>
      </c>
      <c r="AR98" s="8">
        <v>1.2</v>
      </c>
      <c r="AS98" s="8">
        <v>1</v>
      </c>
      <c r="AT98" s="8">
        <v>0.5</v>
      </c>
      <c r="AU98" s="8">
        <v>0</v>
      </c>
      <c r="AV98" s="8">
        <v>0</v>
      </c>
      <c r="AW98" s="8">
        <v>0.3</v>
      </c>
      <c r="AX98" s="8">
        <v>0</v>
      </c>
      <c r="AY98" s="8">
        <v>0</v>
      </c>
      <c r="AZ98" s="8">
        <v>0</v>
      </c>
    </row>
    <row r="99" spans="3:52" ht="16" customHeight="1">
      <c r="C99" s="357">
        <f t="shared" si="13"/>
        <v>93</v>
      </c>
      <c r="D99" s="358" t="str">
        <f t="shared" si="1"/>
        <v>IDP93</v>
      </c>
      <c r="E99" s="358" t="s">
        <v>873</v>
      </c>
      <c r="F99" s="358" t="s">
        <v>894</v>
      </c>
      <c r="G99" s="358">
        <v>12</v>
      </c>
      <c r="H99" s="358">
        <v>6</v>
      </c>
      <c r="I99" s="358" t="s">
        <v>233</v>
      </c>
      <c r="J99" s="358" t="s">
        <v>31</v>
      </c>
      <c r="K99" s="289" t="str">
        <f>UPPER(_xlfn.XLOOKUP($I99,PPL_EMAIL!$I$2:$I$400,PPL_EMAIL!$J$2:$J$400,"",0))</f>
        <v/>
      </c>
      <c r="L99" s="359" t="s">
        <v>272</v>
      </c>
      <c r="M99" s="360"/>
      <c r="N99" s="360"/>
      <c r="O99" s="293">
        <f t="shared" si="8"/>
        <v>9</v>
      </c>
      <c r="P99" s="289">
        <f t="shared" si="9"/>
        <v>10</v>
      </c>
      <c r="Q99" s="291">
        <f t="shared" si="10"/>
        <v>103</v>
      </c>
      <c r="R99" s="293">
        <f>_xlfn.XLOOKUP($I99, CBS_RAW!$AG$6:$AG$820,CBS_RAW!$AZ$6:$AZ$820,"",0)</f>
        <v>114.68</v>
      </c>
      <c r="S99" s="293">
        <v>84.75</v>
      </c>
      <c r="T99" s="293">
        <f t="shared" si="11"/>
        <v>12.1</v>
      </c>
      <c r="U99" s="293">
        <v>23</v>
      </c>
      <c r="V99" s="328">
        <v>15</v>
      </c>
      <c r="W99" s="361">
        <v>6</v>
      </c>
      <c r="AA99" t="str">
        <f t="shared" si="12"/>
        <v/>
      </c>
      <c r="AC99" s="240">
        <v>12</v>
      </c>
      <c r="AD99" s="240" t="s">
        <v>894</v>
      </c>
      <c r="AH99" s="8">
        <v>93</v>
      </c>
      <c r="AI99" s="8">
        <v>9</v>
      </c>
      <c r="AJ99" s="8" t="s">
        <v>694</v>
      </c>
      <c r="AK99" s="8" t="s">
        <v>38</v>
      </c>
      <c r="AL99" s="8" t="s">
        <v>844</v>
      </c>
      <c r="AM99" s="8">
        <v>45</v>
      </c>
      <c r="AN99" s="8">
        <v>78</v>
      </c>
      <c r="AO99" s="8">
        <v>100</v>
      </c>
      <c r="AP99" s="8">
        <v>89.3</v>
      </c>
      <c r="AQ99" s="8">
        <v>11.9</v>
      </c>
      <c r="AR99" s="8">
        <v>3.3</v>
      </c>
      <c r="AS99" s="8">
        <v>3.7</v>
      </c>
      <c r="AT99" s="8">
        <v>0</v>
      </c>
      <c r="AU99" s="8">
        <v>0</v>
      </c>
      <c r="AV99" s="8">
        <v>0.3</v>
      </c>
      <c r="AW99" s="8">
        <v>0</v>
      </c>
      <c r="AX99" s="8">
        <v>0</v>
      </c>
      <c r="AY99" s="8">
        <v>0</v>
      </c>
      <c r="AZ99" s="8">
        <v>0.3</v>
      </c>
    </row>
    <row r="100" spans="3:52" ht="16" customHeight="1">
      <c r="C100" s="357">
        <f t="shared" si="13"/>
        <v>94</v>
      </c>
      <c r="D100" s="358" t="str">
        <f t="shared" si="1"/>
        <v>IDP94</v>
      </c>
      <c r="E100" s="358" t="s">
        <v>1359</v>
      </c>
      <c r="F100" s="358" t="s">
        <v>894</v>
      </c>
      <c r="G100" s="358">
        <v>13</v>
      </c>
      <c r="H100" s="358">
        <v>6</v>
      </c>
      <c r="I100" s="464" t="s">
        <v>33</v>
      </c>
      <c r="J100" s="358" t="s">
        <v>49</v>
      </c>
      <c r="K100" s="289" t="str">
        <f>UPPER(_xlfn.XLOOKUP($I100,PPL_EMAIL!$I$2:$I$400,PPL_EMAIL!$J$2:$J$400,"",0))</f>
        <v>HOMIES</v>
      </c>
      <c r="L100" s="359">
        <v>1</v>
      </c>
      <c r="M100" s="360" t="s">
        <v>69</v>
      </c>
      <c r="N100" s="360"/>
      <c r="O100" s="293">
        <f t="shared" si="8"/>
        <v>12</v>
      </c>
      <c r="P100" s="289">
        <f t="shared" si="9"/>
        <v>31</v>
      </c>
      <c r="Q100" s="291">
        <f t="shared" si="10"/>
        <v>107</v>
      </c>
      <c r="R100" s="293">
        <f>_xlfn.XLOOKUP($I100, CBS_RAW!$AG$6:$AG$820,CBS_RAW!$AZ$6:$AZ$820,"",0)</f>
        <v>93.14</v>
      </c>
      <c r="S100" s="293">
        <v>166.75</v>
      </c>
      <c r="T100" s="293">
        <f t="shared" si="11"/>
        <v>10.4</v>
      </c>
      <c r="U100" s="293">
        <v>46</v>
      </c>
      <c r="V100" s="328">
        <v>25</v>
      </c>
      <c r="W100" s="361">
        <v>7.5</v>
      </c>
      <c r="AA100" t="str">
        <f t="shared" si="12"/>
        <v>1</v>
      </c>
      <c r="AC100" s="240">
        <v>13</v>
      </c>
      <c r="AD100" s="240" t="s">
        <v>894</v>
      </c>
      <c r="AH100" s="8">
        <v>94</v>
      </c>
      <c r="AI100" s="8">
        <v>9</v>
      </c>
      <c r="AJ100" s="8" t="s">
        <v>1384</v>
      </c>
      <c r="AK100" s="8" t="s">
        <v>51</v>
      </c>
      <c r="AL100" s="8" t="s">
        <v>847</v>
      </c>
      <c r="AM100" s="8">
        <v>4</v>
      </c>
      <c r="AN100" s="8">
        <v>72</v>
      </c>
      <c r="AO100" s="8">
        <v>98</v>
      </c>
      <c r="AP100" s="8">
        <v>84.7</v>
      </c>
      <c r="AQ100" s="8">
        <v>9.4</v>
      </c>
      <c r="AR100" s="8">
        <v>2.9</v>
      </c>
      <c r="AS100" s="8">
        <v>2.4</v>
      </c>
      <c r="AT100" s="8">
        <v>0.3</v>
      </c>
      <c r="AU100" s="8">
        <v>0</v>
      </c>
      <c r="AV100" s="8">
        <v>0</v>
      </c>
      <c r="AW100" s="8">
        <v>0.1</v>
      </c>
      <c r="AX100" s="8">
        <v>0.1</v>
      </c>
      <c r="AY100" s="8">
        <v>0</v>
      </c>
      <c r="AZ100" s="8">
        <v>0</v>
      </c>
    </row>
    <row r="101" spans="3:52" ht="16" customHeight="1">
      <c r="C101" s="357">
        <f t="shared" si="13"/>
        <v>95</v>
      </c>
      <c r="D101" s="358" t="str">
        <f t="shared" si="1"/>
        <v>IDP95</v>
      </c>
      <c r="E101" s="358" t="s">
        <v>840</v>
      </c>
      <c r="F101" s="358" t="s">
        <v>894</v>
      </c>
      <c r="G101" s="358">
        <v>14</v>
      </c>
      <c r="H101" s="358">
        <v>6</v>
      </c>
      <c r="I101" s="358" t="s">
        <v>723</v>
      </c>
      <c r="J101" s="358" t="s">
        <v>16</v>
      </c>
      <c r="K101" s="289" t="str">
        <f>UPPER(_xlfn.XLOOKUP($I101,PPL_EMAIL!$I$2:$I$400,PPL_EMAIL!$J$2:$J$400,"",0))</f>
        <v>SHAFT</v>
      </c>
      <c r="L101" s="359">
        <v>4</v>
      </c>
      <c r="M101" s="360" t="s">
        <v>69</v>
      </c>
      <c r="N101" s="360"/>
      <c r="O101" s="293">
        <f t="shared" si="8"/>
        <v>15</v>
      </c>
      <c r="P101" s="289">
        <f t="shared" si="9"/>
        <v>56</v>
      </c>
      <c r="Q101" s="291">
        <f t="shared" si="10"/>
        <v>127</v>
      </c>
      <c r="R101" s="293">
        <f>_xlfn.XLOOKUP($I101, CBS_RAW!$AG$6:$AG$820,CBS_RAW!$AZ$6:$AZ$820,"",0)</f>
        <v>93.41</v>
      </c>
      <c r="S101" s="293">
        <v>160.75</v>
      </c>
      <c r="T101" s="293">
        <f t="shared" si="11"/>
        <v>10</v>
      </c>
      <c r="U101" s="293">
        <v>37</v>
      </c>
      <c r="V101" s="328">
        <v>31</v>
      </c>
      <c r="W101" s="361">
        <v>11</v>
      </c>
      <c r="AA101" t="str">
        <f t="shared" si="12"/>
        <v>4</v>
      </c>
      <c r="AC101" s="240">
        <v>14</v>
      </c>
      <c r="AD101" s="240" t="s">
        <v>894</v>
      </c>
      <c r="AH101" s="8">
        <v>95</v>
      </c>
      <c r="AI101" s="8">
        <v>9</v>
      </c>
      <c r="AJ101" s="8" t="s">
        <v>1383</v>
      </c>
      <c r="AK101" s="8" t="s">
        <v>29</v>
      </c>
      <c r="AL101" s="8" t="s">
        <v>835</v>
      </c>
      <c r="AM101" s="8">
        <v>27</v>
      </c>
      <c r="AN101" s="8">
        <v>54</v>
      </c>
      <c r="AO101" s="8">
        <v>96</v>
      </c>
      <c r="AP101" s="8">
        <v>77.8</v>
      </c>
      <c r="AQ101" s="8">
        <v>0</v>
      </c>
      <c r="AR101" s="8">
        <v>0</v>
      </c>
      <c r="AS101" s="8">
        <v>0</v>
      </c>
      <c r="AT101" s="8">
        <v>0</v>
      </c>
      <c r="AU101" s="8">
        <v>0</v>
      </c>
      <c r="AV101" s="8">
        <v>0</v>
      </c>
      <c r="AW101" s="8">
        <v>0</v>
      </c>
      <c r="AX101" s="8">
        <v>0</v>
      </c>
      <c r="AY101" s="8">
        <v>0</v>
      </c>
      <c r="AZ101" s="8">
        <v>0</v>
      </c>
    </row>
    <row r="102" spans="3:52" ht="16" customHeight="1">
      <c r="C102" s="357">
        <f t="shared" si="13"/>
        <v>96</v>
      </c>
      <c r="D102" s="358" t="str">
        <f t="shared" si="1"/>
        <v>IDP96</v>
      </c>
      <c r="E102" s="358" t="s">
        <v>847</v>
      </c>
      <c r="F102" s="358" t="s">
        <v>895</v>
      </c>
      <c r="G102" s="358">
        <v>4</v>
      </c>
      <c r="H102" s="358">
        <v>6</v>
      </c>
      <c r="I102" s="358" t="s">
        <v>745</v>
      </c>
      <c r="J102" s="358" t="s">
        <v>48</v>
      </c>
      <c r="K102" s="289" t="str">
        <f>UPPER(_xlfn.XLOOKUP($I102,PPL_EMAIL!$I$2:$I$400,PPL_EMAIL!$J$2:$J$400,"",0))</f>
        <v/>
      </c>
      <c r="L102" s="359" t="s">
        <v>272</v>
      </c>
      <c r="M102" s="360"/>
      <c r="N102" s="360"/>
      <c r="O102" s="293">
        <f t="shared" si="8"/>
        <v>3</v>
      </c>
      <c r="P102" s="289">
        <f t="shared" si="9"/>
        <v>44</v>
      </c>
      <c r="Q102" s="291">
        <f t="shared" si="10"/>
        <v>114</v>
      </c>
      <c r="R102" s="293">
        <f>_xlfn.XLOOKUP($I102, CBS_RAW!$AG$6:$AG$820,CBS_RAW!$AZ$6:$AZ$820,"",0)</f>
        <v>77.48</v>
      </c>
      <c r="S102" s="293">
        <v>145</v>
      </c>
      <c r="T102" s="293">
        <f t="shared" si="11"/>
        <v>8.5</v>
      </c>
      <c r="U102" s="293">
        <v>42</v>
      </c>
      <c r="V102" s="328">
        <v>12</v>
      </c>
      <c r="W102" s="361">
        <v>8.5</v>
      </c>
      <c r="AA102" t="str">
        <f t="shared" si="12"/>
        <v/>
      </c>
      <c r="AC102" s="240">
        <v>4</v>
      </c>
      <c r="AD102" s="240" t="s">
        <v>895</v>
      </c>
      <c r="AH102" s="8">
        <v>96</v>
      </c>
      <c r="AI102" s="8">
        <v>9</v>
      </c>
      <c r="AJ102" s="8" t="s">
        <v>338</v>
      </c>
      <c r="AK102" s="8" t="s">
        <v>433</v>
      </c>
      <c r="AL102" s="8" t="s">
        <v>878</v>
      </c>
      <c r="AM102" s="8">
        <v>46</v>
      </c>
      <c r="AN102" s="8">
        <v>20</v>
      </c>
      <c r="AO102" s="8">
        <v>133</v>
      </c>
      <c r="AP102" s="8">
        <v>81</v>
      </c>
      <c r="AQ102" s="8">
        <v>10.7</v>
      </c>
      <c r="AR102" s="8">
        <v>2.1</v>
      </c>
      <c r="AS102" s="8">
        <v>0.7</v>
      </c>
      <c r="AT102" s="8">
        <v>0.7</v>
      </c>
      <c r="AU102" s="8">
        <v>0</v>
      </c>
      <c r="AV102" s="8">
        <v>0</v>
      </c>
      <c r="AW102" s="8">
        <v>0.4</v>
      </c>
      <c r="AX102" s="8">
        <v>0.1</v>
      </c>
      <c r="AY102" s="8">
        <v>0</v>
      </c>
      <c r="AZ102" s="8">
        <v>0</v>
      </c>
    </row>
    <row r="103" spans="3:52" ht="16" customHeight="1">
      <c r="C103" s="357">
        <f t="shared" si="13"/>
        <v>97</v>
      </c>
      <c r="D103" s="358" t="str">
        <f t="shared" si="1"/>
        <v>IDP97</v>
      </c>
      <c r="E103" s="358" t="s">
        <v>880</v>
      </c>
      <c r="F103" s="358" t="s">
        <v>894</v>
      </c>
      <c r="G103" s="358">
        <v>15</v>
      </c>
      <c r="H103" s="358">
        <v>6</v>
      </c>
      <c r="I103" s="358" t="s">
        <v>727</v>
      </c>
      <c r="J103" s="358" t="s">
        <v>50</v>
      </c>
      <c r="K103" s="289" t="str">
        <f>UPPER(_xlfn.XLOOKUP($I103,PPL_EMAIL!$I$2:$I$400,PPL_EMAIL!$J$2:$J$400,"",0))</f>
        <v/>
      </c>
      <c r="L103" s="359" t="s">
        <v>272</v>
      </c>
      <c r="M103" s="360"/>
      <c r="N103" s="360"/>
      <c r="O103" s="293">
        <f t="shared" si="8"/>
        <v>17</v>
      </c>
      <c r="P103" s="289">
        <f t="shared" si="9"/>
        <v>66</v>
      </c>
      <c r="Q103" s="291">
        <f t="shared" si="10"/>
        <v>92</v>
      </c>
      <c r="R103" s="293">
        <f>_xlfn.XLOOKUP($I103, CBS_RAW!$AG$6:$AG$820,CBS_RAW!$AZ$6:$AZ$820,"",0)</f>
        <v>85.49</v>
      </c>
      <c r="S103" s="293">
        <v>67.25</v>
      </c>
      <c r="T103" s="293">
        <f t="shared" si="11"/>
        <v>6.1</v>
      </c>
      <c r="U103" s="293">
        <v>13</v>
      </c>
      <c r="V103" s="328">
        <v>11</v>
      </c>
      <c r="W103" s="361">
        <v>5</v>
      </c>
      <c r="AA103" t="str">
        <f t="shared" si="12"/>
        <v/>
      </c>
      <c r="AC103" s="240">
        <v>15</v>
      </c>
      <c r="AD103" s="240" t="s">
        <v>894</v>
      </c>
      <c r="AH103" s="8">
        <v>97</v>
      </c>
      <c r="AI103" s="8">
        <v>9</v>
      </c>
      <c r="AJ103" s="8" t="s">
        <v>699</v>
      </c>
      <c r="AK103" s="8" t="s">
        <v>52</v>
      </c>
      <c r="AL103" s="8" t="s">
        <v>883</v>
      </c>
      <c r="AM103" s="8">
        <v>47</v>
      </c>
      <c r="AN103" s="8">
        <v>77</v>
      </c>
      <c r="AO103" s="8">
        <v>107</v>
      </c>
      <c r="AP103" s="8">
        <v>89.3</v>
      </c>
      <c r="AQ103" s="8">
        <v>10.1</v>
      </c>
      <c r="AR103" s="8">
        <v>3</v>
      </c>
      <c r="AS103" s="8">
        <v>0.5</v>
      </c>
      <c r="AT103" s="8">
        <v>0</v>
      </c>
      <c r="AU103" s="8">
        <v>0</v>
      </c>
      <c r="AV103" s="8">
        <v>0</v>
      </c>
      <c r="AW103" s="8">
        <v>0.5</v>
      </c>
      <c r="AX103" s="8">
        <v>0</v>
      </c>
      <c r="AY103" s="8">
        <v>0</v>
      </c>
      <c r="AZ103" s="8">
        <v>0</v>
      </c>
    </row>
    <row r="104" spans="3:52" ht="16" customHeight="1">
      <c r="C104" s="357">
        <f t="shared" si="13"/>
        <v>98</v>
      </c>
      <c r="D104" s="358" t="str">
        <f t="shared" si="1"/>
        <v>IDP98</v>
      </c>
      <c r="E104" s="358" t="s">
        <v>887</v>
      </c>
      <c r="F104" s="358" t="s">
        <v>895</v>
      </c>
      <c r="G104" s="358">
        <v>5</v>
      </c>
      <c r="H104" s="358">
        <v>6</v>
      </c>
      <c r="I104" s="358" t="s">
        <v>1384</v>
      </c>
      <c r="J104" s="358" t="s">
        <v>51</v>
      </c>
      <c r="K104" s="289" t="str">
        <f>UPPER(_xlfn.XLOOKUP($I104,PPL_EMAIL!$I$2:$I$400,PPL_EMAIL!$J$2:$J$400,"",0))</f>
        <v/>
      </c>
      <c r="L104" s="359" t="s">
        <v>272</v>
      </c>
      <c r="M104" s="360"/>
      <c r="N104" s="360"/>
      <c r="O104" s="293">
        <f t="shared" si="8"/>
        <v>4</v>
      </c>
      <c r="P104" s="289">
        <f t="shared" si="9"/>
        <v>72</v>
      </c>
      <c r="Q104" s="291">
        <f t="shared" si="10"/>
        <v>98</v>
      </c>
      <c r="R104" s="293">
        <f>_xlfn.XLOOKUP($I104, CBS_RAW!$AG$6:$AG$820,CBS_RAW!$AZ$6:$AZ$820,"",0)</f>
        <v>67.3</v>
      </c>
      <c r="S104" s="293">
        <v>160.5</v>
      </c>
      <c r="T104" s="293">
        <f t="shared" si="11"/>
        <v>9.4</v>
      </c>
      <c r="U104" s="293">
        <v>49</v>
      </c>
      <c r="V104" s="328">
        <v>40</v>
      </c>
      <c r="W104" s="361">
        <v>4.5</v>
      </c>
      <c r="AA104" t="str">
        <f t="shared" si="12"/>
        <v/>
      </c>
      <c r="AC104" s="240">
        <v>5</v>
      </c>
      <c r="AD104" s="240" t="s">
        <v>895</v>
      </c>
      <c r="AH104" s="8">
        <v>98</v>
      </c>
      <c r="AI104" s="8">
        <v>9</v>
      </c>
      <c r="AJ104" s="8" t="s">
        <v>502</v>
      </c>
      <c r="AK104" s="8" t="s">
        <v>10</v>
      </c>
      <c r="AL104" s="8" t="s">
        <v>890</v>
      </c>
      <c r="AM104" s="8">
        <v>48</v>
      </c>
      <c r="AN104" s="8">
        <v>68</v>
      </c>
      <c r="AO104" s="8">
        <v>102</v>
      </c>
      <c r="AP104" s="8">
        <v>83.4</v>
      </c>
      <c r="AQ104" s="8">
        <v>7.5</v>
      </c>
      <c r="AR104" s="8">
        <v>2.7</v>
      </c>
      <c r="AS104" s="8">
        <v>1.7</v>
      </c>
      <c r="AT104" s="8">
        <v>0</v>
      </c>
      <c r="AU104" s="8">
        <v>0</v>
      </c>
      <c r="AV104" s="8">
        <v>0.2</v>
      </c>
      <c r="AW104" s="8">
        <v>0.1</v>
      </c>
      <c r="AX104" s="8">
        <v>0.1</v>
      </c>
      <c r="AY104" s="8">
        <v>0</v>
      </c>
      <c r="AZ104" s="8">
        <v>0</v>
      </c>
    </row>
    <row r="105" spans="3:52" ht="16" customHeight="1">
      <c r="C105" s="357">
        <f t="shared" si="13"/>
        <v>99</v>
      </c>
      <c r="D105" s="358" t="str">
        <f t="shared" si="1"/>
        <v>IDP99</v>
      </c>
      <c r="E105" s="358" t="s">
        <v>821</v>
      </c>
      <c r="F105" s="358" t="s">
        <v>896</v>
      </c>
      <c r="G105" s="358">
        <v>4</v>
      </c>
      <c r="H105" s="358">
        <v>6</v>
      </c>
      <c r="I105" s="464" t="s">
        <v>720</v>
      </c>
      <c r="J105" s="358" t="s">
        <v>24</v>
      </c>
      <c r="K105" s="289" t="str">
        <f>UPPER(_xlfn.XLOOKUP($I105,PPL_EMAIL!$I$2:$I$400,PPL_EMAIL!$J$2:$J$400,"",0))</f>
        <v>HOMIES</v>
      </c>
      <c r="L105" s="359">
        <v>1</v>
      </c>
      <c r="M105" s="360" t="s">
        <v>69</v>
      </c>
      <c r="N105" s="360"/>
      <c r="O105" s="293">
        <f t="shared" si="8"/>
        <v>4</v>
      </c>
      <c r="P105" s="289">
        <f t="shared" si="9"/>
        <v>46</v>
      </c>
      <c r="Q105" s="291">
        <f t="shared" si="10"/>
        <v>129</v>
      </c>
      <c r="R105" s="293">
        <f>_xlfn.XLOOKUP($I105, CBS_RAW!$AG$6:$AG$820,CBS_RAW!$AZ$6:$AZ$820,"",0)</f>
        <v>84.01</v>
      </c>
      <c r="S105" s="293">
        <v>169.75</v>
      </c>
      <c r="T105" s="293">
        <f t="shared" si="11"/>
        <v>10.6</v>
      </c>
      <c r="U105" s="293">
        <v>43</v>
      </c>
      <c r="V105" s="328">
        <v>9</v>
      </c>
      <c r="W105" s="361">
        <v>0</v>
      </c>
      <c r="AA105" t="str">
        <f t="shared" si="12"/>
        <v>1</v>
      </c>
      <c r="AC105" s="240">
        <v>4</v>
      </c>
      <c r="AD105" s="240" t="s">
        <v>896</v>
      </c>
      <c r="AH105" s="8">
        <v>99</v>
      </c>
      <c r="AI105" s="8">
        <v>9</v>
      </c>
      <c r="AJ105" s="8" t="s">
        <v>1379</v>
      </c>
      <c r="AK105" s="8" t="s">
        <v>36</v>
      </c>
      <c r="AL105" s="8" t="s">
        <v>861</v>
      </c>
      <c r="AM105" s="8">
        <v>49</v>
      </c>
      <c r="AN105" s="8">
        <v>74</v>
      </c>
      <c r="AO105" s="8">
        <v>96</v>
      </c>
      <c r="AP105" s="8">
        <v>86</v>
      </c>
      <c r="AQ105" s="8">
        <v>10.199999999999999</v>
      </c>
      <c r="AR105" s="8">
        <v>4.2</v>
      </c>
      <c r="AS105" s="8">
        <v>2.6</v>
      </c>
      <c r="AT105" s="8">
        <v>0.1</v>
      </c>
      <c r="AU105" s="8">
        <v>0</v>
      </c>
      <c r="AV105" s="8">
        <v>0</v>
      </c>
      <c r="AW105" s="8">
        <v>0.2</v>
      </c>
      <c r="AX105" s="8">
        <v>0</v>
      </c>
      <c r="AY105" s="8">
        <v>0</v>
      </c>
      <c r="AZ105" s="8">
        <v>0</v>
      </c>
    </row>
    <row r="106" spans="3:52" ht="16" customHeight="1">
      <c r="C106" s="357">
        <f t="shared" si="13"/>
        <v>100</v>
      </c>
      <c r="D106" s="358" t="str">
        <f t="shared" si="1"/>
        <v>IDP100</v>
      </c>
      <c r="E106" s="358" t="s">
        <v>890</v>
      </c>
      <c r="F106" s="358" t="s">
        <v>343</v>
      </c>
      <c r="G106" s="358">
        <v>48</v>
      </c>
      <c r="H106" s="358">
        <v>6</v>
      </c>
      <c r="I106" s="358" t="s">
        <v>684</v>
      </c>
      <c r="J106" s="358" t="s">
        <v>52</v>
      </c>
      <c r="K106" s="289" t="str">
        <f>UPPER(_xlfn.XLOOKUP($I106,PPL_EMAIL!$I$2:$I$400,PPL_EMAIL!$J$2:$J$400,"",0))</f>
        <v>DYNASTY</v>
      </c>
      <c r="L106" s="359">
        <v>1</v>
      </c>
      <c r="M106" s="360" t="s">
        <v>69</v>
      </c>
      <c r="N106" s="360"/>
      <c r="O106" s="293">
        <f t="shared" si="8"/>
        <v>57</v>
      </c>
      <c r="P106" s="289">
        <f t="shared" si="9"/>
        <v>83</v>
      </c>
      <c r="Q106" s="291">
        <f t="shared" si="10"/>
        <v>131</v>
      </c>
      <c r="R106" s="293">
        <f>_xlfn.XLOOKUP($I106, CBS_RAW!$AG$6:$AG$820,CBS_RAW!$AZ$6:$AZ$820,"",0)</f>
        <v>126.87</v>
      </c>
      <c r="S106" s="293">
        <v>185.5</v>
      </c>
      <c r="T106" s="293">
        <f t="shared" si="11"/>
        <v>11.6</v>
      </c>
      <c r="U106" s="293">
        <v>76</v>
      </c>
      <c r="V106" s="328">
        <v>54</v>
      </c>
      <c r="W106" s="361">
        <v>0</v>
      </c>
      <c r="AA106" t="str">
        <f t="shared" si="12"/>
        <v>1</v>
      </c>
      <c r="AC106" s="240">
        <v>48</v>
      </c>
      <c r="AD106" s="240" t="s">
        <v>343</v>
      </c>
      <c r="AH106" s="8">
        <v>100</v>
      </c>
      <c r="AI106" s="8">
        <v>9</v>
      </c>
      <c r="AJ106" s="8" t="s">
        <v>1385</v>
      </c>
      <c r="AK106" s="8" t="s">
        <v>51</v>
      </c>
      <c r="AL106" s="8" t="s">
        <v>852</v>
      </c>
      <c r="AM106" s="8">
        <v>28</v>
      </c>
      <c r="AN106" s="8">
        <v>45</v>
      </c>
      <c r="AO106" s="8">
        <v>114</v>
      </c>
      <c r="AP106" s="8">
        <v>86.2</v>
      </c>
      <c r="AQ106" s="8">
        <v>8.8000000000000007</v>
      </c>
      <c r="AR106" s="8">
        <v>3.1</v>
      </c>
      <c r="AS106" s="8">
        <v>1.4</v>
      </c>
      <c r="AT106" s="8">
        <v>0.2</v>
      </c>
      <c r="AU106" s="8">
        <v>0</v>
      </c>
      <c r="AV106" s="8">
        <v>0.1</v>
      </c>
      <c r="AW106" s="8">
        <v>0</v>
      </c>
      <c r="AX106" s="8">
        <v>0.1</v>
      </c>
      <c r="AY106" s="8">
        <v>0</v>
      </c>
      <c r="AZ106" s="8">
        <v>0</v>
      </c>
    </row>
    <row r="107" spans="3:52" ht="16" customHeight="1">
      <c r="C107" s="357">
        <f t="shared" si="13"/>
        <v>101</v>
      </c>
      <c r="D107" s="358" t="str">
        <f t="shared" si="1"/>
        <v>IDP101</v>
      </c>
      <c r="E107" s="358" t="s">
        <v>861</v>
      </c>
      <c r="F107" s="358" t="s">
        <v>343</v>
      </c>
      <c r="G107" s="358">
        <v>49</v>
      </c>
      <c r="H107" s="358">
        <v>6</v>
      </c>
      <c r="I107" s="358" t="s">
        <v>699</v>
      </c>
      <c r="J107" s="358" t="s">
        <v>52</v>
      </c>
      <c r="K107" s="289" t="str">
        <f>UPPER(_xlfn.XLOOKUP($I107,PPL_EMAIL!$I$2:$I$400,PPL_EMAIL!$J$2:$J$400,"",0))</f>
        <v/>
      </c>
      <c r="L107" s="359" t="s">
        <v>272</v>
      </c>
      <c r="M107" s="360"/>
      <c r="N107" s="360"/>
      <c r="O107" s="293">
        <f t="shared" si="8"/>
        <v>47</v>
      </c>
      <c r="P107" s="289">
        <f t="shared" si="9"/>
        <v>77</v>
      </c>
      <c r="Q107" s="291">
        <f t="shared" si="10"/>
        <v>107</v>
      </c>
      <c r="R107" s="293">
        <f>_xlfn.XLOOKUP($I107, CBS_RAW!$AG$6:$AG$820,CBS_RAW!$AZ$6:$AZ$820,"",0)</f>
        <v>87.17</v>
      </c>
      <c r="S107" s="293">
        <v>20.25</v>
      </c>
      <c r="T107" s="293">
        <f t="shared" si="11"/>
        <v>10.1</v>
      </c>
      <c r="U107" s="293">
        <v>6</v>
      </c>
      <c r="V107" s="328">
        <v>1</v>
      </c>
      <c r="W107" s="361">
        <v>0</v>
      </c>
      <c r="AA107" t="str">
        <f t="shared" si="12"/>
        <v/>
      </c>
      <c r="AC107" s="240">
        <v>49</v>
      </c>
      <c r="AD107" s="240" t="s">
        <v>343</v>
      </c>
      <c r="AH107" s="8">
        <v>101</v>
      </c>
      <c r="AI107" s="8">
        <v>9</v>
      </c>
      <c r="AJ107" s="8" t="s">
        <v>704</v>
      </c>
      <c r="AK107" s="8" t="s">
        <v>29</v>
      </c>
      <c r="AL107" s="8" t="s">
        <v>851</v>
      </c>
      <c r="AM107" s="8">
        <v>3</v>
      </c>
      <c r="AN107" s="8">
        <v>62</v>
      </c>
      <c r="AO107" s="8">
        <v>121</v>
      </c>
      <c r="AP107" s="8">
        <v>87.2</v>
      </c>
      <c r="AQ107" s="8">
        <v>8.8000000000000007</v>
      </c>
      <c r="AR107" s="8">
        <v>3.7</v>
      </c>
      <c r="AS107" s="8">
        <v>1.2</v>
      </c>
      <c r="AT107" s="8">
        <v>0</v>
      </c>
      <c r="AU107" s="8">
        <v>0</v>
      </c>
      <c r="AV107" s="8">
        <v>0.1</v>
      </c>
      <c r="AW107" s="8">
        <v>0.1</v>
      </c>
      <c r="AX107" s="8">
        <v>0</v>
      </c>
      <c r="AY107" s="8">
        <v>0</v>
      </c>
      <c r="AZ107" s="8">
        <v>0</v>
      </c>
    </row>
    <row r="108" spans="3:52" ht="16" customHeight="1">
      <c r="C108" s="357">
        <f t="shared" si="13"/>
        <v>102</v>
      </c>
      <c r="D108" s="358" t="str">
        <f t="shared" si="1"/>
        <v>IDP102</v>
      </c>
      <c r="E108" s="358" t="s">
        <v>848</v>
      </c>
      <c r="F108" s="358" t="s">
        <v>893</v>
      </c>
      <c r="G108" s="358">
        <v>29</v>
      </c>
      <c r="H108" s="358">
        <v>6</v>
      </c>
      <c r="I108" s="358" t="s">
        <v>1385</v>
      </c>
      <c r="J108" s="358" t="s">
        <v>51</v>
      </c>
      <c r="K108" s="289" t="str">
        <f>UPPER(_xlfn.XLOOKUP($I108,PPL_EMAIL!$I$2:$I$400,PPL_EMAIL!$J$2:$J$400,"",0))</f>
        <v/>
      </c>
      <c r="L108" s="359" t="s">
        <v>272</v>
      </c>
      <c r="M108" s="360"/>
      <c r="N108" s="360"/>
      <c r="O108" s="293">
        <f t="shared" si="8"/>
        <v>28</v>
      </c>
      <c r="P108" s="289">
        <f t="shared" si="9"/>
        <v>45</v>
      </c>
      <c r="Q108" s="291">
        <f t="shared" si="10"/>
        <v>114</v>
      </c>
      <c r="R108" s="293">
        <f>_xlfn.XLOOKUP($I108, CBS_RAW!$AG$6:$AG$820,CBS_RAW!$AZ$6:$AZ$820,"",0)</f>
        <v>82.41</v>
      </c>
      <c r="S108" s="293">
        <v>132.75</v>
      </c>
      <c r="T108" s="293">
        <f t="shared" si="11"/>
        <v>8.8000000000000007</v>
      </c>
      <c r="U108" s="293">
        <v>47</v>
      </c>
      <c r="V108" s="328">
        <v>21</v>
      </c>
      <c r="W108" s="361">
        <v>2.5</v>
      </c>
      <c r="AA108" t="str">
        <f t="shared" si="12"/>
        <v/>
      </c>
      <c r="AC108" s="240">
        <v>29</v>
      </c>
      <c r="AD108" s="240" t="s">
        <v>893</v>
      </c>
      <c r="AH108" s="8">
        <v>102</v>
      </c>
      <c r="AI108" s="8">
        <v>9</v>
      </c>
      <c r="AJ108" s="8" t="s">
        <v>228</v>
      </c>
      <c r="AK108" s="8" t="s">
        <v>24</v>
      </c>
      <c r="AL108" s="8" t="s">
        <v>881</v>
      </c>
      <c r="AM108" s="8">
        <v>50</v>
      </c>
      <c r="AN108" s="8">
        <v>45</v>
      </c>
      <c r="AO108" s="8">
        <v>108</v>
      </c>
      <c r="AP108" s="8">
        <v>79.3</v>
      </c>
      <c r="AQ108" s="8">
        <v>6.8</v>
      </c>
      <c r="AR108" s="8">
        <v>2.8</v>
      </c>
      <c r="AS108" s="8">
        <v>1.7</v>
      </c>
      <c r="AT108" s="8">
        <v>0.1</v>
      </c>
      <c r="AU108" s="8">
        <v>0</v>
      </c>
      <c r="AV108" s="8">
        <v>0.1</v>
      </c>
      <c r="AW108" s="8">
        <v>0</v>
      </c>
      <c r="AX108" s="8">
        <v>0</v>
      </c>
      <c r="AY108" s="8">
        <v>0</v>
      </c>
      <c r="AZ108" s="8">
        <v>0</v>
      </c>
    </row>
    <row r="109" spans="3:52" ht="16" customHeight="1">
      <c r="C109" s="357">
        <f t="shared" si="13"/>
        <v>103</v>
      </c>
      <c r="D109" s="358" t="str">
        <f t="shared" si="1"/>
        <v>IDP103</v>
      </c>
      <c r="E109" s="358" t="s">
        <v>868</v>
      </c>
      <c r="F109" s="358" t="s">
        <v>894</v>
      </c>
      <c r="G109" s="358">
        <v>16</v>
      </c>
      <c r="H109" s="358">
        <v>6</v>
      </c>
      <c r="I109" s="358" t="s">
        <v>1386</v>
      </c>
      <c r="J109" s="358" t="s">
        <v>40</v>
      </c>
      <c r="K109" s="289" t="s">
        <v>519</v>
      </c>
      <c r="L109" s="359" t="s">
        <v>272</v>
      </c>
      <c r="M109" s="360"/>
      <c r="N109" s="360"/>
      <c r="O109" s="293">
        <f t="shared" si="8"/>
        <v>22</v>
      </c>
      <c r="P109" s="289">
        <f t="shared" si="9"/>
        <v>74</v>
      </c>
      <c r="Q109" s="291">
        <f t="shared" si="10"/>
        <v>106</v>
      </c>
      <c r="R109" s="293">
        <f>_xlfn.XLOOKUP($I109, CBS_RAW!$AG$6:$AG$820,CBS_RAW!$AZ$6:$AZ$820,"",0)</f>
        <v>68.239999999999995</v>
      </c>
      <c r="S109" s="293">
        <v>0</v>
      </c>
      <c r="T109" s="293">
        <f t="shared" si="11"/>
        <v>0</v>
      </c>
      <c r="U109" s="293">
        <v>0</v>
      </c>
      <c r="V109" s="328">
        <v>0</v>
      </c>
      <c r="W109" s="361">
        <v>0</v>
      </c>
      <c r="AA109" t="str">
        <f t="shared" si="12"/>
        <v/>
      </c>
      <c r="AC109" s="240">
        <v>16</v>
      </c>
      <c r="AD109" s="240" t="s">
        <v>894</v>
      </c>
      <c r="AH109" s="8">
        <v>103</v>
      </c>
      <c r="AI109" s="8">
        <v>9</v>
      </c>
      <c r="AJ109" s="8" t="s">
        <v>720</v>
      </c>
      <c r="AK109" s="8" t="s">
        <v>24</v>
      </c>
      <c r="AL109" s="8" t="s">
        <v>821</v>
      </c>
      <c r="AM109" s="8">
        <v>4</v>
      </c>
      <c r="AN109" s="8">
        <v>46</v>
      </c>
      <c r="AO109" s="8">
        <v>129</v>
      </c>
      <c r="AP109" s="8">
        <v>81.5</v>
      </c>
      <c r="AQ109" s="8">
        <v>10.6</v>
      </c>
      <c r="AR109" s="8">
        <v>2.7</v>
      </c>
      <c r="AS109" s="8">
        <v>0.6</v>
      </c>
      <c r="AT109" s="8">
        <v>0</v>
      </c>
      <c r="AU109" s="8">
        <v>0</v>
      </c>
      <c r="AV109" s="8">
        <v>0.7</v>
      </c>
      <c r="AW109" s="8">
        <v>0</v>
      </c>
      <c r="AX109" s="8">
        <v>0</v>
      </c>
      <c r="AY109" s="8">
        <v>0</v>
      </c>
      <c r="AZ109" s="8">
        <v>0.1</v>
      </c>
    </row>
    <row r="110" spans="3:52" ht="16" customHeight="1">
      <c r="C110" s="357">
        <f t="shared" si="13"/>
        <v>104</v>
      </c>
      <c r="D110" s="358" t="str">
        <f t="shared" si="1"/>
        <v>IDP104</v>
      </c>
      <c r="E110" s="358" t="s">
        <v>885</v>
      </c>
      <c r="F110" s="358" t="s">
        <v>894</v>
      </c>
      <c r="G110" s="358">
        <v>17</v>
      </c>
      <c r="H110" s="358">
        <v>6</v>
      </c>
      <c r="I110" s="358" t="s">
        <v>1387</v>
      </c>
      <c r="J110" s="358" t="s">
        <v>34</v>
      </c>
      <c r="K110" s="289" t="str">
        <f>UPPER(_xlfn.XLOOKUP($I110,PPL_EMAIL!$I$2:$I$400,PPL_EMAIL!$J$2:$J$400,"",0))</f>
        <v/>
      </c>
      <c r="L110" s="359" t="s">
        <v>272</v>
      </c>
      <c r="M110" s="360"/>
      <c r="N110" s="360"/>
      <c r="O110" s="293">
        <f t="shared" si="8"/>
        <v>20</v>
      </c>
      <c r="P110" s="289">
        <f t="shared" si="9"/>
        <v>56</v>
      </c>
      <c r="Q110" s="291">
        <f t="shared" si="10"/>
        <v>115</v>
      </c>
      <c r="R110" s="293">
        <f>_xlfn.XLOOKUP($I110, CBS_RAW!$AG$6:$AG$820,CBS_RAW!$AZ$6:$AZ$820,"",0)</f>
        <v>66.02</v>
      </c>
      <c r="S110" s="293">
        <v>120</v>
      </c>
      <c r="T110" s="293">
        <f t="shared" si="11"/>
        <v>7.5</v>
      </c>
      <c r="U110" s="293">
        <v>42</v>
      </c>
      <c r="V110" s="328">
        <v>8</v>
      </c>
      <c r="W110" s="361">
        <v>4</v>
      </c>
      <c r="AA110" t="str">
        <f t="shared" si="12"/>
        <v/>
      </c>
      <c r="AC110" s="240">
        <v>17</v>
      </c>
      <c r="AD110" s="240" t="s">
        <v>894</v>
      </c>
      <c r="AH110" s="8">
        <v>104</v>
      </c>
      <c r="AI110" s="8">
        <v>10</v>
      </c>
      <c r="AJ110" s="8" t="s">
        <v>1353</v>
      </c>
      <c r="AK110" s="8" t="s">
        <v>6</v>
      </c>
      <c r="AL110" s="8" t="s">
        <v>1360</v>
      </c>
      <c r="AM110" s="8">
        <v>18</v>
      </c>
      <c r="AN110" s="8">
        <v>52</v>
      </c>
      <c r="AO110" s="8">
        <v>105</v>
      </c>
      <c r="AP110" s="8">
        <v>80</v>
      </c>
      <c r="AQ110" s="8">
        <v>10</v>
      </c>
      <c r="AR110" s="8">
        <v>2.1</v>
      </c>
      <c r="AS110" s="8">
        <v>0.9</v>
      </c>
      <c r="AT110" s="8">
        <v>0.7</v>
      </c>
      <c r="AU110" s="8">
        <v>0</v>
      </c>
      <c r="AV110" s="8">
        <v>0</v>
      </c>
      <c r="AW110" s="8">
        <v>0.2</v>
      </c>
      <c r="AX110" s="8">
        <v>0</v>
      </c>
      <c r="AY110" s="8">
        <v>0</v>
      </c>
      <c r="AZ110" s="8">
        <v>0</v>
      </c>
    </row>
    <row r="111" spans="3:52" ht="16" customHeight="1">
      <c r="C111" s="357">
        <f t="shared" si="13"/>
        <v>105</v>
      </c>
      <c r="D111" s="358" t="str">
        <f t="shared" si="1"/>
        <v>IDP105</v>
      </c>
      <c r="E111" s="358" t="s">
        <v>1360</v>
      </c>
      <c r="F111" s="358" t="s">
        <v>894</v>
      </c>
      <c r="G111" s="358">
        <v>18</v>
      </c>
      <c r="H111" s="358">
        <v>6</v>
      </c>
      <c r="I111" s="358" t="s">
        <v>1353</v>
      </c>
      <c r="J111" s="358" t="s">
        <v>6</v>
      </c>
      <c r="K111" s="289" t="str">
        <f>UPPER(_xlfn.XLOOKUP($I111,PPL_EMAIL!$I$2:$I$400,PPL_EMAIL!$J$2:$J$400,"",0))</f>
        <v>ROID RAGERS</v>
      </c>
      <c r="L111" s="359">
        <v>2</v>
      </c>
      <c r="M111" s="360" t="s">
        <v>396</v>
      </c>
      <c r="N111" s="360"/>
      <c r="O111" s="293">
        <f t="shared" si="8"/>
        <v>18</v>
      </c>
      <c r="P111" s="289">
        <f t="shared" si="9"/>
        <v>52</v>
      </c>
      <c r="Q111" s="291">
        <f t="shared" si="10"/>
        <v>105</v>
      </c>
      <c r="R111" s="293">
        <f>_xlfn.XLOOKUP($I111, CBS_RAW!$AG$6:$AG$820,CBS_RAW!$AZ$6:$AZ$820,"",0)</f>
        <v>96.4</v>
      </c>
      <c r="S111" s="293">
        <v>110.5</v>
      </c>
      <c r="T111" s="293">
        <f t="shared" si="11"/>
        <v>10</v>
      </c>
      <c r="U111" s="293">
        <v>23</v>
      </c>
      <c r="V111" s="328">
        <v>10</v>
      </c>
      <c r="W111" s="361">
        <v>8</v>
      </c>
      <c r="AA111" t="str">
        <f t="shared" si="12"/>
        <v>2</v>
      </c>
      <c r="AC111" s="240">
        <v>18</v>
      </c>
      <c r="AD111" s="240" t="s">
        <v>894</v>
      </c>
      <c r="AH111" s="8">
        <v>105</v>
      </c>
      <c r="AI111" s="8">
        <v>10</v>
      </c>
      <c r="AJ111" s="8" t="s">
        <v>731</v>
      </c>
      <c r="AK111" s="8" t="s">
        <v>51</v>
      </c>
      <c r="AL111" s="8" t="s">
        <v>1361</v>
      </c>
      <c r="AM111" s="8">
        <v>19</v>
      </c>
      <c r="AN111" s="8">
        <v>46</v>
      </c>
      <c r="AO111" s="8">
        <v>106</v>
      </c>
      <c r="AP111" s="8">
        <v>81</v>
      </c>
      <c r="AQ111" s="8">
        <v>7.9</v>
      </c>
      <c r="AR111" s="8">
        <v>1.5</v>
      </c>
      <c r="AS111" s="8">
        <v>0.9</v>
      </c>
      <c r="AT111" s="8">
        <v>0.5</v>
      </c>
      <c r="AU111" s="8">
        <v>0</v>
      </c>
      <c r="AV111" s="8">
        <v>0</v>
      </c>
      <c r="AW111" s="8">
        <v>0.1</v>
      </c>
      <c r="AX111" s="8">
        <v>0.1</v>
      </c>
      <c r="AY111" s="8">
        <v>0</v>
      </c>
      <c r="AZ111" s="8">
        <v>0</v>
      </c>
    </row>
    <row r="112" spans="3:52" ht="16" customHeight="1">
      <c r="C112" s="357">
        <f t="shared" si="13"/>
        <v>106</v>
      </c>
      <c r="D112" s="358" t="str">
        <f t="shared" si="1"/>
        <v>IDP106</v>
      </c>
      <c r="E112" s="358" t="s">
        <v>881</v>
      </c>
      <c r="F112" s="358" t="s">
        <v>343</v>
      </c>
      <c r="G112" s="358">
        <v>50</v>
      </c>
      <c r="H112" s="358">
        <v>6</v>
      </c>
      <c r="I112" s="358" t="s">
        <v>694</v>
      </c>
      <c r="J112" s="358" t="s">
        <v>38</v>
      </c>
      <c r="K112" s="289" t="str">
        <f>UPPER(_xlfn.XLOOKUP($I112,PPL_EMAIL!$I$2:$I$400,PPL_EMAIL!$J$2:$J$400,"",0))</f>
        <v/>
      </c>
      <c r="L112" s="359" t="s">
        <v>272</v>
      </c>
      <c r="M112" s="360"/>
      <c r="N112" s="360"/>
      <c r="O112" s="293">
        <f t="shared" si="8"/>
        <v>45</v>
      </c>
      <c r="P112" s="289">
        <f t="shared" si="9"/>
        <v>78</v>
      </c>
      <c r="Q112" s="291">
        <f t="shared" si="10"/>
        <v>100</v>
      </c>
      <c r="R112" s="293">
        <f>_xlfn.XLOOKUP($I112, CBS_RAW!$AG$6:$AG$820,CBS_RAW!$AZ$6:$AZ$820,"",0)</f>
        <v>93.61</v>
      </c>
      <c r="S112" s="293">
        <v>35.75</v>
      </c>
      <c r="T112" s="293">
        <f t="shared" si="11"/>
        <v>11.9</v>
      </c>
      <c r="U112" s="293">
        <v>10</v>
      </c>
      <c r="V112" s="328">
        <v>11</v>
      </c>
      <c r="W112" s="361">
        <v>0</v>
      </c>
      <c r="AA112" t="str">
        <f t="shared" si="12"/>
        <v/>
      </c>
      <c r="AC112" s="240">
        <v>50</v>
      </c>
      <c r="AD112" s="240" t="s">
        <v>343</v>
      </c>
      <c r="AH112" s="8">
        <v>106</v>
      </c>
      <c r="AI112" s="8">
        <v>10</v>
      </c>
      <c r="AJ112" s="8" t="s">
        <v>248</v>
      </c>
      <c r="AK112" s="8" t="s">
        <v>27</v>
      </c>
      <c r="AL112" s="8" t="s">
        <v>884</v>
      </c>
      <c r="AM112" s="8">
        <v>51</v>
      </c>
      <c r="AN112" s="8">
        <v>68</v>
      </c>
      <c r="AO112" s="8">
        <v>136</v>
      </c>
      <c r="AP112" s="8">
        <v>92.8</v>
      </c>
      <c r="AQ112" s="8">
        <v>9.8000000000000007</v>
      </c>
      <c r="AR112" s="8">
        <v>2.1</v>
      </c>
      <c r="AS112" s="8">
        <v>0.6</v>
      </c>
      <c r="AT112" s="8">
        <v>0.9</v>
      </c>
      <c r="AU112" s="8">
        <v>0</v>
      </c>
      <c r="AV112" s="8">
        <v>0</v>
      </c>
      <c r="AW112" s="8">
        <v>0</v>
      </c>
      <c r="AX112" s="8">
        <v>0.1</v>
      </c>
      <c r="AY112" s="8">
        <v>0</v>
      </c>
      <c r="AZ112" s="8">
        <v>0</v>
      </c>
    </row>
    <row r="113" spans="3:52" ht="16" customHeight="1">
      <c r="C113" s="357">
        <f t="shared" si="13"/>
        <v>107</v>
      </c>
      <c r="D113" s="358" t="str">
        <f t="shared" si="1"/>
        <v>IDP107</v>
      </c>
      <c r="E113" s="358" t="s">
        <v>1361</v>
      </c>
      <c r="F113" s="358" t="s">
        <v>894</v>
      </c>
      <c r="G113" s="358">
        <v>19</v>
      </c>
      <c r="H113" s="358">
        <v>6</v>
      </c>
      <c r="I113" s="358" t="s">
        <v>1388</v>
      </c>
      <c r="J113" s="358" t="s">
        <v>13</v>
      </c>
      <c r="K113" s="289" t="str">
        <f>UPPER(_xlfn.XLOOKUP($I113,PPL_EMAIL!$I$2:$I$400,PPL_EMAIL!$J$2:$J$400,"",0))</f>
        <v/>
      </c>
      <c r="L113" s="359" t="s">
        <v>272</v>
      </c>
      <c r="M113" s="360"/>
      <c r="N113" s="360"/>
      <c r="O113" s="293">
        <f t="shared" si="8"/>
        <v>16</v>
      </c>
      <c r="P113" s="289">
        <f t="shared" si="9"/>
        <v>79</v>
      </c>
      <c r="Q113" s="291">
        <f t="shared" si="10"/>
        <v>99</v>
      </c>
      <c r="R113" s="293">
        <f>_xlfn.XLOOKUP($I113, CBS_RAW!$AG$6:$AG$820,CBS_RAW!$AZ$6:$AZ$820,"",0)</f>
        <v>80.36</v>
      </c>
      <c r="S113" s="293">
        <v>121</v>
      </c>
      <c r="T113" s="293">
        <f t="shared" si="11"/>
        <v>11</v>
      </c>
      <c r="U113" s="293">
        <v>23</v>
      </c>
      <c r="V113" s="328">
        <v>16</v>
      </c>
      <c r="W113" s="361">
        <v>9</v>
      </c>
      <c r="AA113" t="str">
        <f t="shared" si="12"/>
        <v/>
      </c>
      <c r="AC113" s="240">
        <v>19</v>
      </c>
      <c r="AD113" s="240" t="s">
        <v>894</v>
      </c>
      <c r="AH113" s="8">
        <v>107</v>
      </c>
      <c r="AI113" s="8">
        <v>10</v>
      </c>
      <c r="AJ113" s="8" t="s">
        <v>1387</v>
      </c>
      <c r="AK113" s="8" t="s">
        <v>34</v>
      </c>
      <c r="AL113" s="8" t="s">
        <v>875</v>
      </c>
      <c r="AM113" s="8">
        <v>20</v>
      </c>
      <c r="AN113" s="8">
        <v>56</v>
      </c>
      <c r="AO113" s="8">
        <v>115</v>
      </c>
      <c r="AP113" s="8">
        <v>90.6</v>
      </c>
      <c r="AQ113" s="8">
        <v>7.5</v>
      </c>
      <c r="AR113" s="8">
        <v>2.6</v>
      </c>
      <c r="AS113" s="8">
        <v>0.5</v>
      </c>
      <c r="AT113" s="8">
        <v>0.3</v>
      </c>
      <c r="AU113" s="8">
        <v>0</v>
      </c>
      <c r="AV113" s="8">
        <v>0.1</v>
      </c>
      <c r="AW113" s="8">
        <v>0.1</v>
      </c>
      <c r="AX113" s="8">
        <v>0</v>
      </c>
      <c r="AY113" s="8">
        <v>0</v>
      </c>
      <c r="AZ113" s="8">
        <v>0</v>
      </c>
    </row>
    <row r="114" spans="3:52" ht="16" customHeight="1">
      <c r="C114" s="357">
        <f t="shared" si="13"/>
        <v>108</v>
      </c>
      <c r="D114" s="358" t="str">
        <f t="shared" si="1"/>
        <v>IDP108</v>
      </c>
      <c r="E114" s="358" t="s">
        <v>884</v>
      </c>
      <c r="F114" s="358" t="s">
        <v>343</v>
      </c>
      <c r="G114" s="358">
        <v>51</v>
      </c>
      <c r="H114" s="358">
        <v>6</v>
      </c>
      <c r="I114" s="358" t="s">
        <v>228</v>
      </c>
      <c r="J114" s="358" t="s">
        <v>24</v>
      </c>
      <c r="K114" s="289" t="str">
        <f>UPPER(_xlfn.XLOOKUP($I114,PPL_EMAIL!$I$2:$I$400,PPL_EMAIL!$J$2:$J$400,"",0))</f>
        <v/>
      </c>
      <c r="L114" s="359" t="s">
        <v>272</v>
      </c>
      <c r="M114" s="360"/>
      <c r="N114" s="360"/>
      <c r="O114" s="293">
        <f t="shared" si="8"/>
        <v>50</v>
      </c>
      <c r="P114" s="289">
        <f t="shared" si="9"/>
        <v>45</v>
      </c>
      <c r="Q114" s="291">
        <f t="shared" si="10"/>
        <v>108</v>
      </c>
      <c r="R114" s="293">
        <f>_xlfn.XLOOKUP($I114, CBS_RAW!$AG$6:$AG$820,CBS_RAW!$AZ$6:$AZ$820,"",0)</f>
        <v>77.95</v>
      </c>
      <c r="S114" s="293">
        <v>115.75</v>
      </c>
      <c r="T114" s="293">
        <f t="shared" si="11"/>
        <v>6.8</v>
      </c>
      <c r="U114" s="293">
        <v>48</v>
      </c>
      <c r="V114" s="328">
        <v>29</v>
      </c>
      <c r="W114" s="361">
        <v>1</v>
      </c>
      <c r="AA114" t="str">
        <f t="shared" si="12"/>
        <v/>
      </c>
      <c r="AC114" s="240">
        <v>51</v>
      </c>
      <c r="AD114" s="240" t="s">
        <v>343</v>
      </c>
      <c r="AH114" s="8">
        <v>108</v>
      </c>
      <c r="AI114" s="8">
        <v>10</v>
      </c>
      <c r="AJ114" s="8" t="s">
        <v>1399</v>
      </c>
      <c r="AK114" s="8" t="s">
        <v>51</v>
      </c>
      <c r="AL114" s="8" t="s">
        <v>876</v>
      </c>
      <c r="AM114" s="8">
        <v>21</v>
      </c>
      <c r="AN114" s="8">
        <v>33</v>
      </c>
      <c r="AO114" s="8">
        <v>130</v>
      </c>
      <c r="AP114" s="8">
        <v>93.4</v>
      </c>
      <c r="AQ114" s="8">
        <v>6.5</v>
      </c>
      <c r="AR114" s="8">
        <v>1.4</v>
      </c>
      <c r="AS114" s="8">
        <v>1.1000000000000001</v>
      </c>
      <c r="AT114" s="8">
        <v>0.5</v>
      </c>
      <c r="AU114" s="8">
        <v>0</v>
      </c>
      <c r="AV114" s="8">
        <v>0</v>
      </c>
      <c r="AW114" s="8">
        <v>0</v>
      </c>
      <c r="AX114" s="8">
        <v>0.1</v>
      </c>
      <c r="AY114" s="8">
        <v>0</v>
      </c>
      <c r="AZ114" s="8">
        <v>0</v>
      </c>
    </row>
    <row r="115" spans="3:52" ht="16" customHeight="1">
      <c r="C115" s="357">
        <f t="shared" si="13"/>
        <v>109</v>
      </c>
      <c r="D115" s="358" t="str">
        <f t="shared" si="1"/>
        <v>IDP109</v>
      </c>
      <c r="E115" s="358" t="s">
        <v>1362</v>
      </c>
      <c r="F115" s="358" t="s">
        <v>343</v>
      </c>
      <c r="G115" s="358">
        <v>52</v>
      </c>
      <c r="H115" s="358">
        <v>6</v>
      </c>
      <c r="I115" s="358" t="s">
        <v>338</v>
      </c>
      <c r="J115" s="358" t="s">
        <v>433</v>
      </c>
      <c r="K115" s="289" t="str">
        <f>UPPER(_xlfn.XLOOKUP($I115,PPL_EMAIL!$I$2:$I$400,PPL_EMAIL!$J$2:$J$400,"",0))</f>
        <v>HABANEROS</v>
      </c>
      <c r="L115" s="359">
        <v>5</v>
      </c>
      <c r="M115" s="360" t="s">
        <v>69</v>
      </c>
      <c r="N115" s="360"/>
      <c r="O115" s="293">
        <f t="shared" si="8"/>
        <v>46</v>
      </c>
      <c r="P115" s="289">
        <f t="shared" si="9"/>
        <v>20</v>
      </c>
      <c r="Q115" s="291">
        <f t="shared" si="10"/>
        <v>133</v>
      </c>
      <c r="R115" s="293">
        <f>_xlfn.XLOOKUP($I115, CBS_RAW!$AG$6:$AG$820,CBS_RAW!$AZ$6:$AZ$820,"",0)</f>
        <v>109.13</v>
      </c>
      <c r="S115" s="293">
        <v>160</v>
      </c>
      <c r="T115" s="293">
        <f t="shared" si="11"/>
        <v>10.7</v>
      </c>
      <c r="U115" s="293">
        <v>31</v>
      </c>
      <c r="V115" s="328">
        <v>10</v>
      </c>
      <c r="W115" s="361">
        <v>10.5</v>
      </c>
      <c r="AA115" t="str">
        <f t="shared" si="12"/>
        <v>5</v>
      </c>
      <c r="AC115" s="240">
        <v>52</v>
      </c>
      <c r="AD115" s="240" t="s">
        <v>343</v>
      </c>
      <c r="AH115" s="8">
        <v>109</v>
      </c>
      <c r="AI115" s="8">
        <v>10</v>
      </c>
      <c r="AJ115" s="8" t="s">
        <v>709</v>
      </c>
      <c r="AK115" s="8" t="s">
        <v>4</v>
      </c>
      <c r="AL115" s="8" t="s">
        <v>848</v>
      </c>
      <c r="AM115" s="8">
        <v>29</v>
      </c>
      <c r="AN115" s="8">
        <v>61</v>
      </c>
      <c r="AO115" s="8">
        <v>99</v>
      </c>
      <c r="AP115" s="8">
        <v>84.8</v>
      </c>
      <c r="AQ115" s="8">
        <v>8.6999999999999993</v>
      </c>
      <c r="AR115" s="8">
        <v>4.4000000000000004</v>
      </c>
      <c r="AS115" s="8">
        <v>1.1000000000000001</v>
      </c>
      <c r="AT115" s="8">
        <v>0</v>
      </c>
      <c r="AU115" s="8">
        <v>0</v>
      </c>
      <c r="AV115" s="8">
        <v>0.1</v>
      </c>
      <c r="AW115" s="8">
        <v>0</v>
      </c>
      <c r="AX115" s="8">
        <v>0</v>
      </c>
      <c r="AY115" s="8">
        <v>0</v>
      </c>
      <c r="AZ115" s="8">
        <v>0</v>
      </c>
    </row>
    <row r="116" spans="3:52" ht="16" customHeight="1">
      <c r="C116" s="357">
        <f t="shared" si="13"/>
        <v>110</v>
      </c>
      <c r="D116" s="358" t="str">
        <f t="shared" si="1"/>
        <v>IDP110</v>
      </c>
      <c r="E116" s="358" t="s">
        <v>875</v>
      </c>
      <c r="F116" s="358" t="s">
        <v>894</v>
      </c>
      <c r="G116" s="358">
        <v>20</v>
      </c>
      <c r="H116" s="358">
        <v>6</v>
      </c>
      <c r="I116" s="358" t="s">
        <v>510</v>
      </c>
      <c r="J116" s="358" t="s">
        <v>50</v>
      </c>
      <c r="K116" s="289" t="str">
        <f>UPPER(_xlfn.XLOOKUP($I116,PPL_EMAIL!$I$2:$I$400,PPL_EMAIL!$J$2:$J$400,"",0))</f>
        <v>HABANEROS</v>
      </c>
      <c r="L116" s="359">
        <v>1</v>
      </c>
      <c r="M116" s="360" t="s">
        <v>69</v>
      </c>
      <c r="N116" s="360"/>
      <c r="O116" s="293">
        <f t="shared" si="8"/>
        <v>14</v>
      </c>
      <c r="P116" s="289">
        <f t="shared" si="9"/>
        <v>43</v>
      </c>
      <c r="Q116" s="291">
        <f t="shared" si="10"/>
        <v>101</v>
      </c>
      <c r="R116" s="293">
        <f>_xlfn.XLOOKUP($I116, CBS_RAW!$AG$6:$AG$820,CBS_RAW!$AZ$6:$AZ$820,"",0)</f>
        <v>76.2</v>
      </c>
      <c r="S116" s="293">
        <v>55.25</v>
      </c>
      <c r="T116" s="293">
        <f t="shared" si="11"/>
        <v>5.5</v>
      </c>
      <c r="U116" s="293">
        <v>15</v>
      </c>
      <c r="V116" s="328">
        <v>11</v>
      </c>
      <c r="W116" s="361">
        <v>1.5</v>
      </c>
      <c r="AA116" t="str">
        <f t="shared" si="12"/>
        <v>1</v>
      </c>
      <c r="AC116" s="240">
        <v>20</v>
      </c>
      <c r="AD116" s="240" t="s">
        <v>894</v>
      </c>
      <c r="AH116" s="8">
        <v>110</v>
      </c>
      <c r="AI116" s="8">
        <v>10</v>
      </c>
      <c r="AJ116" s="8" t="s">
        <v>1390</v>
      </c>
      <c r="AK116" s="8" t="s">
        <v>38</v>
      </c>
      <c r="AL116" s="8" t="s">
        <v>1362</v>
      </c>
      <c r="AM116" s="8">
        <v>52</v>
      </c>
      <c r="AN116" s="8">
        <v>90</v>
      </c>
      <c r="AO116" s="8">
        <v>126</v>
      </c>
      <c r="AP116" s="8">
        <v>98.5</v>
      </c>
      <c r="AQ116" s="8">
        <v>13.5</v>
      </c>
      <c r="AR116" s="8">
        <v>4.5</v>
      </c>
      <c r="AS116" s="8">
        <v>3.4</v>
      </c>
      <c r="AT116" s="8">
        <v>0.2</v>
      </c>
      <c r="AU116" s="8">
        <v>0</v>
      </c>
      <c r="AV116" s="8">
        <v>0.1</v>
      </c>
      <c r="AW116" s="8">
        <v>0.1</v>
      </c>
      <c r="AX116" s="8">
        <v>0.2</v>
      </c>
      <c r="AY116" s="8">
        <v>0</v>
      </c>
      <c r="AZ116" s="8">
        <v>0</v>
      </c>
    </row>
    <row r="117" spans="3:52" ht="16" customHeight="1">
      <c r="C117" s="357">
        <f t="shared" si="13"/>
        <v>111</v>
      </c>
      <c r="D117" s="358" t="str">
        <f t="shared" si="1"/>
        <v>IDP111</v>
      </c>
      <c r="E117" s="358" t="s">
        <v>853</v>
      </c>
      <c r="F117" s="358" t="s">
        <v>893</v>
      </c>
      <c r="G117" s="358">
        <v>30</v>
      </c>
      <c r="H117" s="358">
        <v>6</v>
      </c>
      <c r="I117" s="358" t="s">
        <v>1389</v>
      </c>
      <c r="J117" s="358" t="s">
        <v>433</v>
      </c>
      <c r="K117" s="289" t="str">
        <f>UPPER(_xlfn.XLOOKUP($I117,PPL_EMAIL!$I$2:$I$400,PPL_EMAIL!$J$2:$J$400,"",0))</f>
        <v/>
      </c>
      <c r="L117" s="359" t="s">
        <v>272</v>
      </c>
      <c r="M117" s="360"/>
      <c r="N117" s="360"/>
      <c r="O117" s="293">
        <f t="shared" si="8"/>
        <v>30</v>
      </c>
      <c r="P117" s="289">
        <f t="shared" si="9"/>
        <v>56</v>
      </c>
      <c r="Q117" s="291">
        <f t="shared" si="10"/>
        <v>88</v>
      </c>
      <c r="R117" s="293">
        <f>_xlfn.XLOOKUP($I117, CBS_RAW!$AG$6:$AG$820,CBS_RAW!$AZ$6:$AZ$820,"",0)</f>
        <v>62.89</v>
      </c>
      <c r="S117" s="293">
        <v>55.25</v>
      </c>
      <c r="T117" s="293">
        <f t="shared" si="11"/>
        <v>5.5</v>
      </c>
      <c r="U117" s="293">
        <v>24</v>
      </c>
      <c r="V117" s="328">
        <v>15</v>
      </c>
      <c r="W117" s="361">
        <v>0</v>
      </c>
      <c r="AA117" t="str">
        <f t="shared" si="12"/>
        <v/>
      </c>
      <c r="AC117" s="240">
        <v>30</v>
      </c>
      <c r="AD117" s="240" t="s">
        <v>893</v>
      </c>
      <c r="AH117" s="8">
        <v>111</v>
      </c>
      <c r="AI117" s="8">
        <v>10</v>
      </c>
      <c r="AJ117" s="8" t="s">
        <v>328</v>
      </c>
      <c r="AK117" s="8" t="s">
        <v>433</v>
      </c>
      <c r="AL117" s="8" t="s">
        <v>805</v>
      </c>
      <c r="AM117" s="8">
        <v>53</v>
      </c>
      <c r="AN117" s="8">
        <v>48</v>
      </c>
      <c r="AO117" s="8">
        <v>142</v>
      </c>
      <c r="AP117" s="8">
        <v>80.7</v>
      </c>
      <c r="AQ117" s="8">
        <v>7.5</v>
      </c>
      <c r="AR117" s="8">
        <v>3.5</v>
      </c>
      <c r="AS117" s="8">
        <v>2</v>
      </c>
      <c r="AT117" s="8">
        <v>0</v>
      </c>
      <c r="AU117" s="8">
        <v>0</v>
      </c>
      <c r="AV117" s="8">
        <v>0.1</v>
      </c>
      <c r="AW117" s="8">
        <v>0</v>
      </c>
      <c r="AX117" s="8">
        <v>0</v>
      </c>
      <c r="AY117" s="8">
        <v>0</v>
      </c>
      <c r="AZ117" s="8">
        <v>0</v>
      </c>
    </row>
    <row r="118" spans="3:52" ht="16" customHeight="1">
      <c r="C118" s="357">
        <f t="shared" si="13"/>
        <v>112</v>
      </c>
      <c r="D118" s="358" t="str">
        <f t="shared" si="1"/>
        <v>IDP112</v>
      </c>
      <c r="E118" s="358" t="s">
        <v>805</v>
      </c>
      <c r="F118" s="358" t="s">
        <v>343</v>
      </c>
      <c r="G118" s="358">
        <v>53</v>
      </c>
      <c r="H118" s="358">
        <v>6</v>
      </c>
      <c r="I118" s="358" t="s">
        <v>335</v>
      </c>
      <c r="J118" s="358" t="s">
        <v>34</v>
      </c>
      <c r="K118" s="289" t="str">
        <f>UPPER(_xlfn.XLOOKUP($I118,PPL_EMAIL!$I$2:$I$400,PPL_EMAIL!$J$2:$J$400,"",0))</f>
        <v/>
      </c>
      <c r="L118" s="359" t="s">
        <v>272</v>
      </c>
      <c r="M118" s="360"/>
      <c r="N118" s="360"/>
      <c r="O118" s="293">
        <f t="shared" si="8"/>
        <v>54</v>
      </c>
      <c r="P118" s="289">
        <f t="shared" si="9"/>
        <v>51</v>
      </c>
      <c r="Q118" s="291">
        <f t="shared" si="10"/>
        <v>89</v>
      </c>
      <c r="R118" s="293">
        <f>_xlfn.XLOOKUP($I118, CBS_RAW!$AG$6:$AG$820,CBS_RAW!$AZ$6:$AZ$820,"",0)</f>
        <v>89.67</v>
      </c>
      <c r="S118" s="293">
        <v>143.75</v>
      </c>
      <c r="T118" s="293">
        <f t="shared" si="11"/>
        <v>9.6</v>
      </c>
      <c r="U118" s="293">
        <v>32</v>
      </c>
      <c r="V118" s="328">
        <v>17</v>
      </c>
      <c r="W118" s="361">
        <v>8.5</v>
      </c>
      <c r="AA118" t="str">
        <f t="shared" si="12"/>
        <v/>
      </c>
      <c r="AC118" s="240">
        <v>53</v>
      </c>
      <c r="AD118" s="240" t="s">
        <v>343</v>
      </c>
      <c r="AH118" s="8">
        <v>112</v>
      </c>
      <c r="AI118" s="8">
        <v>10</v>
      </c>
      <c r="AJ118" s="8" t="s">
        <v>335</v>
      </c>
      <c r="AK118" s="8" t="s">
        <v>34</v>
      </c>
      <c r="AL118" s="8" t="s">
        <v>827</v>
      </c>
      <c r="AM118" s="8">
        <v>54</v>
      </c>
      <c r="AN118" s="8">
        <v>51</v>
      </c>
      <c r="AO118" s="8">
        <v>89</v>
      </c>
      <c r="AP118" s="8">
        <v>75</v>
      </c>
      <c r="AQ118" s="8">
        <v>9.6</v>
      </c>
      <c r="AR118" s="8">
        <v>2.1</v>
      </c>
      <c r="AS118" s="8">
        <v>1.1000000000000001</v>
      </c>
      <c r="AT118" s="8">
        <v>0.6</v>
      </c>
      <c r="AU118" s="8">
        <v>0</v>
      </c>
      <c r="AV118" s="8">
        <v>0</v>
      </c>
      <c r="AW118" s="8">
        <v>0</v>
      </c>
      <c r="AX118" s="8">
        <v>0</v>
      </c>
      <c r="AY118" s="8">
        <v>0</v>
      </c>
      <c r="AZ118" s="8">
        <v>0</v>
      </c>
    </row>
    <row r="119" spans="3:52" ht="16" customHeight="1">
      <c r="C119" s="357">
        <f t="shared" si="13"/>
        <v>113</v>
      </c>
      <c r="D119" s="358" t="str">
        <f t="shared" si="1"/>
        <v>IDP113</v>
      </c>
      <c r="E119" s="358" t="s">
        <v>827</v>
      </c>
      <c r="F119" s="358" t="s">
        <v>343</v>
      </c>
      <c r="G119" s="358">
        <v>54</v>
      </c>
      <c r="H119" s="358">
        <v>6</v>
      </c>
      <c r="I119" s="358" t="s">
        <v>683</v>
      </c>
      <c r="J119" s="358" t="s">
        <v>25</v>
      </c>
      <c r="K119" s="289" t="str">
        <f>UPPER(_xlfn.XLOOKUP($I119,PPL_EMAIL!$I$2:$I$400,PPL_EMAIL!$J$2:$J$400,"",0))</f>
        <v/>
      </c>
      <c r="L119" s="359" t="s">
        <v>272</v>
      </c>
      <c r="M119" s="360"/>
      <c r="N119" s="360"/>
      <c r="O119" s="293">
        <f t="shared" si="8"/>
        <v>58</v>
      </c>
      <c r="P119" s="289">
        <f t="shared" si="9"/>
        <v>70</v>
      </c>
      <c r="Q119" s="291">
        <f t="shared" si="10"/>
        <v>94</v>
      </c>
      <c r="R119" s="293">
        <f>_xlfn.XLOOKUP($I119, CBS_RAW!$AG$6:$AG$820,CBS_RAW!$AZ$6:$AZ$820,"",0)</f>
        <v>72.55</v>
      </c>
      <c r="S119" s="293">
        <v>110.25</v>
      </c>
      <c r="T119" s="293">
        <f t="shared" si="11"/>
        <v>7.9</v>
      </c>
      <c r="U119" s="293">
        <v>41</v>
      </c>
      <c r="V119" s="328">
        <v>29</v>
      </c>
      <c r="W119" s="361">
        <v>2</v>
      </c>
      <c r="AA119" t="str">
        <f t="shared" si="12"/>
        <v/>
      </c>
      <c r="AC119" s="240">
        <v>54</v>
      </c>
      <c r="AD119" s="240" t="s">
        <v>343</v>
      </c>
      <c r="AH119" s="8">
        <v>113</v>
      </c>
      <c r="AI119" s="8">
        <v>10</v>
      </c>
      <c r="AJ119" s="8" t="s">
        <v>1389</v>
      </c>
      <c r="AK119" s="8" t="s">
        <v>433</v>
      </c>
      <c r="AL119" s="8" t="s">
        <v>853</v>
      </c>
      <c r="AM119" s="8">
        <v>30</v>
      </c>
      <c r="AN119" s="8">
        <v>56</v>
      </c>
      <c r="AO119" s="8">
        <v>88</v>
      </c>
      <c r="AP119" s="8">
        <v>76</v>
      </c>
      <c r="AQ119" s="8">
        <v>5.5</v>
      </c>
      <c r="AR119" s="8">
        <v>2.4</v>
      </c>
      <c r="AS119" s="8">
        <v>1.5</v>
      </c>
      <c r="AT119" s="8">
        <v>0</v>
      </c>
      <c r="AU119" s="8">
        <v>0</v>
      </c>
      <c r="AV119" s="8">
        <v>0</v>
      </c>
      <c r="AW119" s="8">
        <v>0</v>
      </c>
      <c r="AX119" s="8">
        <v>0.1</v>
      </c>
      <c r="AY119" s="8">
        <v>0</v>
      </c>
      <c r="AZ119" s="8">
        <v>0</v>
      </c>
    </row>
    <row r="120" spans="3:52" ht="16" customHeight="1">
      <c r="C120" s="357">
        <f t="shared" si="13"/>
        <v>114</v>
      </c>
      <c r="D120" s="358" t="str">
        <f t="shared" si="1"/>
        <v>IDP114</v>
      </c>
      <c r="E120" s="358" t="s">
        <v>838</v>
      </c>
      <c r="F120" s="358" t="s">
        <v>343</v>
      </c>
      <c r="G120" s="358">
        <v>55</v>
      </c>
      <c r="H120" s="358">
        <v>6</v>
      </c>
      <c r="I120" s="358" t="s">
        <v>711</v>
      </c>
      <c r="J120" s="358" t="s">
        <v>48</v>
      </c>
      <c r="K120" s="289" t="str">
        <f>UPPER(_xlfn.XLOOKUP($I120,PPL_EMAIL!$I$2:$I$400,PPL_EMAIL!$J$2:$J$400,"",0))</f>
        <v/>
      </c>
      <c r="L120" s="359" t="s">
        <v>272</v>
      </c>
      <c r="M120" s="360"/>
      <c r="N120" s="360"/>
      <c r="O120" s="293" t="str">
        <f t="shared" si="8"/>
        <v/>
      </c>
      <c r="P120" s="289" t="str">
        <f t="shared" si="9"/>
        <v/>
      </c>
      <c r="Q120" s="291" t="str">
        <f t="shared" si="10"/>
        <v/>
      </c>
      <c r="R120" s="293">
        <f>_xlfn.XLOOKUP($I120, CBS_RAW!$AG$6:$AG$820,CBS_RAW!$AZ$6:$AZ$820,"",0)</f>
        <v>97.65</v>
      </c>
      <c r="S120" s="293">
        <v>180.75</v>
      </c>
      <c r="T120" s="293" t="str">
        <f t="shared" si="11"/>
        <v/>
      </c>
      <c r="U120" s="293">
        <v>50</v>
      </c>
      <c r="V120" s="328">
        <v>25</v>
      </c>
      <c r="W120" s="361">
        <v>12</v>
      </c>
      <c r="AA120" t="str">
        <f t="shared" si="12"/>
        <v/>
      </c>
      <c r="AC120" s="240">
        <v>55</v>
      </c>
      <c r="AD120" s="240" t="s">
        <v>343</v>
      </c>
      <c r="AH120" s="8">
        <v>114</v>
      </c>
      <c r="AI120" s="8">
        <v>10</v>
      </c>
      <c r="AJ120" s="8" t="s">
        <v>1386</v>
      </c>
      <c r="AK120" s="8" t="s">
        <v>40</v>
      </c>
      <c r="AL120" s="8" t="s">
        <v>886</v>
      </c>
      <c r="AM120" s="8">
        <v>22</v>
      </c>
      <c r="AN120" s="8">
        <v>74</v>
      </c>
      <c r="AO120" s="8">
        <v>106</v>
      </c>
      <c r="AP120" s="8">
        <v>94.6</v>
      </c>
      <c r="AQ120" s="8">
        <v>0</v>
      </c>
      <c r="AR120" s="8">
        <v>0</v>
      </c>
      <c r="AS120" s="8">
        <v>0</v>
      </c>
      <c r="AT120" s="8">
        <v>0</v>
      </c>
      <c r="AU120" s="8">
        <v>0</v>
      </c>
      <c r="AV120" s="8">
        <v>0</v>
      </c>
      <c r="AW120" s="8">
        <v>0</v>
      </c>
      <c r="AX120" s="8">
        <v>0</v>
      </c>
      <c r="AY120" s="8">
        <v>0</v>
      </c>
      <c r="AZ120" s="8">
        <v>0</v>
      </c>
    </row>
    <row r="121" spans="3:52" ht="16" customHeight="1">
      <c r="C121" s="357">
        <f t="shared" si="13"/>
        <v>115</v>
      </c>
      <c r="D121" s="358" t="str">
        <f t="shared" si="1"/>
        <v>IDP115</v>
      </c>
      <c r="E121" s="358" t="s">
        <v>865</v>
      </c>
      <c r="F121" s="358" t="s">
        <v>893</v>
      </c>
      <c r="G121" s="358">
        <v>31</v>
      </c>
      <c r="H121" s="358">
        <v>6</v>
      </c>
      <c r="I121" s="358" t="s">
        <v>505</v>
      </c>
      <c r="J121" s="358" t="s">
        <v>1</v>
      </c>
      <c r="K121" s="289" t="str">
        <f>UPPER(_xlfn.XLOOKUP($I121,PPL_EMAIL!$I$2:$I$400,PPL_EMAIL!$J$2:$J$400,"",0))</f>
        <v/>
      </c>
      <c r="L121" s="359" t="s">
        <v>272</v>
      </c>
      <c r="M121" s="360"/>
      <c r="N121" s="360"/>
      <c r="O121" s="293">
        <f t="shared" si="8"/>
        <v>34</v>
      </c>
      <c r="P121" s="289">
        <f t="shared" si="9"/>
        <v>76</v>
      </c>
      <c r="Q121" s="291">
        <f t="shared" si="10"/>
        <v>135</v>
      </c>
      <c r="R121" s="293">
        <f>_xlfn.XLOOKUP($I121, CBS_RAW!$AG$6:$AG$820,CBS_RAW!$AZ$6:$AZ$820,"",0)</f>
        <v>94.67</v>
      </c>
      <c r="S121" s="293">
        <v>102.25</v>
      </c>
      <c r="T121" s="293">
        <f t="shared" si="11"/>
        <v>7.9</v>
      </c>
      <c r="U121" s="293">
        <v>39</v>
      </c>
      <c r="V121" s="328">
        <v>25</v>
      </c>
      <c r="W121" s="361">
        <v>0</v>
      </c>
      <c r="AA121" t="str">
        <f t="shared" si="12"/>
        <v/>
      </c>
      <c r="AC121" s="240">
        <v>31</v>
      </c>
      <c r="AD121" s="240" t="s">
        <v>893</v>
      </c>
      <c r="AH121" s="8">
        <v>115</v>
      </c>
      <c r="AI121" s="8">
        <v>10</v>
      </c>
      <c r="AJ121" s="8" t="s">
        <v>507</v>
      </c>
      <c r="AK121" s="8" t="s">
        <v>18</v>
      </c>
      <c r="AL121" s="8" t="s">
        <v>838</v>
      </c>
      <c r="AM121" s="8">
        <v>55</v>
      </c>
      <c r="AN121" s="8">
        <v>85</v>
      </c>
      <c r="AO121" s="8">
        <v>111</v>
      </c>
      <c r="AP121" s="8">
        <v>95.2</v>
      </c>
      <c r="AQ121" s="8">
        <v>10.6</v>
      </c>
      <c r="AR121" s="8">
        <v>2.5</v>
      </c>
      <c r="AS121" s="8">
        <v>0.9</v>
      </c>
      <c r="AT121" s="8">
        <v>0.7</v>
      </c>
      <c r="AU121" s="8">
        <v>0</v>
      </c>
      <c r="AV121" s="8">
        <v>0.1</v>
      </c>
      <c r="AW121" s="8">
        <v>0.2</v>
      </c>
      <c r="AX121" s="8">
        <v>0.1</v>
      </c>
      <c r="AY121" s="8">
        <v>0</v>
      </c>
      <c r="AZ121" s="8">
        <v>0</v>
      </c>
    </row>
    <row r="122" spans="3:52" ht="16" customHeight="1">
      <c r="C122" s="357">
        <f t="shared" si="13"/>
        <v>116</v>
      </c>
      <c r="D122" s="358" t="str">
        <f t="shared" si="1"/>
        <v>IDP116</v>
      </c>
      <c r="E122" s="358" t="s">
        <v>856</v>
      </c>
      <c r="F122" s="358" t="s">
        <v>343</v>
      </c>
      <c r="G122" s="358">
        <v>56</v>
      </c>
      <c r="H122" s="358">
        <v>6</v>
      </c>
      <c r="I122" s="358" t="s">
        <v>328</v>
      </c>
      <c r="J122" s="358" t="s">
        <v>433</v>
      </c>
      <c r="K122" s="289" t="str">
        <f>UPPER(_xlfn.XLOOKUP($I122,PPL_EMAIL!$I$2:$I$400,PPL_EMAIL!$J$2:$J$400,"",0))</f>
        <v>MACHINE</v>
      </c>
      <c r="L122" s="359">
        <v>1</v>
      </c>
      <c r="M122" s="360" t="s">
        <v>69</v>
      </c>
      <c r="N122" s="360"/>
      <c r="O122" s="293">
        <f t="shared" si="8"/>
        <v>53</v>
      </c>
      <c r="P122" s="289">
        <f t="shared" si="9"/>
        <v>48</v>
      </c>
      <c r="Q122" s="291">
        <f t="shared" si="10"/>
        <v>142</v>
      </c>
      <c r="R122" s="293">
        <f>_xlfn.XLOOKUP($I122, CBS_RAW!$AG$6:$AG$820,CBS_RAW!$AZ$6:$AZ$820,"",0)</f>
        <v>98.34</v>
      </c>
      <c r="S122" s="293">
        <v>75.5</v>
      </c>
      <c r="T122" s="293">
        <f t="shared" si="11"/>
        <v>7.5</v>
      </c>
      <c r="U122" s="293">
        <v>35</v>
      </c>
      <c r="V122" s="328">
        <v>20</v>
      </c>
      <c r="W122" s="361">
        <v>0</v>
      </c>
      <c r="AA122" t="str">
        <f t="shared" si="12"/>
        <v>1</v>
      </c>
      <c r="AC122" s="240">
        <v>56</v>
      </c>
      <c r="AD122" s="240" t="s">
        <v>343</v>
      </c>
      <c r="AH122" s="8">
        <v>116</v>
      </c>
      <c r="AI122" s="8">
        <v>10</v>
      </c>
      <c r="AJ122" s="8" t="s">
        <v>514</v>
      </c>
      <c r="AK122" s="8" t="s">
        <v>31</v>
      </c>
      <c r="AL122" s="8" t="s">
        <v>856</v>
      </c>
      <c r="AM122" s="8">
        <v>56</v>
      </c>
      <c r="AN122" s="8">
        <v>80</v>
      </c>
      <c r="AO122" s="8">
        <v>134</v>
      </c>
      <c r="AP122" s="8">
        <v>99</v>
      </c>
      <c r="AQ122" s="8">
        <v>0.4</v>
      </c>
      <c r="AR122" s="8">
        <v>0.3</v>
      </c>
      <c r="AS122" s="8">
        <v>0</v>
      </c>
      <c r="AT122" s="8">
        <v>0</v>
      </c>
      <c r="AU122" s="8">
        <v>0</v>
      </c>
      <c r="AV122" s="8">
        <v>0</v>
      </c>
      <c r="AW122" s="8">
        <v>0</v>
      </c>
      <c r="AX122" s="8">
        <v>0</v>
      </c>
      <c r="AY122" s="8">
        <v>0</v>
      </c>
      <c r="AZ122" s="8">
        <v>0</v>
      </c>
    </row>
    <row r="123" spans="3:52" ht="16" customHeight="1">
      <c r="C123" s="357">
        <f t="shared" si="13"/>
        <v>117</v>
      </c>
      <c r="D123" s="358" t="str">
        <f t="shared" si="1"/>
        <v>IDP117</v>
      </c>
      <c r="E123" s="358" t="s">
        <v>859</v>
      </c>
      <c r="F123" s="358" t="s">
        <v>893</v>
      </c>
      <c r="G123" s="358">
        <v>32</v>
      </c>
      <c r="H123" s="358">
        <v>6</v>
      </c>
      <c r="I123" s="358" t="s">
        <v>733</v>
      </c>
      <c r="J123" s="358" t="s">
        <v>27</v>
      </c>
      <c r="K123" s="289" t="str">
        <f>UPPER(_xlfn.XLOOKUP($I123,PPL_EMAIL!$I$2:$I$400,PPL_EMAIL!$J$2:$J$400,"",0))</f>
        <v/>
      </c>
      <c r="L123" s="359" t="s">
        <v>272</v>
      </c>
      <c r="M123" s="360"/>
      <c r="N123" s="360"/>
      <c r="O123" s="293">
        <f t="shared" si="8"/>
        <v>35</v>
      </c>
      <c r="P123" s="289">
        <f t="shared" si="9"/>
        <v>96</v>
      </c>
      <c r="Q123" s="291">
        <f t="shared" si="10"/>
        <v>124</v>
      </c>
      <c r="R123" s="293">
        <f>_xlfn.XLOOKUP($I123, CBS_RAW!$AG$6:$AG$820,CBS_RAW!$AZ$6:$AZ$820,"",0)</f>
        <v>98.5</v>
      </c>
      <c r="S123" s="293">
        <v>146.5</v>
      </c>
      <c r="T123" s="293">
        <f t="shared" si="11"/>
        <v>9.8000000000000007</v>
      </c>
      <c r="U123" s="293">
        <v>67</v>
      </c>
      <c r="V123" s="328">
        <v>30</v>
      </c>
      <c r="W123" s="361">
        <v>0.5</v>
      </c>
      <c r="AA123" t="str">
        <f t="shared" si="12"/>
        <v/>
      </c>
      <c r="AC123" s="240">
        <v>32</v>
      </c>
      <c r="AD123" s="240" t="s">
        <v>893</v>
      </c>
      <c r="AH123" s="8">
        <v>117</v>
      </c>
      <c r="AI123" s="8">
        <v>10</v>
      </c>
      <c r="AJ123" s="8" t="s">
        <v>684</v>
      </c>
      <c r="AK123" s="8" t="s">
        <v>52</v>
      </c>
      <c r="AL123" s="8" t="s">
        <v>863</v>
      </c>
      <c r="AM123" s="8">
        <v>57</v>
      </c>
      <c r="AN123" s="8">
        <v>83</v>
      </c>
      <c r="AO123" s="8">
        <v>131</v>
      </c>
      <c r="AP123" s="8">
        <v>99.2</v>
      </c>
      <c r="AQ123" s="8">
        <v>11.6</v>
      </c>
      <c r="AR123" s="8">
        <v>4.8</v>
      </c>
      <c r="AS123" s="8">
        <v>3.4</v>
      </c>
      <c r="AT123" s="8">
        <v>0</v>
      </c>
      <c r="AU123" s="8">
        <v>0</v>
      </c>
      <c r="AV123" s="8">
        <v>0.1</v>
      </c>
      <c r="AW123" s="8">
        <v>0.1</v>
      </c>
      <c r="AX123" s="8">
        <v>0</v>
      </c>
      <c r="AY123" s="8">
        <v>0</v>
      </c>
      <c r="AZ123" s="8">
        <v>0.1</v>
      </c>
    </row>
    <row r="124" spans="3:52" ht="16" customHeight="1">
      <c r="C124" s="357">
        <f t="shared" si="13"/>
        <v>118</v>
      </c>
      <c r="D124" s="358" t="str">
        <f t="shared" si="1"/>
        <v>IDP118</v>
      </c>
      <c r="E124" s="358" t="s">
        <v>866</v>
      </c>
      <c r="F124" s="358" t="s">
        <v>893</v>
      </c>
      <c r="G124" s="358">
        <v>33</v>
      </c>
      <c r="H124" s="358">
        <v>6</v>
      </c>
      <c r="I124" s="358" t="s">
        <v>729</v>
      </c>
      <c r="J124" s="358" t="s">
        <v>32</v>
      </c>
      <c r="K124" s="289" t="str">
        <f>UPPER(_xlfn.XLOOKUP($I124,PPL_EMAIL!$I$2:$I$400,PPL_EMAIL!$J$2:$J$400,"",0))</f>
        <v/>
      </c>
      <c r="L124" s="359" t="s">
        <v>272</v>
      </c>
      <c r="M124" s="360"/>
      <c r="N124" s="360"/>
      <c r="O124" s="293">
        <f t="shared" si="8"/>
        <v>32</v>
      </c>
      <c r="P124" s="289">
        <f t="shared" si="9"/>
        <v>60</v>
      </c>
      <c r="Q124" s="291">
        <f t="shared" si="10"/>
        <v>92</v>
      </c>
      <c r="R124" s="293">
        <f>_xlfn.XLOOKUP($I124, CBS_RAW!$AG$6:$AG$820,CBS_RAW!$AZ$6:$AZ$820,"",0)</f>
        <v>92.51</v>
      </c>
      <c r="S124" s="293">
        <v>114.5</v>
      </c>
      <c r="T124" s="293">
        <f t="shared" si="11"/>
        <v>8.1999999999999993</v>
      </c>
      <c r="U124" s="293">
        <v>54</v>
      </c>
      <c r="V124" s="328">
        <v>22</v>
      </c>
      <c r="W124" s="361">
        <v>0</v>
      </c>
      <c r="AA124" t="str">
        <f t="shared" si="12"/>
        <v/>
      </c>
      <c r="AC124" s="240">
        <v>33</v>
      </c>
      <c r="AD124" s="240" t="s">
        <v>893</v>
      </c>
      <c r="AH124" s="8">
        <v>118</v>
      </c>
      <c r="AI124" s="8">
        <v>10</v>
      </c>
      <c r="AJ124" s="8" t="s">
        <v>683</v>
      </c>
      <c r="AK124" s="8" t="s">
        <v>25</v>
      </c>
      <c r="AL124" s="8" t="s">
        <v>1365</v>
      </c>
      <c r="AM124" s="8">
        <v>58</v>
      </c>
      <c r="AN124" s="8">
        <v>70</v>
      </c>
      <c r="AO124" s="8">
        <v>94</v>
      </c>
      <c r="AP124" s="8">
        <v>83</v>
      </c>
      <c r="AQ124" s="8">
        <v>7.9</v>
      </c>
      <c r="AR124" s="8">
        <v>2.9</v>
      </c>
      <c r="AS124" s="8">
        <v>2.1</v>
      </c>
      <c r="AT124" s="8">
        <v>0.1</v>
      </c>
      <c r="AU124" s="8">
        <v>0</v>
      </c>
      <c r="AV124" s="8">
        <v>0</v>
      </c>
      <c r="AW124" s="8">
        <v>0.1</v>
      </c>
      <c r="AX124" s="8">
        <v>0.1</v>
      </c>
      <c r="AY124" s="8">
        <v>0</v>
      </c>
      <c r="AZ124" s="8">
        <v>0</v>
      </c>
    </row>
    <row r="125" spans="3:52" ht="16" customHeight="1">
      <c r="C125" s="357">
        <f t="shared" si="13"/>
        <v>119</v>
      </c>
      <c r="D125" s="358" t="str">
        <f t="shared" si="1"/>
        <v>IDP119</v>
      </c>
      <c r="E125" s="358" t="s">
        <v>863</v>
      </c>
      <c r="F125" s="358" t="s">
        <v>343</v>
      </c>
      <c r="G125" s="358">
        <v>57</v>
      </c>
      <c r="H125" s="358">
        <v>6</v>
      </c>
      <c r="I125" s="358" t="s">
        <v>1390</v>
      </c>
      <c r="J125" s="358" t="s">
        <v>38</v>
      </c>
      <c r="K125" s="289" t="str">
        <f>UPPER(_xlfn.XLOOKUP($I125,PPL_EMAIL!$I$2:$I$400,PPL_EMAIL!$J$2:$J$400,"",0))</f>
        <v/>
      </c>
      <c r="L125" s="359" t="s">
        <v>272</v>
      </c>
      <c r="M125" s="360"/>
      <c r="N125" s="360"/>
      <c r="O125" s="293">
        <f t="shared" si="8"/>
        <v>52</v>
      </c>
      <c r="P125" s="289">
        <f t="shared" si="9"/>
        <v>90</v>
      </c>
      <c r="Q125" s="291">
        <f t="shared" si="10"/>
        <v>126</v>
      </c>
      <c r="R125" s="293">
        <f>_xlfn.XLOOKUP($I125, CBS_RAW!$AG$6:$AG$820,CBS_RAW!$AZ$6:$AZ$820,"",0)</f>
        <v>97.11</v>
      </c>
      <c r="S125" s="293">
        <v>175</v>
      </c>
      <c r="T125" s="293">
        <f t="shared" si="11"/>
        <v>13.5</v>
      </c>
      <c r="U125" s="293">
        <v>58</v>
      </c>
      <c r="V125" s="328">
        <v>44</v>
      </c>
      <c r="W125" s="361">
        <v>2</v>
      </c>
      <c r="AA125" t="str">
        <f t="shared" si="12"/>
        <v/>
      </c>
      <c r="AC125" s="240">
        <v>57</v>
      </c>
      <c r="AD125" s="240" t="s">
        <v>343</v>
      </c>
      <c r="AH125" s="8">
        <v>119</v>
      </c>
      <c r="AI125" s="8">
        <v>10</v>
      </c>
      <c r="AJ125" s="8" t="s">
        <v>1393</v>
      </c>
      <c r="AK125" s="8" t="s">
        <v>2</v>
      </c>
      <c r="AL125" s="8" t="s">
        <v>865</v>
      </c>
      <c r="AM125" s="8">
        <v>31</v>
      </c>
      <c r="AN125" s="8">
        <v>59</v>
      </c>
      <c r="AO125" s="8">
        <v>98</v>
      </c>
      <c r="AP125" s="8">
        <v>83.7</v>
      </c>
      <c r="AQ125" s="8">
        <v>0</v>
      </c>
      <c r="AR125" s="8">
        <v>0</v>
      </c>
      <c r="AS125" s="8">
        <v>0</v>
      </c>
      <c r="AT125" s="8">
        <v>0</v>
      </c>
      <c r="AU125" s="8">
        <v>0</v>
      </c>
      <c r="AV125" s="8">
        <v>0</v>
      </c>
      <c r="AW125" s="8">
        <v>0</v>
      </c>
      <c r="AX125" s="8">
        <v>0</v>
      </c>
      <c r="AY125" s="8">
        <v>0</v>
      </c>
      <c r="AZ125" s="8">
        <v>0</v>
      </c>
    </row>
    <row r="126" spans="3:52" ht="16" customHeight="1">
      <c r="C126" s="357">
        <f t="shared" si="13"/>
        <v>120</v>
      </c>
      <c r="D126" s="358" t="str">
        <f t="shared" si="1"/>
        <v>IDP120</v>
      </c>
      <c r="E126" s="358" t="s">
        <v>876</v>
      </c>
      <c r="F126" s="358" t="s">
        <v>894</v>
      </c>
      <c r="G126" s="358">
        <v>21</v>
      </c>
      <c r="H126" s="358">
        <v>6</v>
      </c>
      <c r="I126" s="358" t="s">
        <v>224</v>
      </c>
      <c r="J126" s="358" t="s">
        <v>22</v>
      </c>
      <c r="K126" s="289" t="str">
        <f>UPPER(_xlfn.XLOOKUP($I126,PPL_EMAIL!$I$2:$I$400,PPL_EMAIL!$J$2:$J$400,"",0))</f>
        <v/>
      </c>
      <c r="L126" s="359" t="s">
        <v>272</v>
      </c>
      <c r="M126" s="360"/>
      <c r="N126" s="360"/>
      <c r="O126" s="293">
        <f t="shared" si="8"/>
        <v>24</v>
      </c>
      <c r="P126" s="289">
        <f t="shared" si="9"/>
        <v>88</v>
      </c>
      <c r="Q126" s="291">
        <f t="shared" si="10"/>
        <v>116</v>
      </c>
      <c r="R126" s="293">
        <f>_xlfn.XLOOKUP($I126, CBS_RAW!$AG$6:$AG$820,CBS_RAW!$AZ$6:$AZ$820,"",0)</f>
        <v>62.06</v>
      </c>
      <c r="S126" s="293">
        <v>43</v>
      </c>
      <c r="T126" s="293">
        <f t="shared" si="11"/>
        <v>6.1</v>
      </c>
      <c r="U126" s="293">
        <v>10</v>
      </c>
      <c r="V126" s="328">
        <v>6</v>
      </c>
      <c r="W126" s="361">
        <v>1</v>
      </c>
      <c r="AA126" t="str">
        <f t="shared" si="12"/>
        <v/>
      </c>
      <c r="AC126" s="240">
        <v>21</v>
      </c>
      <c r="AD126" s="240" t="s">
        <v>894</v>
      </c>
      <c r="AH126" s="8">
        <v>120</v>
      </c>
      <c r="AI126" s="8">
        <v>10</v>
      </c>
      <c r="AJ126" s="8" t="s">
        <v>1391</v>
      </c>
      <c r="AK126" s="8" t="s">
        <v>6</v>
      </c>
      <c r="AL126" s="8" t="s">
        <v>1367</v>
      </c>
      <c r="AM126" s="8">
        <v>59</v>
      </c>
      <c r="AN126" s="8">
        <v>81</v>
      </c>
      <c r="AO126" s="8">
        <v>120</v>
      </c>
      <c r="AP126" s="8">
        <v>100.4</v>
      </c>
      <c r="AQ126" s="8">
        <v>13.9</v>
      </c>
      <c r="AR126" s="8">
        <v>5</v>
      </c>
      <c r="AS126" s="8">
        <v>2.6</v>
      </c>
      <c r="AT126" s="8">
        <v>0.2</v>
      </c>
      <c r="AU126" s="8">
        <v>0</v>
      </c>
      <c r="AV126" s="8">
        <v>0.1</v>
      </c>
      <c r="AW126" s="8">
        <v>0.1</v>
      </c>
      <c r="AX126" s="8">
        <v>0</v>
      </c>
      <c r="AY126" s="8">
        <v>0</v>
      </c>
      <c r="AZ126" s="8">
        <v>0</v>
      </c>
    </row>
    <row r="127" spans="3:52" ht="16" customHeight="1">
      <c r="C127" s="357">
        <f t="shared" si="13"/>
        <v>121</v>
      </c>
      <c r="D127" s="358" t="str">
        <f t="shared" si="1"/>
        <v>IDP121</v>
      </c>
      <c r="E127" s="358" t="s">
        <v>882</v>
      </c>
      <c r="F127" s="358" t="s">
        <v>895</v>
      </c>
      <c r="G127" s="358">
        <v>6</v>
      </c>
      <c r="H127" s="358">
        <v>6</v>
      </c>
      <c r="I127" s="358" t="s">
        <v>744</v>
      </c>
      <c r="J127" s="358" t="s">
        <v>50</v>
      </c>
      <c r="K127" s="289" t="str">
        <f>UPPER(_xlfn.XLOOKUP($I127,PPL_EMAIL!$I$2:$I$400,PPL_EMAIL!$J$2:$J$400,"",0))</f>
        <v/>
      </c>
      <c r="L127" s="359" t="s">
        <v>272</v>
      </c>
      <c r="M127" s="360"/>
      <c r="N127" s="360"/>
      <c r="O127" s="293">
        <f t="shared" si="8"/>
        <v>6</v>
      </c>
      <c r="P127" s="289">
        <f t="shared" si="9"/>
        <v>80</v>
      </c>
      <c r="Q127" s="291">
        <f t="shared" si="10"/>
        <v>104</v>
      </c>
      <c r="R127" s="293">
        <f>_xlfn.XLOOKUP($I127, CBS_RAW!$AG$6:$AG$820,CBS_RAW!$AZ$6:$AZ$820,"",0)</f>
        <v>78.78</v>
      </c>
      <c r="S127" s="293">
        <v>130.75</v>
      </c>
      <c r="T127" s="293">
        <f t="shared" si="11"/>
        <v>7.7</v>
      </c>
      <c r="U127" s="293">
        <v>31</v>
      </c>
      <c r="V127" s="328">
        <v>31</v>
      </c>
      <c r="W127" s="361">
        <v>9</v>
      </c>
      <c r="AA127" t="str">
        <f t="shared" si="12"/>
        <v/>
      </c>
      <c r="AC127" s="240">
        <v>6</v>
      </c>
      <c r="AD127" s="240" t="s">
        <v>895</v>
      </c>
      <c r="AH127" s="8">
        <v>121</v>
      </c>
      <c r="AI127" s="8">
        <v>10</v>
      </c>
      <c r="AJ127" s="8" t="s">
        <v>350</v>
      </c>
      <c r="AK127" s="8" t="s">
        <v>1</v>
      </c>
      <c r="AL127" s="8" t="s">
        <v>887</v>
      </c>
      <c r="AM127" s="8">
        <v>5</v>
      </c>
      <c r="AN127" s="8">
        <v>88</v>
      </c>
      <c r="AO127" s="8">
        <v>116</v>
      </c>
      <c r="AP127" s="8">
        <v>100.6</v>
      </c>
      <c r="AQ127" s="8">
        <v>7.5</v>
      </c>
      <c r="AR127" s="8">
        <v>1.3</v>
      </c>
      <c r="AS127" s="8">
        <v>0.6</v>
      </c>
      <c r="AT127" s="8">
        <v>0.6</v>
      </c>
      <c r="AU127" s="8">
        <v>0</v>
      </c>
      <c r="AV127" s="8">
        <v>0</v>
      </c>
      <c r="AW127" s="8">
        <v>0.1</v>
      </c>
      <c r="AX127" s="8">
        <v>0.1</v>
      </c>
      <c r="AY127" s="8">
        <v>0</v>
      </c>
      <c r="AZ127" s="8">
        <v>0</v>
      </c>
    </row>
    <row r="128" spans="3:52" ht="16" customHeight="1">
      <c r="C128" s="357">
        <f t="shared" si="13"/>
        <v>122</v>
      </c>
      <c r="D128" s="358" t="str">
        <f t="shared" si="1"/>
        <v>IDP122</v>
      </c>
      <c r="E128" s="358" t="s">
        <v>1365</v>
      </c>
      <c r="F128" s="358" t="s">
        <v>343</v>
      </c>
      <c r="G128" s="358">
        <v>58</v>
      </c>
      <c r="H128" s="358">
        <v>6</v>
      </c>
      <c r="I128" s="358" t="s">
        <v>514</v>
      </c>
      <c r="J128" s="358" t="s">
        <v>31</v>
      </c>
      <c r="K128" s="289" t="str">
        <f>UPPER(_xlfn.XLOOKUP($I128,PPL_EMAIL!$I$2:$I$400,PPL_EMAIL!$J$2:$J$400,"",0))</f>
        <v/>
      </c>
      <c r="L128" s="359" t="s">
        <v>272</v>
      </c>
      <c r="M128" s="360"/>
      <c r="N128" s="360"/>
      <c r="O128" s="293">
        <f t="shared" si="8"/>
        <v>56</v>
      </c>
      <c r="P128" s="289">
        <f t="shared" si="9"/>
        <v>80</v>
      </c>
      <c r="Q128" s="291">
        <f t="shared" si="10"/>
        <v>134</v>
      </c>
      <c r="R128" s="293">
        <f>_xlfn.XLOOKUP($I128, CBS_RAW!$AG$6:$AG$820,CBS_RAW!$AZ$6:$AZ$820,"",0)</f>
        <v>97.54</v>
      </c>
      <c r="S128" s="293">
        <v>1.5</v>
      </c>
      <c r="T128" s="293">
        <f t="shared" si="11"/>
        <v>0.4</v>
      </c>
      <c r="U128" s="293">
        <v>1</v>
      </c>
      <c r="V128" s="328">
        <v>0</v>
      </c>
      <c r="W128" s="361">
        <v>0</v>
      </c>
      <c r="AA128" t="str">
        <f t="shared" si="12"/>
        <v/>
      </c>
      <c r="AC128" s="240">
        <v>58</v>
      </c>
      <c r="AD128" s="240" t="s">
        <v>343</v>
      </c>
      <c r="AH128" s="8">
        <v>122</v>
      </c>
      <c r="AI128" s="8">
        <v>10</v>
      </c>
      <c r="AJ128" s="8" t="s">
        <v>1400</v>
      </c>
      <c r="AK128" s="8" t="s">
        <v>27</v>
      </c>
      <c r="AL128" s="8" t="s">
        <v>829</v>
      </c>
      <c r="AM128" s="8">
        <v>60</v>
      </c>
      <c r="AN128" s="8">
        <v>67</v>
      </c>
      <c r="AO128" s="8">
        <v>110</v>
      </c>
      <c r="AP128" s="8">
        <v>87</v>
      </c>
      <c r="AQ128" s="8">
        <v>7.7</v>
      </c>
      <c r="AR128" s="8">
        <v>3</v>
      </c>
      <c r="AS128" s="8">
        <v>2</v>
      </c>
      <c r="AT128" s="8">
        <v>0.1</v>
      </c>
      <c r="AU128" s="8">
        <v>0</v>
      </c>
      <c r="AV128" s="8">
        <v>0</v>
      </c>
      <c r="AW128" s="8">
        <v>0</v>
      </c>
      <c r="AX128" s="8">
        <v>0.1</v>
      </c>
      <c r="AY128" s="8">
        <v>0</v>
      </c>
      <c r="AZ128" s="8">
        <v>0</v>
      </c>
    </row>
    <row r="129" spans="3:52" ht="16" customHeight="1">
      <c r="C129" s="357">
        <f t="shared" si="13"/>
        <v>123</v>
      </c>
      <c r="D129" s="358" t="str">
        <f t="shared" si="1"/>
        <v>IDP123</v>
      </c>
      <c r="E129" s="358" t="s">
        <v>836</v>
      </c>
      <c r="F129" s="358" t="s">
        <v>896</v>
      </c>
      <c r="G129" s="358">
        <v>5</v>
      </c>
      <c r="H129" s="358">
        <v>6</v>
      </c>
      <c r="I129" s="358" t="s">
        <v>718</v>
      </c>
      <c r="J129" s="358" t="s">
        <v>10</v>
      </c>
      <c r="K129" s="289" t="str">
        <f>UPPER(_xlfn.XLOOKUP($I129,PPL_EMAIL!$I$2:$I$400,PPL_EMAIL!$J$2:$J$400,"",0))</f>
        <v/>
      </c>
      <c r="L129" s="359" t="s">
        <v>272</v>
      </c>
      <c r="M129" s="360"/>
      <c r="N129" s="360"/>
      <c r="O129" s="293">
        <f t="shared" si="8"/>
        <v>7</v>
      </c>
      <c r="P129" s="289">
        <f t="shared" si="9"/>
        <v>87</v>
      </c>
      <c r="Q129" s="291">
        <f t="shared" si="10"/>
        <v>141</v>
      </c>
      <c r="R129" s="293">
        <f>_xlfn.XLOOKUP($I129, CBS_RAW!$AG$6:$AG$820,CBS_RAW!$AZ$6:$AZ$820,"",0)</f>
        <v>99.5</v>
      </c>
      <c r="S129" s="293">
        <v>154.25</v>
      </c>
      <c r="T129" s="293">
        <f t="shared" si="11"/>
        <v>9.6</v>
      </c>
      <c r="U129" s="293">
        <v>52</v>
      </c>
      <c r="V129" s="328">
        <v>29</v>
      </c>
      <c r="W129" s="361">
        <v>1</v>
      </c>
      <c r="AA129" t="str">
        <f t="shared" si="12"/>
        <v/>
      </c>
      <c r="AC129" s="240">
        <v>5</v>
      </c>
      <c r="AD129" s="240" t="s">
        <v>896</v>
      </c>
      <c r="AH129" s="8">
        <v>123</v>
      </c>
      <c r="AI129" s="8">
        <v>10</v>
      </c>
      <c r="AJ129" s="8" t="s">
        <v>1410</v>
      </c>
      <c r="AK129" s="8" t="s">
        <v>53</v>
      </c>
      <c r="AL129" s="8" t="s">
        <v>1366</v>
      </c>
      <c r="AM129" s="8">
        <v>23</v>
      </c>
      <c r="AN129" s="8">
        <v>44</v>
      </c>
      <c r="AO129" s="8">
        <v>145</v>
      </c>
      <c r="AP129" s="8">
        <v>94.7</v>
      </c>
      <c r="AQ129" s="8">
        <v>0</v>
      </c>
      <c r="AR129" s="8">
        <v>0</v>
      </c>
      <c r="AS129" s="8">
        <v>0</v>
      </c>
      <c r="AT129" s="8">
        <v>0</v>
      </c>
      <c r="AU129" s="8">
        <v>0</v>
      </c>
      <c r="AV129" s="8">
        <v>0</v>
      </c>
      <c r="AW129" s="8">
        <v>0</v>
      </c>
      <c r="AX129" s="8">
        <v>0</v>
      </c>
      <c r="AY129" s="8">
        <v>0</v>
      </c>
      <c r="AZ129" s="8">
        <v>0</v>
      </c>
    </row>
    <row r="130" spans="3:52" ht="16" customHeight="1">
      <c r="C130" s="357">
        <f t="shared" si="13"/>
        <v>124</v>
      </c>
      <c r="D130" s="358" t="str">
        <f t="shared" si="1"/>
        <v>IDP124</v>
      </c>
      <c r="E130" s="358" t="s">
        <v>1367</v>
      </c>
      <c r="F130" s="358" t="s">
        <v>343</v>
      </c>
      <c r="G130" s="358">
        <v>59</v>
      </c>
      <c r="H130" s="358">
        <v>6</v>
      </c>
      <c r="I130" s="358" t="s">
        <v>1391</v>
      </c>
      <c r="J130" s="358" t="s">
        <v>6</v>
      </c>
      <c r="K130" s="289" t="str">
        <f>UPPER(_xlfn.XLOOKUP($I130,PPL_EMAIL!$I$2:$I$400,PPL_EMAIL!$J$2:$J$400,"",0))</f>
        <v/>
      </c>
      <c r="L130" s="359" t="s">
        <v>272</v>
      </c>
      <c r="M130" s="360"/>
      <c r="N130" s="360"/>
      <c r="O130" s="293">
        <f t="shared" si="8"/>
        <v>59</v>
      </c>
      <c r="P130" s="289">
        <f t="shared" si="9"/>
        <v>81</v>
      </c>
      <c r="Q130" s="291">
        <f t="shared" si="10"/>
        <v>120</v>
      </c>
      <c r="R130" s="293">
        <f>_xlfn.XLOOKUP($I130, CBS_RAW!$AG$6:$AG$820,CBS_RAW!$AZ$6:$AZ$820,"",0)</f>
        <v>104.82</v>
      </c>
      <c r="S130" s="293">
        <v>194</v>
      </c>
      <c r="T130" s="293">
        <f t="shared" si="11"/>
        <v>13.9</v>
      </c>
      <c r="U130" s="293">
        <v>70</v>
      </c>
      <c r="V130" s="328">
        <v>36</v>
      </c>
      <c r="W130" s="361">
        <v>3</v>
      </c>
      <c r="AA130" t="str">
        <f t="shared" si="12"/>
        <v/>
      </c>
      <c r="AC130" s="240">
        <v>59</v>
      </c>
      <c r="AD130" s="240" t="s">
        <v>343</v>
      </c>
      <c r="AH130" s="8">
        <v>124</v>
      </c>
      <c r="AI130" s="8">
        <v>10</v>
      </c>
      <c r="AJ130" s="8" t="s">
        <v>1405</v>
      </c>
      <c r="AK130" s="8" t="s">
        <v>4</v>
      </c>
      <c r="AL130" s="8" t="s">
        <v>1418</v>
      </c>
      <c r="AM130" s="8">
        <v>61</v>
      </c>
      <c r="AN130" s="8">
        <v>84</v>
      </c>
      <c r="AO130" s="8">
        <v>119</v>
      </c>
      <c r="AP130" s="8">
        <v>96</v>
      </c>
      <c r="AQ130" s="8">
        <v>0</v>
      </c>
      <c r="AR130" s="8">
        <v>0</v>
      </c>
      <c r="AS130" s="8">
        <v>0</v>
      </c>
      <c r="AT130" s="8">
        <v>0</v>
      </c>
      <c r="AU130" s="8">
        <v>0</v>
      </c>
      <c r="AV130" s="8">
        <v>0</v>
      </c>
      <c r="AW130" s="8">
        <v>0</v>
      </c>
      <c r="AX130" s="8">
        <v>0</v>
      </c>
      <c r="AY130" s="8">
        <v>0</v>
      </c>
      <c r="AZ130" s="8">
        <v>0</v>
      </c>
    </row>
    <row r="131" spans="3:52" ht="16" customHeight="1">
      <c r="C131" s="357">
        <f t="shared" si="13"/>
        <v>125</v>
      </c>
      <c r="D131" s="358" t="str">
        <f t="shared" si="1"/>
        <v>IDP125</v>
      </c>
      <c r="E131" s="358" t="s">
        <v>886</v>
      </c>
      <c r="F131" s="358" t="s">
        <v>894</v>
      </c>
      <c r="G131" s="358">
        <v>22</v>
      </c>
      <c r="H131" s="358">
        <v>6</v>
      </c>
      <c r="I131" s="358" t="s">
        <v>731</v>
      </c>
      <c r="J131" s="358" t="s">
        <v>51</v>
      </c>
      <c r="K131" s="289" t="str">
        <f>UPPER(_xlfn.XLOOKUP($I131,PPL_EMAIL!$I$2:$I$400,PPL_EMAIL!$J$2:$J$400,"",0))</f>
        <v/>
      </c>
      <c r="L131" s="359" t="s">
        <v>272</v>
      </c>
      <c r="M131" s="360"/>
      <c r="N131" s="360"/>
      <c r="O131" s="293">
        <f t="shared" si="8"/>
        <v>19</v>
      </c>
      <c r="P131" s="289">
        <f t="shared" si="9"/>
        <v>46</v>
      </c>
      <c r="Q131" s="291">
        <f t="shared" si="10"/>
        <v>106</v>
      </c>
      <c r="R131" s="293">
        <f>_xlfn.XLOOKUP($I131, CBS_RAW!$AG$6:$AG$820,CBS_RAW!$AZ$6:$AZ$820,"",0)</f>
        <v>60.54</v>
      </c>
      <c r="S131" s="293">
        <v>134.75</v>
      </c>
      <c r="T131" s="293">
        <f t="shared" si="11"/>
        <v>7.9</v>
      </c>
      <c r="U131" s="293">
        <v>26</v>
      </c>
      <c r="V131" s="328">
        <v>15</v>
      </c>
      <c r="W131" s="361">
        <v>9</v>
      </c>
      <c r="AA131" t="str">
        <f t="shared" si="12"/>
        <v/>
      </c>
      <c r="AC131" s="240">
        <v>22</v>
      </c>
      <c r="AD131" s="240" t="s">
        <v>894</v>
      </c>
      <c r="AH131" s="8">
        <v>125</v>
      </c>
      <c r="AI131" s="8">
        <v>10</v>
      </c>
      <c r="AJ131" s="8" t="s">
        <v>744</v>
      </c>
      <c r="AK131" s="8" t="s">
        <v>50</v>
      </c>
      <c r="AL131" s="8" t="s">
        <v>882</v>
      </c>
      <c r="AM131" s="8">
        <v>6</v>
      </c>
      <c r="AN131" s="8">
        <v>80</v>
      </c>
      <c r="AO131" s="8">
        <v>104</v>
      </c>
      <c r="AP131" s="8">
        <v>88.7</v>
      </c>
      <c r="AQ131" s="8">
        <v>7.7</v>
      </c>
      <c r="AR131" s="8">
        <v>1.8</v>
      </c>
      <c r="AS131" s="8">
        <v>1.8</v>
      </c>
      <c r="AT131" s="8">
        <v>0.5</v>
      </c>
      <c r="AU131" s="8">
        <v>0</v>
      </c>
      <c r="AV131" s="8">
        <v>0</v>
      </c>
      <c r="AW131" s="8">
        <v>0</v>
      </c>
      <c r="AX131" s="8">
        <v>0</v>
      </c>
      <c r="AY131" s="8">
        <v>0</v>
      </c>
      <c r="AZ131" s="8">
        <v>0</v>
      </c>
    </row>
    <row r="132" spans="3:52" ht="16" customHeight="1">
      <c r="C132" s="357">
        <f t="shared" si="13"/>
        <v>126</v>
      </c>
      <c r="D132" s="358" t="str">
        <f t="shared" si="1"/>
        <v>IDP126</v>
      </c>
      <c r="E132" s="358" t="s">
        <v>1417</v>
      </c>
      <c r="F132" s="358" t="s">
        <v>895</v>
      </c>
      <c r="G132" s="358">
        <v>7</v>
      </c>
      <c r="H132" s="358">
        <v>6</v>
      </c>
      <c r="I132" s="358" t="s">
        <v>710</v>
      </c>
      <c r="J132" s="358" t="s">
        <v>42</v>
      </c>
      <c r="K132" s="289" t="str">
        <f>UPPER(_xlfn.XLOOKUP($I132,PPL_EMAIL!$I$2:$I$400,PPL_EMAIL!$J$2:$J$400,"",0))</f>
        <v/>
      </c>
      <c r="L132" s="359" t="s">
        <v>272</v>
      </c>
      <c r="M132" s="360"/>
      <c r="N132" s="360"/>
      <c r="O132" s="293">
        <f t="shared" si="8"/>
        <v>7</v>
      </c>
      <c r="P132" s="289">
        <f t="shared" si="9"/>
        <v>90</v>
      </c>
      <c r="Q132" s="291">
        <f t="shared" si="10"/>
        <v>118</v>
      </c>
      <c r="R132" s="293">
        <f>_xlfn.XLOOKUP($I132, CBS_RAW!$AG$6:$AG$820,CBS_RAW!$AZ$6:$AZ$820,"",0)</f>
        <v>68.13</v>
      </c>
      <c r="S132" s="293">
        <v>112.75</v>
      </c>
      <c r="T132" s="293">
        <f t="shared" si="11"/>
        <v>7.5</v>
      </c>
      <c r="U132" s="293">
        <v>36</v>
      </c>
      <c r="V132" s="328">
        <v>17</v>
      </c>
      <c r="W132" s="361">
        <v>6</v>
      </c>
      <c r="AA132" t="str">
        <f t="shared" si="12"/>
        <v/>
      </c>
      <c r="AC132" s="240">
        <v>7</v>
      </c>
      <c r="AD132" s="240" t="s">
        <v>895</v>
      </c>
      <c r="AH132" s="8">
        <v>126</v>
      </c>
      <c r="AI132" s="8">
        <v>10</v>
      </c>
      <c r="AJ132" s="8" t="s">
        <v>1409</v>
      </c>
      <c r="AK132" s="8" t="s">
        <v>16</v>
      </c>
      <c r="AL132" s="8" t="s">
        <v>799</v>
      </c>
      <c r="AM132" s="8">
        <v>62</v>
      </c>
      <c r="AN132" s="8">
        <v>58</v>
      </c>
      <c r="AO132" s="8">
        <v>143</v>
      </c>
      <c r="AP132" s="8">
        <v>97.3</v>
      </c>
      <c r="AQ132" s="8">
        <v>0</v>
      </c>
      <c r="AR132" s="8">
        <v>0</v>
      </c>
      <c r="AS132" s="8">
        <v>0</v>
      </c>
      <c r="AT132" s="8">
        <v>0</v>
      </c>
      <c r="AU132" s="8">
        <v>0</v>
      </c>
      <c r="AV132" s="8">
        <v>0</v>
      </c>
      <c r="AW132" s="8">
        <v>0</v>
      </c>
      <c r="AX132" s="8">
        <v>0</v>
      </c>
      <c r="AY132" s="8">
        <v>0</v>
      </c>
      <c r="AZ132" s="8">
        <v>0</v>
      </c>
    </row>
    <row r="133" spans="3:52" ht="16" customHeight="1">
      <c r="C133" s="357">
        <f t="shared" si="13"/>
        <v>127</v>
      </c>
      <c r="D133" s="358" t="str">
        <f t="shared" si="1"/>
        <v>IDP127</v>
      </c>
      <c r="E133" s="358" t="s">
        <v>829</v>
      </c>
      <c r="F133" s="358" t="s">
        <v>343</v>
      </c>
      <c r="G133" s="358">
        <v>60</v>
      </c>
      <c r="H133" s="358">
        <v>7</v>
      </c>
      <c r="I133" s="358" t="s">
        <v>1392</v>
      </c>
      <c r="J133" s="358" t="s">
        <v>6</v>
      </c>
      <c r="K133" s="289" t="s">
        <v>519</v>
      </c>
      <c r="L133" s="359" t="s">
        <v>272</v>
      </c>
      <c r="M133" s="360"/>
      <c r="N133" s="360"/>
      <c r="O133" s="293">
        <f t="shared" si="8"/>
        <v>64</v>
      </c>
      <c r="P133" s="289">
        <f t="shared" si="9"/>
        <v>93</v>
      </c>
      <c r="Q133" s="291">
        <f t="shared" si="10"/>
        <v>115</v>
      </c>
      <c r="R133" s="293">
        <f>_xlfn.XLOOKUP($I133, CBS_RAW!$AG$6:$AG$820,CBS_RAW!$AZ$6:$AZ$820,"",0)</f>
        <v>64.599999999999994</v>
      </c>
      <c r="S133" s="293">
        <v>0</v>
      </c>
      <c r="T133" s="293">
        <f t="shared" si="11"/>
        <v>0</v>
      </c>
      <c r="U133" s="293">
        <v>0</v>
      </c>
      <c r="V133" s="328">
        <v>0</v>
      </c>
      <c r="W133" s="361">
        <v>0</v>
      </c>
      <c r="AA133" t="str">
        <f t="shared" si="12"/>
        <v/>
      </c>
      <c r="AC133" s="240">
        <v>60</v>
      </c>
      <c r="AD133" s="240" t="s">
        <v>343</v>
      </c>
      <c r="AH133" s="8">
        <v>127</v>
      </c>
      <c r="AI133" s="8">
        <v>10</v>
      </c>
      <c r="AJ133" s="8" t="s">
        <v>729</v>
      </c>
      <c r="AK133" s="8" t="s">
        <v>32</v>
      </c>
      <c r="AL133" s="8" t="s">
        <v>859</v>
      </c>
      <c r="AM133" s="8">
        <v>32</v>
      </c>
      <c r="AN133" s="8">
        <v>60</v>
      </c>
      <c r="AO133" s="8">
        <v>92</v>
      </c>
      <c r="AP133" s="8">
        <v>76</v>
      </c>
      <c r="AQ133" s="8">
        <v>8.1999999999999993</v>
      </c>
      <c r="AR133" s="8">
        <v>3.9</v>
      </c>
      <c r="AS133" s="8">
        <v>1.6</v>
      </c>
      <c r="AT133" s="8">
        <v>0</v>
      </c>
      <c r="AU133" s="8">
        <v>0</v>
      </c>
      <c r="AV133" s="8">
        <v>0</v>
      </c>
      <c r="AW133" s="8">
        <v>0.1</v>
      </c>
      <c r="AX133" s="8">
        <v>0</v>
      </c>
      <c r="AY133" s="8">
        <v>0</v>
      </c>
      <c r="AZ133" s="8">
        <v>0</v>
      </c>
    </row>
    <row r="134" spans="3:52" ht="16" customHeight="1">
      <c r="C134" s="357">
        <f t="shared" si="13"/>
        <v>128</v>
      </c>
      <c r="D134" s="358" t="str">
        <f t="shared" si="1"/>
        <v>IDP128</v>
      </c>
      <c r="E134" s="358" t="s">
        <v>1363</v>
      </c>
      <c r="F134" s="358" t="s">
        <v>893</v>
      </c>
      <c r="G134" s="358">
        <v>34</v>
      </c>
      <c r="H134" s="358">
        <v>7</v>
      </c>
      <c r="I134" s="358" t="s">
        <v>1393</v>
      </c>
      <c r="J134" s="358" t="s">
        <v>2</v>
      </c>
      <c r="K134" s="289" t="str">
        <f>UPPER(_xlfn.XLOOKUP($I134,PPL_EMAIL!$I$2:$I$400,PPL_EMAIL!$J$2:$J$400,"",0))</f>
        <v/>
      </c>
      <c r="L134" s="359" t="s">
        <v>272</v>
      </c>
      <c r="M134" s="360"/>
      <c r="N134" s="360"/>
      <c r="O134" s="293">
        <f t="shared" si="8"/>
        <v>31</v>
      </c>
      <c r="P134" s="289">
        <f t="shared" si="9"/>
        <v>59</v>
      </c>
      <c r="Q134" s="291">
        <f t="shared" si="10"/>
        <v>98</v>
      </c>
      <c r="R134" s="293">
        <f>_xlfn.XLOOKUP($I134, CBS_RAW!$AG$6:$AG$820,CBS_RAW!$AZ$6:$AZ$820,"",0)</f>
        <v>38.64</v>
      </c>
      <c r="S134" s="293">
        <v>0</v>
      </c>
      <c r="T134" s="293">
        <f t="shared" si="11"/>
        <v>0</v>
      </c>
      <c r="U134" s="293">
        <v>0</v>
      </c>
      <c r="V134" s="328">
        <v>0</v>
      </c>
      <c r="W134" s="361">
        <v>0</v>
      </c>
      <c r="AA134" t="str">
        <f t="shared" si="12"/>
        <v/>
      </c>
      <c r="AC134" s="240">
        <v>34</v>
      </c>
      <c r="AD134" s="240" t="s">
        <v>893</v>
      </c>
      <c r="AH134" s="8">
        <v>128</v>
      </c>
      <c r="AI134" s="8">
        <v>10</v>
      </c>
      <c r="AJ134" s="8" t="s">
        <v>1407</v>
      </c>
      <c r="AK134" s="8" t="s">
        <v>20</v>
      </c>
      <c r="AL134" s="8" t="s">
        <v>836</v>
      </c>
      <c r="AM134" s="8">
        <v>5</v>
      </c>
      <c r="AN134" s="8">
        <v>75</v>
      </c>
      <c r="AO134" s="8">
        <v>82</v>
      </c>
      <c r="AP134" s="8">
        <v>78.5</v>
      </c>
      <c r="AQ134" s="8">
        <v>11.2</v>
      </c>
      <c r="AR134" s="8">
        <v>3.9</v>
      </c>
      <c r="AS134" s="8">
        <v>0.9</v>
      </c>
      <c r="AT134" s="8">
        <v>0</v>
      </c>
      <c r="AU134" s="8">
        <v>0</v>
      </c>
      <c r="AV134" s="8">
        <v>0.3</v>
      </c>
      <c r="AW134" s="8">
        <v>0.1</v>
      </c>
      <c r="AX134" s="8">
        <v>0.1</v>
      </c>
      <c r="AY134" s="8">
        <v>0</v>
      </c>
      <c r="AZ134" s="8">
        <v>0</v>
      </c>
    </row>
    <row r="135" spans="3:52" ht="16" customHeight="1">
      <c r="C135" s="357">
        <f t="shared" si="13"/>
        <v>129</v>
      </c>
      <c r="D135" s="358" t="str">
        <f t="shared" si="1"/>
        <v>IDP129</v>
      </c>
      <c r="E135" s="358" t="s">
        <v>1418</v>
      </c>
      <c r="F135" s="358" t="s">
        <v>343</v>
      </c>
      <c r="G135" s="358">
        <v>61</v>
      </c>
      <c r="H135" s="358">
        <v>7</v>
      </c>
      <c r="I135" s="358" t="s">
        <v>1394</v>
      </c>
      <c r="J135" s="358" t="s">
        <v>10</v>
      </c>
      <c r="K135" s="289" t="str">
        <f>UPPER(_xlfn.XLOOKUP($I135,PPL_EMAIL!$I$2:$I$400,PPL_EMAIL!$J$2:$J$400,"",0))</f>
        <v/>
      </c>
      <c r="L135" s="359" t="s">
        <v>272</v>
      </c>
      <c r="M135" s="360"/>
      <c r="N135" s="360"/>
      <c r="O135" s="293">
        <f t="shared" si="8"/>
        <v>66</v>
      </c>
      <c r="P135" s="289">
        <f t="shared" si="9"/>
        <v>86</v>
      </c>
      <c r="Q135" s="291">
        <f t="shared" si="10"/>
        <v>113</v>
      </c>
      <c r="R135" s="293">
        <f>_xlfn.XLOOKUP($I135, CBS_RAW!$AG$6:$AG$820,CBS_RAW!$AZ$6:$AZ$820,"",0)</f>
        <v>56.12</v>
      </c>
      <c r="S135" s="293">
        <v>52.5</v>
      </c>
      <c r="T135" s="293">
        <f t="shared" si="11"/>
        <v>3.5</v>
      </c>
      <c r="U135" s="293">
        <v>14</v>
      </c>
      <c r="V135" s="328">
        <v>14</v>
      </c>
      <c r="W135" s="361">
        <v>0</v>
      </c>
      <c r="AA135" t="str">
        <f t="shared" si="12"/>
        <v/>
      </c>
      <c r="AC135" s="240">
        <v>61</v>
      </c>
      <c r="AD135" s="240" t="s">
        <v>343</v>
      </c>
      <c r="AH135" s="8">
        <v>129</v>
      </c>
      <c r="AI135" s="8">
        <v>10</v>
      </c>
      <c r="AJ135" s="8" t="s">
        <v>1396</v>
      </c>
      <c r="AK135" s="8" t="s">
        <v>32</v>
      </c>
      <c r="AL135" s="8" t="s">
        <v>866</v>
      </c>
      <c r="AM135" s="8">
        <v>33</v>
      </c>
      <c r="AN135" s="8">
        <v>64</v>
      </c>
      <c r="AO135" s="8">
        <v>122</v>
      </c>
      <c r="AP135" s="8">
        <v>93.7</v>
      </c>
      <c r="AQ135" s="8">
        <v>0</v>
      </c>
      <c r="AR135" s="8">
        <v>0</v>
      </c>
      <c r="AS135" s="8">
        <v>0</v>
      </c>
      <c r="AT135" s="8">
        <v>0</v>
      </c>
      <c r="AU135" s="8">
        <v>0</v>
      </c>
      <c r="AV135" s="8">
        <v>0</v>
      </c>
      <c r="AW135" s="8">
        <v>0</v>
      </c>
      <c r="AX135" s="8">
        <v>0</v>
      </c>
      <c r="AY135" s="8">
        <v>0</v>
      </c>
      <c r="AZ135" s="8">
        <v>0</v>
      </c>
    </row>
    <row r="136" spans="3:52" ht="16" customHeight="1">
      <c r="C136" s="357">
        <f t="shared" si="13"/>
        <v>130</v>
      </c>
      <c r="D136" s="358" t="str">
        <f t="shared" si="1"/>
        <v>IDP130</v>
      </c>
      <c r="E136" s="358" t="s">
        <v>799</v>
      </c>
      <c r="F136" s="358" t="s">
        <v>343</v>
      </c>
      <c r="G136" s="358">
        <v>62</v>
      </c>
      <c r="H136" s="358">
        <v>7</v>
      </c>
      <c r="I136" s="358" t="s">
        <v>1395</v>
      </c>
      <c r="J136" s="358" t="s">
        <v>40</v>
      </c>
      <c r="K136" s="289" t="str">
        <f>UPPER(_xlfn.XLOOKUP($I136,PPL_EMAIL!$I$2:$I$400,PPL_EMAIL!$J$2:$J$400,"",0))</f>
        <v/>
      </c>
      <c r="L136" s="359" t="s">
        <v>272</v>
      </c>
      <c r="M136" s="360"/>
      <c r="N136" s="360"/>
      <c r="O136" s="293">
        <f t="shared" ref="O136:O182" si="14">_xlfn.XLOOKUP($I136,$AJ$6:$AJ$152,AM$6:AM$152,"",0)</f>
        <v>68</v>
      </c>
      <c r="P136" s="289">
        <f t="shared" ref="P136:P182" si="15">_xlfn.XLOOKUP($I136,$AJ$6:$AJ$152,AN$6:AN$152,"",0)</f>
        <v>98</v>
      </c>
      <c r="Q136" s="291">
        <f t="shared" ref="Q136:Q182" si="16">_xlfn.XLOOKUP($I136,$AJ$6:$AJ$152,AO$6:AO$152,"",0)</f>
        <v>139</v>
      </c>
      <c r="R136" s="293">
        <f>_xlfn.XLOOKUP($I136, CBS_RAW!$AG$6:$AG$820,CBS_RAW!$AZ$6:$AZ$820,"",0)</f>
        <v>90.47</v>
      </c>
      <c r="S136" s="293">
        <v>117.25</v>
      </c>
      <c r="T136" s="293">
        <f t="shared" ref="T136:T182" si="17">_xlfn.XLOOKUP($I136,$AJ$6:$AJ$152,AQ$6:AQ$152,"",0)</f>
        <v>9</v>
      </c>
      <c r="U136" s="293">
        <v>49</v>
      </c>
      <c r="V136" s="328">
        <v>29</v>
      </c>
      <c r="W136" s="361">
        <v>1</v>
      </c>
      <c r="AA136" t="str">
        <f t="shared" ref="AA136:AA164" si="18">TRIM(L136)</f>
        <v/>
      </c>
      <c r="AC136" s="240">
        <v>62</v>
      </c>
      <c r="AD136" s="240" t="s">
        <v>343</v>
      </c>
      <c r="AH136" s="8">
        <v>130</v>
      </c>
      <c r="AI136" s="8">
        <v>10</v>
      </c>
      <c r="AJ136" s="8" t="s">
        <v>708</v>
      </c>
      <c r="AK136" s="8" t="s">
        <v>1</v>
      </c>
      <c r="AL136" s="8" t="s">
        <v>800</v>
      </c>
      <c r="AM136" s="8">
        <v>63</v>
      </c>
      <c r="AN136" s="8">
        <v>85</v>
      </c>
      <c r="AO136" s="8">
        <v>112</v>
      </c>
      <c r="AP136" s="8">
        <v>94.3</v>
      </c>
      <c r="AQ136" s="8">
        <v>6.3</v>
      </c>
      <c r="AR136" s="8">
        <v>2.2000000000000002</v>
      </c>
      <c r="AS136" s="8">
        <v>1.8</v>
      </c>
      <c r="AT136" s="8">
        <v>0</v>
      </c>
      <c r="AU136" s="8">
        <v>0</v>
      </c>
      <c r="AV136" s="8">
        <v>0.2</v>
      </c>
      <c r="AW136" s="8">
        <v>0</v>
      </c>
      <c r="AX136" s="8">
        <v>0</v>
      </c>
      <c r="AY136" s="8">
        <v>0</v>
      </c>
      <c r="AZ136" s="8">
        <v>0</v>
      </c>
    </row>
    <row r="137" spans="3:52" ht="16" customHeight="1">
      <c r="C137" s="357">
        <f t="shared" si="13"/>
        <v>131</v>
      </c>
      <c r="D137" s="358" t="str">
        <f t="shared" si="1"/>
        <v>IDP131</v>
      </c>
      <c r="E137" s="358" t="s">
        <v>1364</v>
      </c>
      <c r="F137" s="358" t="s">
        <v>893</v>
      </c>
      <c r="G137" s="358">
        <v>35</v>
      </c>
      <c r="H137" s="358">
        <v>7</v>
      </c>
      <c r="I137" s="358" t="s">
        <v>1396</v>
      </c>
      <c r="J137" s="358" t="s">
        <v>32</v>
      </c>
      <c r="K137" s="289" t="s">
        <v>519</v>
      </c>
      <c r="L137" s="359" t="s">
        <v>272</v>
      </c>
      <c r="M137" s="360"/>
      <c r="N137" s="360"/>
      <c r="O137" s="293">
        <f t="shared" si="14"/>
        <v>33</v>
      </c>
      <c r="P137" s="289">
        <f t="shared" si="15"/>
        <v>64</v>
      </c>
      <c r="Q137" s="291">
        <f t="shared" si="16"/>
        <v>122</v>
      </c>
      <c r="R137" s="293">
        <f>_xlfn.XLOOKUP($I137, CBS_RAW!$AG$6:$AG$820,CBS_RAW!$AZ$6:$AZ$820,"",0)</f>
        <v>35.020000000000003</v>
      </c>
      <c r="S137" s="293">
        <v>0</v>
      </c>
      <c r="T137" s="293">
        <f t="shared" si="17"/>
        <v>0</v>
      </c>
      <c r="U137" s="293">
        <v>0</v>
      </c>
      <c r="V137" s="328">
        <v>0</v>
      </c>
      <c r="W137" s="361">
        <v>0</v>
      </c>
      <c r="AA137" t="str">
        <f t="shared" si="18"/>
        <v/>
      </c>
      <c r="AC137" s="240">
        <v>35</v>
      </c>
      <c r="AD137" s="240" t="s">
        <v>893</v>
      </c>
      <c r="AH137" s="8">
        <v>131</v>
      </c>
      <c r="AI137" s="8">
        <v>10</v>
      </c>
      <c r="AJ137" s="8" t="s">
        <v>1397</v>
      </c>
      <c r="AK137" s="8" t="s">
        <v>53</v>
      </c>
      <c r="AL137" s="8" t="s">
        <v>837</v>
      </c>
      <c r="AM137" s="8">
        <v>6</v>
      </c>
      <c r="AN137" s="8">
        <v>72</v>
      </c>
      <c r="AO137" s="8">
        <v>123</v>
      </c>
      <c r="AP137" s="8">
        <v>97</v>
      </c>
      <c r="AQ137" s="8">
        <v>5.6</v>
      </c>
      <c r="AR137" s="8">
        <v>2</v>
      </c>
      <c r="AS137" s="8">
        <v>1.5</v>
      </c>
      <c r="AT137" s="8">
        <v>0</v>
      </c>
      <c r="AU137" s="8">
        <v>0</v>
      </c>
      <c r="AV137" s="8">
        <v>0.1</v>
      </c>
      <c r="AW137" s="8">
        <v>0</v>
      </c>
      <c r="AX137" s="8">
        <v>0.1</v>
      </c>
      <c r="AY137" s="8">
        <v>0</v>
      </c>
      <c r="AZ137" s="8">
        <v>0</v>
      </c>
    </row>
    <row r="138" spans="3:52" ht="16" customHeight="1">
      <c r="C138" s="357">
        <f t="shared" ref="C138:C181" si="19">C137+1</f>
        <v>132</v>
      </c>
      <c r="D138" s="358" t="str">
        <f t="shared" si="1"/>
        <v>IDP132</v>
      </c>
      <c r="E138" s="358" t="s">
        <v>837</v>
      </c>
      <c r="F138" s="358" t="s">
        <v>896</v>
      </c>
      <c r="G138" s="358">
        <v>6</v>
      </c>
      <c r="H138" s="358">
        <v>7</v>
      </c>
      <c r="I138" s="358" t="s">
        <v>1397</v>
      </c>
      <c r="J138" s="358" t="s">
        <v>53</v>
      </c>
      <c r="K138" s="289" t="str">
        <f>UPPER(_xlfn.XLOOKUP($I138,PPL_EMAIL!$I$2:$I$400,PPL_EMAIL!$J$2:$J$400,"",0))</f>
        <v/>
      </c>
      <c r="L138" s="359" t="s">
        <v>272</v>
      </c>
      <c r="M138" s="360"/>
      <c r="N138" s="360"/>
      <c r="O138" s="293">
        <f t="shared" si="14"/>
        <v>6</v>
      </c>
      <c r="P138" s="289">
        <f t="shared" si="15"/>
        <v>72</v>
      </c>
      <c r="Q138" s="291">
        <f t="shared" si="16"/>
        <v>123</v>
      </c>
      <c r="R138" s="293">
        <f>_xlfn.XLOOKUP($I138, CBS_RAW!$AG$6:$AG$820,CBS_RAW!$AZ$6:$AZ$820,"",0)</f>
        <v>81.63</v>
      </c>
      <c r="S138" s="293">
        <v>90</v>
      </c>
      <c r="T138" s="293">
        <f t="shared" si="17"/>
        <v>5.6</v>
      </c>
      <c r="U138" s="293">
        <v>32</v>
      </c>
      <c r="V138" s="328">
        <v>24</v>
      </c>
      <c r="W138" s="361">
        <v>0.5</v>
      </c>
      <c r="AA138" t="str">
        <f t="shared" si="18"/>
        <v/>
      </c>
      <c r="AC138" s="240">
        <v>6</v>
      </c>
      <c r="AD138" s="240" t="s">
        <v>896</v>
      </c>
      <c r="AH138" s="8">
        <v>132</v>
      </c>
      <c r="AI138" s="8">
        <v>11</v>
      </c>
      <c r="AJ138" s="8" t="s">
        <v>710</v>
      </c>
      <c r="AK138" s="8" t="s">
        <v>42</v>
      </c>
      <c r="AL138" s="8" t="s">
        <v>1417</v>
      </c>
      <c r="AM138" s="8">
        <v>7</v>
      </c>
      <c r="AN138" s="8">
        <v>90</v>
      </c>
      <c r="AO138" s="8">
        <v>118</v>
      </c>
      <c r="AP138" s="8">
        <v>100</v>
      </c>
      <c r="AQ138" s="8">
        <v>7.5</v>
      </c>
      <c r="AR138" s="8">
        <v>2.4</v>
      </c>
      <c r="AS138" s="8">
        <v>1.1000000000000001</v>
      </c>
      <c r="AT138" s="8">
        <v>0.4</v>
      </c>
      <c r="AU138" s="8">
        <v>0</v>
      </c>
      <c r="AV138" s="8">
        <v>0</v>
      </c>
      <c r="AW138" s="8">
        <v>0</v>
      </c>
      <c r="AX138" s="8">
        <v>0</v>
      </c>
      <c r="AY138" s="8">
        <v>0</v>
      </c>
      <c r="AZ138" s="8">
        <v>0</v>
      </c>
    </row>
    <row r="139" spans="3:52" ht="16" customHeight="1">
      <c r="C139" s="357">
        <f t="shared" si="19"/>
        <v>133</v>
      </c>
      <c r="D139" s="358" t="str">
        <f t="shared" si="1"/>
        <v>IDP133</v>
      </c>
      <c r="E139" s="358" t="s">
        <v>833</v>
      </c>
      <c r="F139" s="358" t="s">
        <v>893</v>
      </c>
      <c r="G139" s="358">
        <v>36</v>
      </c>
      <c r="H139" s="358">
        <v>7</v>
      </c>
      <c r="I139" s="358" t="s">
        <v>700</v>
      </c>
      <c r="J139" s="358" t="s">
        <v>36</v>
      </c>
      <c r="K139" s="289" t="str">
        <f>UPPER(_xlfn.XLOOKUP($I139,PPL_EMAIL!$I$2:$I$400,PPL_EMAIL!$J$2:$J$400,"",0))</f>
        <v/>
      </c>
      <c r="L139" s="359" t="s">
        <v>272</v>
      </c>
      <c r="M139" s="360"/>
      <c r="N139" s="360"/>
      <c r="O139" s="293" t="str">
        <f t="shared" si="14"/>
        <v/>
      </c>
      <c r="P139" s="289" t="str">
        <f t="shared" si="15"/>
        <v/>
      </c>
      <c r="Q139" s="291" t="str">
        <f t="shared" si="16"/>
        <v/>
      </c>
      <c r="R139" s="293">
        <f>_xlfn.XLOOKUP($I139, CBS_RAW!$AG$6:$AG$820,CBS_RAW!$AZ$6:$AZ$820,"",0)</f>
        <v>83.29</v>
      </c>
      <c r="S139" s="293" t="s">
        <v>272</v>
      </c>
      <c r="T139" s="293" t="str">
        <f t="shared" si="17"/>
        <v/>
      </c>
      <c r="U139" s="293" t="s">
        <v>272</v>
      </c>
      <c r="V139" s="328" t="s">
        <v>272</v>
      </c>
      <c r="W139" s="361" t="s">
        <v>272</v>
      </c>
      <c r="AA139" t="str">
        <f t="shared" si="18"/>
        <v/>
      </c>
      <c r="AC139" s="240">
        <v>36</v>
      </c>
      <c r="AD139" s="240" t="s">
        <v>893</v>
      </c>
      <c r="AH139" s="8">
        <v>133</v>
      </c>
      <c r="AI139" s="8">
        <v>11</v>
      </c>
      <c r="AJ139" s="8" t="s">
        <v>505</v>
      </c>
      <c r="AK139" s="8" t="s">
        <v>1</v>
      </c>
      <c r="AL139" s="8" t="s">
        <v>1363</v>
      </c>
      <c r="AM139" s="8">
        <v>34</v>
      </c>
      <c r="AN139" s="8">
        <v>76</v>
      </c>
      <c r="AO139" s="8">
        <v>135</v>
      </c>
      <c r="AP139" s="8">
        <v>106.3</v>
      </c>
      <c r="AQ139" s="8">
        <v>7.9</v>
      </c>
      <c r="AR139" s="8">
        <v>3</v>
      </c>
      <c r="AS139" s="8">
        <v>1.9</v>
      </c>
      <c r="AT139" s="8">
        <v>0</v>
      </c>
      <c r="AU139" s="8">
        <v>0</v>
      </c>
      <c r="AV139" s="8">
        <v>0.2</v>
      </c>
      <c r="AW139" s="8">
        <v>0.1</v>
      </c>
      <c r="AX139" s="8">
        <v>0</v>
      </c>
      <c r="AY139" s="8">
        <v>0</v>
      </c>
      <c r="AZ139" s="8">
        <v>0</v>
      </c>
    </row>
    <row r="140" spans="3:52" ht="16" customHeight="1">
      <c r="C140" s="357">
        <f t="shared" si="19"/>
        <v>134</v>
      </c>
      <c r="D140" s="358" t="str">
        <f t="shared" si="1"/>
        <v>IDP134</v>
      </c>
      <c r="E140" s="358" t="s">
        <v>864</v>
      </c>
      <c r="F140" s="358" t="s">
        <v>896</v>
      </c>
      <c r="G140" s="358">
        <v>7</v>
      </c>
      <c r="H140" s="358">
        <v>7</v>
      </c>
      <c r="I140" s="358" t="s">
        <v>1398</v>
      </c>
      <c r="J140" s="358" t="s">
        <v>27</v>
      </c>
      <c r="K140" s="289" t="str">
        <f>UPPER(_xlfn.XLOOKUP($I140,PPL_EMAIL!$I$2:$I$400,PPL_EMAIL!$J$2:$J$400,"",0))</f>
        <v/>
      </c>
      <c r="L140" s="359" t="s">
        <v>272</v>
      </c>
      <c r="M140" s="360"/>
      <c r="N140" s="360"/>
      <c r="O140" s="293">
        <f t="shared" si="14"/>
        <v>8</v>
      </c>
      <c r="P140" s="289">
        <f t="shared" si="15"/>
        <v>91</v>
      </c>
      <c r="Q140" s="291">
        <f t="shared" si="16"/>
        <v>144</v>
      </c>
      <c r="R140" s="293">
        <f>_xlfn.XLOOKUP($I140, CBS_RAW!$AG$6:$AG$820,CBS_RAW!$AZ$6:$AZ$820,"",0)</f>
        <v>72.27</v>
      </c>
      <c r="S140" s="293">
        <v>166</v>
      </c>
      <c r="T140" s="293">
        <f t="shared" si="17"/>
        <v>9.8000000000000007</v>
      </c>
      <c r="U140" s="293">
        <v>44</v>
      </c>
      <c r="V140" s="328">
        <v>14</v>
      </c>
      <c r="W140" s="361">
        <v>0</v>
      </c>
      <c r="AA140" t="str">
        <f t="shared" si="18"/>
        <v/>
      </c>
      <c r="AC140" s="240">
        <v>7</v>
      </c>
      <c r="AD140" s="240" t="s">
        <v>896</v>
      </c>
      <c r="AH140" s="8">
        <v>134</v>
      </c>
      <c r="AI140" s="8">
        <v>11</v>
      </c>
      <c r="AJ140" s="8" t="s">
        <v>1392</v>
      </c>
      <c r="AK140" s="8" t="s">
        <v>6</v>
      </c>
      <c r="AL140" s="8" t="s">
        <v>831</v>
      </c>
      <c r="AM140" s="8">
        <v>64</v>
      </c>
      <c r="AN140" s="8">
        <v>93</v>
      </c>
      <c r="AO140" s="8">
        <v>115</v>
      </c>
      <c r="AP140" s="8">
        <v>103</v>
      </c>
      <c r="AQ140" s="8">
        <v>0</v>
      </c>
      <c r="AR140" s="8">
        <v>0</v>
      </c>
      <c r="AS140" s="8">
        <v>0</v>
      </c>
      <c r="AT140" s="8">
        <v>0</v>
      </c>
      <c r="AU140" s="8">
        <v>0</v>
      </c>
      <c r="AV140" s="8">
        <v>0</v>
      </c>
      <c r="AW140" s="8">
        <v>0</v>
      </c>
      <c r="AX140" s="8">
        <v>0</v>
      </c>
      <c r="AY140" s="8">
        <v>0</v>
      </c>
      <c r="AZ140" s="8">
        <v>0</v>
      </c>
    </row>
    <row r="141" spans="3:52" ht="16" customHeight="1">
      <c r="C141" s="357">
        <f t="shared" si="19"/>
        <v>135</v>
      </c>
      <c r="D141" s="358" t="str">
        <f t="shared" si="1"/>
        <v>IDP135</v>
      </c>
      <c r="E141" s="358" t="s">
        <v>843</v>
      </c>
      <c r="F141" s="358" t="s">
        <v>893</v>
      </c>
      <c r="G141" s="358">
        <v>37</v>
      </c>
      <c r="H141" s="358">
        <v>7</v>
      </c>
      <c r="I141" s="358" t="s">
        <v>344</v>
      </c>
      <c r="J141" s="358" t="s">
        <v>8</v>
      </c>
      <c r="K141" s="289" t="str">
        <f>UPPER(_xlfn.XLOOKUP($I141,PPL_EMAIL!$I$2:$I$400,PPL_EMAIL!$J$2:$J$400,"",0))</f>
        <v/>
      </c>
      <c r="L141" s="359" t="s">
        <v>272</v>
      </c>
      <c r="M141" s="360"/>
      <c r="N141" s="360"/>
      <c r="O141" s="293">
        <f t="shared" si="14"/>
        <v>36</v>
      </c>
      <c r="P141" s="289">
        <f t="shared" si="15"/>
        <v>93</v>
      </c>
      <c r="Q141" s="291">
        <f t="shared" si="16"/>
        <v>132</v>
      </c>
      <c r="R141" s="293">
        <f>_xlfn.XLOOKUP($I141, CBS_RAW!$AG$6:$AG$820,CBS_RAW!$AZ$6:$AZ$820,"",0)</f>
        <v>85.86</v>
      </c>
      <c r="S141" s="293">
        <v>102.25</v>
      </c>
      <c r="T141" s="293">
        <f t="shared" si="17"/>
        <v>6.8</v>
      </c>
      <c r="U141" s="293">
        <v>36</v>
      </c>
      <c r="V141" s="328">
        <v>23</v>
      </c>
      <c r="W141" s="361">
        <v>0.5</v>
      </c>
      <c r="AA141" t="str">
        <f t="shared" si="18"/>
        <v/>
      </c>
      <c r="AC141" s="240">
        <v>37</v>
      </c>
      <c r="AD141" s="240" t="s">
        <v>893</v>
      </c>
      <c r="AH141" s="8">
        <v>135</v>
      </c>
      <c r="AI141" s="8">
        <v>11</v>
      </c>
      <c r="AJ141" s="8" t="s">
        <v>1402</v>
      </c>
      <c r="AK141" s="8" t="s">
        <v>4</v>
      </c>
      <c r="AL141" s="8" t="s">
        <v>1420</v>
      </c>
      <c r="AM141" s="8">
        <v>65</v>
      </c>
      <c r="AN141" s="8">
        <v>84</v>
      </c>
      <c r="AO141" s="8">
        <v>109</v>
      </c>
      <c r="AP141" s="8">
        <v>96.5</v>
      </c>
      <c r="AQ141" s="8">
        <v>7.8</v>
      </c>
      <c r="AR141" s="8">
        <v>1.7</v>
      </c>
      <c r="AS141" s="8">
        <v>1.3</v>
      </c>
      <c r="AT141" s="8">
        <v>0.6</v>
      </c>
      <c r="AU141" s="8">
        <v>0</v>
      </c>
      <c r="AV141" s="8">
        <v>0</v>
      </c>
      <c r="AW141" s="8">
        <v>0.1</v>
      </c>
      <c r="AX141" s="8">
        <v>0.1</v>
      </c>
      <c r="AY141" s="8">
        <v>0</v>
      </c>
      <c r="AZ141" s="8">
        <v>0</v>
      </c>
    </row>
    <row r="142" spans="3:52" ht="16" customHeight="1">
      <c r="C142" s="357">
        <f t="shared" si="19"/>
        <v>136</v>
      </c>
      <c r="D142" s="358" t="str">
        <f t="shared" si="1"/>
        <v>IDP136</v>
      </c>
      <c r="E142" s="358" t="s">
        <v>1366</v>
      </c>
      <c r="F142" s="358" t="s">
        <v>894</v>
      </c>
      <c r="G142" s="358">
        <v>23</v>
      </c>
      <c r="H142" s="358">
        <v>7</v>
      </c>
      <c r="I142" s="358" t="s">
        <v>1399</v>
      </c>
      <c r="J142" s="358" t="s">
        <v>51</v>
      </c>
      <c r="K142" s="289" t="str">
        <f>UPPER(_xlfn.XLOOKUP($I142,PPL_EMAIL!$I$2:$I$400,PPL_EMAIL!$J$2:$J$400,"",0))</f>
        <v/>
      </c>
      <c r="L142" s="359" t="s">
        <v>272</v>
      </c>
      <c r="M142" s="360"/>
      <c r="N142" s="360"/>
      <c r="O142" s="293">
        <f t="shared" si="14"/>
        <v>21</v>
      </c>
      <c r="P142" s="289">
        <f t="shared" si="15"/>
        <v>33</v>
      </c>
      <c r="Q142" s="291">
        <f t="shared" si="16"/>
        <v>130</v>
      </c>
      <c r="R142" s="293">
        <f>_xlfn.XLOOKUP($I142, CBS_RAW!$AG$6:$AG$820,CBS_RAW!$AZ$6:$AZ$820,"",0)</f>
        <v>67.02</v>
      </c>
      <c r="S142" s="293">
        <v>110.75</v>
      </c>
      <c r="T142" s="293">
        <f t="shared" si="17"/>
        <v>6.5</v>
      </c>
      <c r="U142" s="293">
        <v>23</v>
      </c>
      <c r="V142" s="328">
        <v>19</v>
      </c>
      <c r="W142" s="361">
        <v>8.5</v>
      </c>
      <c r="AA142" t="str">
        <f t="shared" si="18"/>
        <v/>
      </c>
      <c r="AC142" s="240">
        <v>23</v>
      </c>
      <c r="AD142" s="240" t="s">
        <v>894</v>
      </c>
      <c r="AH142" s="8">
        <v>136</v>
      </c>
      <c r="AI142" s="8">
        <v>11</v>
      </c>
      <c r="AJ142" s="8" t="s">
        <v>733</v>
      </c>
      <c r="AK142" s="8" t="s">
        <v>27</v>
      </c>
      <c r="AL142" s="8" t="s">
        <v>1364</v>
      </c>
      <c r="AM142" s="8">
        <v>35</v>
      </c>
      <c r="AN142" s="8">
        <v>96</v>
      </c>
      <c r="AO142" s="8">
        <v>124</v>
      </c>
      <c r="AP142" s="8">
        <v>105.7</v>
      </c>
      <c r="AQ142" s="8">
        <v>9.8000000000000007</v>
      </c>
      <c r="AR142" s="8">
        <v>4.5</v>
      </c>
      <c r="AS142" s="8">
        <v>2</v>
      </c>
      <c r="AT142" s="8">
        <v>0</v>
      </c>
      <c r="AU142" s="8">
        <v>0</v>
      </c>
      <c r="AV142" s="8">
        <v>0</v>
      </c>
      <c r="AW142" s="8">
        <v>0.1</v>
      </c>
      <c r="AX142" s="8">
        <v>0.1</v>
      </c>
      <c r="AY142" s="8">
        <v>0</v>
      </c>
      <c r="AZ142" s="8">
        <v>0</v>
      </c>
    </row>
    <row r="143" spans="3:52" ht="16" customHeight="1">
      <c r="C143" s="357">
        <f t="shared" si="19"/>
        <v>137</v>
      </c>
      <c r="D143" s="358" t="str">
        <f t="shared" si="1"/>
        <v>IDP137</v>
      </c>
      <c r="E143" s="358" t="s">
        <v>800</v>
      </c>
      <c r="F143" s="358" t="s">
        <v>343</v>
      </c>
      <c r="G143" s="358">
        <v>63</v>
      </c>
      <c r="H143" s="358">
        <v>7</v>
      </c>
      <c r="I143" s="358" t="s">
        <v>1400</v>
      </c>
      <c r="J143" s="358" t="s">
        <v>27</v>
      </c>
      <c r="K143" s="289" t="str">
        <f>UPPER(_xlfn.XLOOKUP($I143,PPL_EMAIL!$I$2:$I$400,PPL_EMAIL!$J$2:$J$400,"",0))</f>
        <v/>
      </c>
      <c r="L143" s="359" t="s">
        <v>272</v>
      </c>
      <c r="M143" s="360"/>
      <c r="N143" s="360"/>
      <c r="O143" s="293">
        <f t="shared" si="14"/>
        <v>60</v>
      </c>
      <c r="P143" s="289">
        <f t="shared" si="15"/>
        <v>67</v>
      </c>
      <c r="Q143" s="291">
        <f t="shared" si="16"/>
        <v>110</v>
      </c>
      <c r="R143" s="293">
        <f>_xlfn.XLOOKUP($I143, CBS_RAW!$AG$6:$AG$820,CBS_RAW!$AZ$6:$AZ$820,"",0)</f>
        <v>82.44</v>
      </c>
      <c r="S143" s="293">
        <v>108</v>
      </c>
      <c r="T143" s="293">
        <f t="shared" si="17"/>
        <v>7.7</v>
      </c>
      <c r="U143" s="293">
        <v>42</v>
      </c>
      <c r="V143" s="328">
        <v>28</v>
      </c>
      <c r="W143" s="361">
        <v>1.5</v>
      </c>
      <c r="AA143" t="str">
        <f t="shared" si="18"/>
        <v/>
      </c>
      <c r="AC143" s="240">
        <v>63</v>
      </c>
      <c r="AD143" s="240" t="s">
        <v>343</v>
      </c>
      <c r="AH143" s="8">
        <v>137</v>
      </c>
      <c r="AI143" s="8">
        <v>11</v>
      </c>
      <c r="AJ143" s="8" t="s">
        <v>344</v>
      </c>
      <c r="AK143" s="8" t="s">
        <v>8</v>
      </c>
      <c r="AL143" s="8" t="s">
        <v>833</v>
      </c>
      <c r="AM143" s="8">
        <v>36</v>
      </c>
      <c r="AN143" s="8">
        <v>93</v>
      </c>
      <c r="AO143" s="8">
        <v>132</v>
      </c>
      <c r="AP143" s="8">
        <v>110</v>
      </c>
      <c r="AQ143" s="8">
        <v>6.8</v>
      </c>
      <c r="AR143" s="8">
        <v>2.4</v>
      </c>
      <c r="AS143" s="8">
        <v>1.5</v>
      </c>
      <c r="AT143" s="8">
        <v>0</v>
      </c>
      <c r="AU143" s="8">
        <v>0</v>
      </c>
      <c r="AV143" s="8">
        <v>0.2</v>
      </c>
      <c r="AW143" s="8">
        <v>0.1</v>
      </c>
      <c r="AX143" s="8">
        <v>0</v>
      </c>
      <c r="AY143" s="8">
        <v>0</v>
      </c>
      <c r="AZ143" s="8">
        <v>0</v>
      </c>
    </row>
    <row r="144" spans="3:52" ht="16" customHeight="1">
      <c r="C144" s="357">
        <f t="shared" si="19"/>
        <v>138</v>
      </c>
      <c r="D144" s="358" t="str">
        <f t="shared" si="1"/>
        <v>IDP138</v>
      </c>
      <c r="E144" s="358" t="s">
        <v>831</v>
      </c>
      <c r="F144" s="358" t="s">
        <v>343</v>
      </c>
      <c r="G144" s="358">
        <v>64</v>
      </c>
      <c r="H144" s="358">
        <v>7</v>
      </c>
      <c r="I144" s="358" t="s">
        <v>248</v>
      </c>
      <c r="J144" s="358" t="s">
        <v>27</v>
      </c>
      <c r="K144" s="289" t="str">
        <f>UPPER(_xlfn.XLOOKUP($I144,PPL_EMAIL!$I$2:$I$400,PPL_EMAIL!$J$2:$J$400,"",0))</f>
        <v>BROTHERHOOD</v>
      </c>
      <c r="L144" s="359">
        <v>7</v>
      </c>
      <c r="M144" s="360" t="s">
        <v>396</v>
      </c>
      <c r="N144" s="360"/>
      <c r="O144" s="293">
        <f t="shared" si="14"/>
        <v>51</v>
      </c>
      <c r="P144" s="289">
        <f t="shared" si="15"/>
        <v>68</v>
      </c>
      <c r="Q144" s="291">
        <f t="shared" si="16"/>
        <v>136</v>
      </c>
      <c r="R144" s="293">
        <f>_xlfn.XLOOKUP($I144, CBS_RAW!$AG$6:$AG$820,CBS_RAW!$AZ$6:$AZ$820,"",0)</f>
        <v>90.17</v>
      </c>
      <c r="S144" s="293">
        <v>68.5</v>
      </c>
      <c r="T144" s="293">
        <f t="shared" si="17"/>
        <v>9.8000000000000007</v>
      </c>
      <c r="U144" s="293">
        <v>15</v>
      </c>
      <c r="V144" s="328">
        <v>4</v>
      </c>
      <c r="W144" s="361">
        <v>6</v>
      </c>
      <c r="AA144" t="str">
        <f t="shared" si="18"/>
        <v>7</v>
      </c>
      <c r="AC144" s="240">
        <v>64</v>
      </c>
      <c r="AD144" s="240" t="s">
        <v>343</v>
      </c>
      <c r="AH144" s="8">
        <v>138</v>
      </c>
      <c r="AI144" s="8">
        <v>11</v>
      </c>
      <c r="AJ144" s="8" t="s">
        <v>1394</v>
      </c>
      <c r="AK144" s="8" t="s">
        <v>10</v>
      </c>
      <c r="AL144" s="8" t="s">
        <v>850</v>
      </c>
      <c r="AM144" s="8">
        <v>66</v>
      </c>
      <c r="AN144" s="8">
        <v>86</v>
      </c>
      <c r="AO144" s="8">
        <v>113</v>
      </c>
      <c r="AP144" s="8">
        <v>99.5</v>
      </c>
      <c r="AQ144" s="8">
        <v>3.5</v>
      </c>
      <c r="AR144" s="8">
        <v>0.9</v>
      </c>
      <c r="AS144" s="8">
        <v>0.9</v>
      </c>
      <c r="AT144" s="8">
        <v>0</v>
      </c>
      <c r="AU144" s="8">
        <v>0</v>
      </c>
      <c r="AV144" s="8">
        <v>0.1</v>
      </c>
      <c r="AW144" s="8">
        <v>0</v>
      </c>
      <c r="AX144" s="8">
        <v>0.1</v>
      </c>
      <c r="AY144" s="8">
        <v>0</v>
      </c>
      <c r="AZ144" s="8">
        <v>0.1</v>
      </c>
    </row>
    <row r="145" spans="3:52" ht="16" customHeight="1">
      <c r="C145" s="357">
        <f t="shared" si="19"/>
        <v>139</v>
      </c>
      <c r="D145" s="358" t="str">
        <f t="shared" si="1"/>
        <v>IDP139</v>
      </c>
      <c r="E145" s="358" t="s">
        <v>1419</v>
      </c>
      <c r="F145" s="358" t="s">
        <v>894</v>
      </c>
      <c r="G145" s="358">
        <v>24</v>
      </c>
      <c r="H145" s="358">
        <v>7</v>
      </c>
      <c r="I145" s="358" t="s">
        <v>1401</v>
      </c>
      <c r="J145" s="358" t="s">
        <v>2</v>
      </c>
      <c r="K145" s="289" t="str">
        <f>UPPER(_xlfn.XLOOKUP($I145,PPL_EMAIL!$I$2:$I$400,PPL_EMAIL!$J$2:$J$400,"",0))</f>
        <v/>
      </c>
      <c r="L145" s="359" t="s">
        <v>272</v>
      </c>
      <c r="M145" s="360"/>
      <c r="N145" s="360"/>
      <c r="O145" s="293">
        <f t="shared" si="14"/>
        <v>25</v>
      </c>
      <c r="P145" s="289">
        <f t="shared" si="15"/>
        <v>98</v>
      </c>
      <c r="Q145" s="291">
        <f t="shared" si="16"/>
        <v>125</v>
      </c>
      <c r="R145" s="293">
        <f>_xlfn.XLOOKUP($I145, CBS_RAW!$AG$6:$AG$820,CBS_RAW!$AZ$6:$AZ$820,"",0)</f>
        <v>57.29</v>
      </c>
      <c r="S145" s="293">
        <v>73</v>
      </c>
      <c r="T145" s="293">
        <f t="shared" si="17"/>
        <v>5.2</v>
      </c>
      <c r="U145" s="293">
        <v>16</v>
      </c>
      <c r="V145" s="328">
        <v>16</v>
      </c>
      <c r="W145" s="361">
        <v>4</v>
      </c>
      <c r="AA145" t="str">
        <f t="shared" si="18"/>
        <v/>
      </c>
      <c r="AC145" s="240">
        <v>24</v>
      </c>
      <c r="AD145" s="240" t="s">
        <v>894</v>
      </c>
      <c r="AH145" s="8">
        <v>139</v>
      </c>
      <c r="AI145" s="8">
        <v>11</v>
      </c>
      <c r="AJ145" s="8" t="s">
        <v>224</v>
      </c>
      <c r="AK145" s="8" t="s">
        <v>22</v>
      </c>
      <c r="AL145" s="8" t="s">
        <v>1419</v>
      </c>
      <c r="AM145" s="8">
        <v>24</v>
      </c>
      <c r="AN145" s="8">
        <v>88</v>
      </c>
      <c r="AO145" s="8">
        <v>116</v>
      </c>
      <c r="AP145" s="8">
        <v>102</v>
      </c>
      <c r="AQ145" s="8">
        <v>6.1</v>
      </c>
      <c r="AR145" s="8">
        <v>1.4</v>
      </c>
      <c r="AS145" s="8">
        <v>0.9</v>
      </c>
      <c r="AT145" s="8">
        <v>0.1</v>
      </c>
      <c r="AU145" s="8">
        <v>0</v>
      </c>
      <c r="AV145" s="8">
        <v>0</v>
      </c>
      <c r="AW145" s="8">
        <v>0.1</v>
      </c>
      <c r="AX145" s="8">
        <v>0</v>
      </c>
      <c r="AY145" s="8">
        <v>0</v>
      </c>
      <c r="AZ145" s="8">
        <v>0</v>
      </c>
    </row>
    <row r="146" spans="3:52" ht="16" customHeight="1">
      <c r="C146" s="357">
        <f t="shared" si="19"/>
        <v>140</v>
      </c>
      <c r="D146" s="358" t="str">
        <f t="shared" si="1"/>
        <v>IDP140</v>
      </c>
      <c r="E146" s="358" t="s">
        <v>1420</v>
      </c>
      <c r="F146" s="358" t="s">
        <v>343</v>
      </c>
      <c r="G146" s="358">
        <v>65</v>
      </c>
      <c r="H146" s="358">
        <v>7</v>
      </c>
      <c r="I146" s="358" t="s">
        <v>1402</v>
      </c>
      <c r="J146" s="358" t="s">
        <v>4</v>
      </c>
      <c r="K146" s="289" t="str">
        <f>UPPER(_xlfn.XLOOKUP($I146,PPL_EMAIL!$I$2:$I$400,PPL_EMAIL!$J$2:$J$400,"",0))</f>
        <v/>
      </c>
      <c r="L146" s="359" t="s">
        <v>272</v>
      </c>
      <c r="M146" s="360"/>
      <c r="N146" s="360"/>
      <c r="O146" s="293">
        <f t="shared" si="14"/>
        <v>65</v>
      </c>
      <c r="P146" s="289">
        <f t="shared" si="15"/>
        <v>84</v>
      </c>
      <c r="Q146" s="291">
        <f t="shared" si="16"/>
        <v>109</v>
      </c>
      <c r="R146" s="293">
        <f>_xlfn.XLOOKUP($I146, CBS_RAW!$AG$6:$AG$820,CBS_RAW!$AZ$6:$AZ$820,"",0)</f>
        <v>88.31</v>
      </c>
      <c r="S146" s="293">
        <v>125.5</v>
      </c>
      <c r="T146" s="293">
        <f t="shared" si="17"/>
        <v>7.8</v>
      </c>
      <c r="U146" s="293">
        <v>27</v>
      </c>
      <c r="V146" s="328">
        <v>20</v>
      </c>
      <c r="W146" s="361">
        <v>9.5</v>
      </c>
      <c r="AA146" t="str">
        <f t="shared" si="18"/>
        <v/>
      </c>
      <c r="AC146" s="240">
        <v>65</v>
      </c>
      <c r="AD146" s="240" t="s">
        <v>343</v>
      </c>
      <c r="AH146" s="8">
        <v>140</v>
      </c>
      <c r="AI146" s="8">
        <v>11</v>
      </c>
      <c r="AJ146" s="8" t="s">
        <v>1403</v>
      </c>
      <c r="AK146" s="8" t="s">
        <v>34</v>
      </c>
      <c r="AL146" s="8" t="s">
        <v>843</v>
      </c>
      <c r="AM146" s="8">
        <v>37</v>
      </c>
      <c r="AN146" s="8">
        <v>94</v>
      </c>
      <c r="AO146" s="8">
        <v>138</v>
      </c>
      <c r="AP146" s="8">
        <v>115</v>
      </c>
      <c r="AQ146" s="8">
        <v>9.8000000000000007</v>
      </c>
      <c r="AR146" s="8">
        <v>3.1</v>
      </c>
      <c r="AS146" s="8">
        <v>1.2</v>
      </c>
      <c r="AT146" s="8">
        <v>0.1</v>
      </c>
      <c r="AU146" s="8">
        <v>0</v>
      </c>
      <c r="AV146" s="8">
        <v>0.3</v>
      </c>
      <c r="AW146" s="8">
        <v>0.1</v>
      </c>
      <c r="AX146" s="8">
        <v>0.1</v>
      </c>
      <c r="AY146" s="8">
        <v>0</v>
      </c>
      <c r="AZ146" s="8">
        <v>0.1</v>
      </c>
    </row>
    <row r="147" spans="3:52" ht="16" customHeight="1">
      <c r="C147" s="357">
        <f t="shared" si="19"/>
        <v>141</v>
      </c>
      <c r="D147" s="358" t="str">
        <f t="shared" si="1"/>
        <v>IDP141</v>
      </c>
      <c r="E147" s="358" t="s">
        <v>850</v>
      </c>
      <c r="F147" s="358" t="s">
        <v>343</v>
      </c>
      <c r="G147" s="358">
        <v>66</v>
      </c>
      <c r="H147" s="358">
        <v>7</v>
      </c>
      <c r="I147" s="358" t="s">
        <v>708</v>
      </c>
      <c r="J147" s="358" t="s">
        <v>1</v>
      </c>
      <c r="K147" s="289" t="str">
        <f>UPPER(_xlfn.XLOOKUP($I147,PPL_EMAIL!$I$2:$I$400,PPL_EMAIL!$J$2:$J$400,"",0))</f>
        <v/>
      </c>
      <c r="L147" s="359" t="s">
        <v>272</v>
      </c>
      <c r="M147" s="360"/>
      <c r="N147" s="360"/>
      <c r="O147" s="293">
        <f t="shared" si="14"/>
        <v>63</v>
      </c>
      <c r="P147" s="289">
        <f t="shared" si="15"/>
        <v>85</v>
      </c>
      <c r="Q147" s="291">
        <f t="shared" si="16"/>
        <v>112</v>
      </c>
      <c r="R147" s="293">
        <f>_xlfn.XLOOKUP($I147, CBS_RAW!$AG$6:$AG$820,CBS_RAW!$AZ$6:$AZ$820,"",0)</f>
        <v>78.77</v>
      </c>
      <c r="S147" s="293">
        <v>76</v>
      </c>
      <c r="T147" s="293">
        <f t="shared" si="17"/>
        <v>6.3</v>
      </c>
      <c r="U147" s="293">
        <v>26</v>
      </c>
      <c r="V147" s="328">
        <v>22</v>
      </c>
      <c r="W147" s="361">
        <v>0.5</v>
      </c>
      <c r="AA147" t="str">
        <f t="shared" si="18"/>
        <v/>
      </c>
      <c r="AC147" s="240">
        <v>66</v>
      </c>
      <c r="AD147" s="240" t="s">
        <v>343</v>
      </c>
      <c r="AH147" s="8">
        <v>141</v>
      </c>
      <c r="AI147" s="8">
        <v>11</v>
      </c>
      <c r="AJ147" s="8" t="s">
        <v>718</v>
      </c>
      <c r="AK147" s="8" t="s">
        <v>10</v>
      </c>
      <c r="AL147" s="8" t="s">
        <v>864</v>
      </c>
      <c r="AM147" s="8">
        <v>7</v>
      </c>
      <c r="AN147" s="8">
        <v>87</v>
      </c>
      <c r="AO147" s="8">
        <v>141</v>
      </c>
      <c r="AP147" s="8">
        <v>114</v>
      </c>
      <c r="AQ147" s="8">
        <v>9.6</v>
      </c>
      <c r="AR147" s="8">
        <v>3.3</v>
      </c>
      <c r="AS147" s="8">
        <v>1.8</v>
      </c>
      <c r="AT147" s="8">
        <v>0.1</v>
      </c>
      <c r="AU147" s="8">
        <v>0</v>
      </c>
      <c r="AV147" s="8">
        <v>0.2</v>
      </c>
      <c r="AW147" s="8">
        <v>0.1</v>
      </c>
      <c r="AX147" s="8">
        <v>0</v>
      </c>
      <c r="AY147" s="8">
        <v>0</v>
      </c>
      <c r="AZ147" s="8">
        <v>0</v>
      </c>
    </row>
    <row r="148" spans="3:52" ht="16" customHeight="1">
      <c r="C148" s="357">
        <f t="shared" si="19"/>
        <v>142</v>
      </c>
      <c r="D148" s="358" t="str">
        <f t="shared" ref="D148:D182" si="20">CONCATENATE($A$1&amp;$C148)</f>
        <v>IDP142</v>
      </c>
      <c r="E148" s="358" t="s">
        <v>854</v>
      </c>
      <c r="F148" s="358" t="s">
        <v>893</v>
      </c>
      <c r="G148" s="358">
        <v>38</v>
      </c>
      <c r="H148" s="358">
        <v>7</v>
      </c>
      <c r="I148" s="358" t="s">
        <v>1403</v>
      </c>
      <c r="J148" s="358" t="s">
        <v>34</v>
      </c>
      <c r="K148" s="289" t="str">
        <f>UPPER(_xlfn.XLOOKUP($I148,PPL_EMAIL!$I$2:$I$400,PPL_EMAIL!$J$2:$J$400,"",0))</f>
        <v/>
      </c>
      <c r="L148" s="359" t="s">
        <v>272</v>
      </c>
      <c r="M148" s="360"/>
      <c r="N148" s="360"/>
      <c r="O148" s="293">
        <f t="shared" si="14"/>
        <v>37</v>
      </c>
      <c r="P148" s="289">
        <f t="shared" si="15"/>
        <v>94</v>
      </c>
      <c r="Q148" s="291">
        <f t="shared" si="16"/>
        <v>138</v>
      </c>
      <c r="R148" s="293">
        <f>_xlfn.XLOOKUP($I148, CBS_RAW!$AG$6:$AG$820,CBS_RAW!$AZ$6:$AZ$820,"",0)</f>
        <v>87.88</v>
      </c>
      <c r="S148" s="293">
        <v>167.25</v>
      </c>
      <c r="T148" s="293">
        <f t="shared" si="17"/>
        <v>9.8000000000000007</v>
      </c>
      <c r="U148" s="293">
        <v>53</v>
      </c>
      <c r="V148" s="328">
        <v>21</v>
      </c>
      <c r="W148" s="361">
        <v>1</v>
      </c>
      <c r="AA148" t="str">
        <f t="shared" si="18"/>
        <v/>
      </c>
      <c r="AC148" s="240">
        <v>38</v>
      </c>
      <c r="AD148" s="240" t="s">
        <v>893</v>
      </c>
      <c r="AH148" s="8">
        <v>142</v>
      </c>
      <c r="AI148" s="8">
        <v>11</v>
      </c>
      <c r="AJ148" s="8" t="s">
        <v>1398</v>
      </c>
      <c r="AK148" s="8" t="s">
        <v>27</v>
      </c>
      <c r="AL148" s="8" t="s">
        <v>874</v>
      </c>
      <c r="AM148" s="8">
        <v>8</v>
      </c>
      <c r="AN148" s="8">
        <v>91</v>
      </c>
      <c r="AO148" s="8">
        <v>144</v>
      </c>
      <c r="AP148" s="8">
        <v>117.5</v>
      </c>
      <c r="AQ148" s="8">
        <v>9.8000000000000007</v>
      </c>
      <c r="AR148" s="8">
        <v>2.6</v>
      </c>
      <c r="AS148" s="8">
        <v>0.8</v>
      </c>
      <c r="AT148" s="8">
        <v>0</v>
      </c>
      <c r="AU148" s="8">
        <v>0</v>
      </c>
      <c r="AV148" s="8">
        <v>0.5</v>
      </c>
      <c r="AW148" s="8">
        <v>0.1</v>
      </c>
      <c r="AX148" s="8">
        <v>0</v>
      </c>
      <c r="AY148" s="8">
        <v>0</v>
      </c>
      <c r="AZ148" s="8">
        <v>0.1</v>
      </c>
    </row>
    <row r="149" spans="3:52" ht="16" customHeight="1">
      <c r="C149" s="357">
        <f t="shared" si="19"/>
        <v>143</v>
      </c>
      <c r="D149" s="358" t="str">
        <f t="shared" si="20"/>
        <v>IDP143</v>
      </c>
      <c r="E149" s="358" t="s">
        <v>1421</v>
      </c>
      <c r="F149" s="358" t="s">
        <v>894</v>
      </c>
      <c r="G149" s="358">
        <v>25</v>
      </c>
      <c r="H149" s="358">
        <v>7</v>
      </c>
      <c r="I149" s="358" t="s">
        <v>1404</v>
      </c>
      <c r="J149" s="358" t="s">
        <v>40</v>
      </c>
      <c r="K149" s="289" t="str">
        <f>UPPER(_xlfn.XLOOKUP($I149,PPL_EMAIL!$I$2:$I$400,PPL_EMAIL!$J$2:$J$400,"",0))</f>
        <v/>
      </c>
      <c r="L149" s="359" t="s">
        <v>272</v>
      </c>
      <c r="M149" s="360"/>
      <c r="N149" s="360"/>
      <c r="O149" s="293" t="str">
        <f t="shared" si="14"/>
        <v/>
      </c>
      <c r="P149" s="289" t="str">
        <f t="shared" si="15"/>
        <v/>
      </c>
      <c r="Q149" s="291" t="str">
        <f t="shared" si="16"/>
        <v/>
      </c>
      <c r="R149" s="293">
        <f>_xlfn.XLOOKUP($I149, CBS_RAW!$AG$6:$AG$820,CBS_RAW!$AZ$6:$AZ$820,"",0)</f>
        <v>78.97</v>
      </c>
      <c r="S149" s="293">
        <v>137.25</v>
      </c>
      <c r="T149" s="293" t="str">
        <f t="shared" si="17"/>
        <v/>
      </c>
      <c r="U149" s="293">
        <v>34</v>
      </c>
      <c r="V149" s="328">
        <v>31</v>
      </c>
      <c r="W149" s="361">
        <v>7.5</v>
      </c>
      <c r="AA149" t="str">
        <f t="shared" si="18"/>
        <v/>
      </c>
      <c r="AC149" s="240">
        <v>25</v>
      </c>
      <c r="AD149" s="240" t="s">
        <v>894</v>
      </c>
      <c r="AH149" s="8">
        <v>143</v>
      </c>
      <c r="AI149" s="8">
        <v>11</v>
      </c>
      <c r="AJ149" s="8" t="s">
        <v>1401</v>
      </c>
      <c r="AK149" s="8" t="s">
        <v>2</v>
      </c>
      <c r="AL149" s="8" t="s">
        <v>1421</v>
      </c>
      <c r="AM149" s="8">
        <v>25</v>
      </c>
      <c r="AN149" s="8">
        <v>98</v>
      </c>
      <c r="AO149" s="8">
        <v>125</v>
      </c>
      <c r="AP149" s="8">
        <v>113.7</v>
      </c>
      <c r="AQ149" s="8">
        <v>5.2</v>
      </c>
      <c r="AR149" s="8">
        <v>1.1000000000000001</v>
      </c>
      <c r="AS149" s="8">
        <v>1.1000000000000001</v>
      </c>
      <c r="AT149" s="8">
        <v>0.3</v>
      </c>
      <c r="AU149" s="8">
        <v>0</v>
      </c>
      <c r="AV149" s="8">
        <v>0</v>
      </c>
      <c r="AW149" s="8">
        <v>0.1</v>
      </c>
      <c r="AX149" s="8">
        <v>0.1</v>
      </c>
      <c r="AY149" s="8">
        <v>0</v>
      </c>
      <c r="AZ149" s="8">
        <v>0</v>
      </c>
    </row>
    <row r="150" spans="3:52" ht="16" customHeight="1">
      <c r="C150" s="357">
        <f t="shared" si="19"/>
        <v>144</v>
      </c>
      <c r="D150" s="358" t="str">
        <f t="shared" si="20"/>
        <v>IDP144</v>
      </c>
      <c r="E150" s="358" t="s">
        <v>862</v>
      </c>
      <c r="F150" s="358" t="s">
        <v>893</v>
      </c>
      <c r="G150" s="358">
        <v>39</v>
      </c>
      <c r="H150" s="358">
        <v>7</v>
      </c>
      <c r="I150" s="358" t="s">
        <v>506</v>
      </c>
      <c r="J150" s="358" t="s">
        <v>25</v>
      </c>
      <c r="K150" s="289" t="str">
        <f>UPPER(_xlfn.XLOOKUP($I150,PPL_EMAIL!$I$2:$I$400,PPL_EMAIL!$J$2:$J$400,"",0))</f>
        <v/>
      </c>
      <c r="L150" s="359" t="s">
        <v>272</v>
      </c>
      <c r="M150" s="360"/>
      <c r="N150" s="360"/>
      <c r="O150" s="293" t="str">
        <f t="shared" si="14"/>
        <v/>
      </c>
      <c r="P150" s="289" t="str">
        <f t="shared" si="15"/>
        <v/>
      </c>
      <c r="Q150" s="291" t="str">
        <f t="shared" si="16"/>
        <v/>
      </c>
      <c r="R150" s="293">
        <f>_xlfn.XLOOKUP($I150, CBS_RAW!$AG$6:$AG$820,CBS_RAW!$AZ$6:$AZ$820,"",0)</f>
        <v>71.34</v>
      </c>
      <c r="S150" s="293" t="s">
        <v>272</v>
      </c>
      <c r="T150" s="293" t="str">
        <f t="shared" si="17"/>
        <v/>
      </c>
      <c r="U150" s="293" t="s">
        <v>272</v>
      </c>
      <c r="V150" s="328" t="s">
        <v>272</v>
      </c>
      <c r="W150" s="361" t="s">
        <v>272</v>
      </c>
      <c r="AA150" t="str">
        <f t="shared" si="18"/>
        <v/>
      </c>
      <c r="AC150" s="240">
        <v>39</v>
      </c>
      <c r="AD150" s="240" t="s">
        <v>893</v>
      </c>
      <c r="AH150" s="8">
        <v>144</v>
      </c>
      <c r="AI150" s="8">
        <v>11</v>
      </c>
      <c r="AJ150" s="8" t="s">
        <v>249</v>
      </c>
      <c r="AK150" s="8" t="s">
        <v>14</v>
      </c>
      <c r="AL150" s="8" t="s">
        <v>855</v>
      </c>
      <c r="AM150" s="8">
        <v>67</v>
      </c>
      <c r="AN150" s="8">
        <v>96</v>
      </c>
      <c r="AO150" s="8">
        <v>149</v>
      </c>
      <c r="AP150" s="8">
        <v>122.5</v>
      </c>
      <c r="AQ150" s="8">
        <v>8.4</v>
      </c>
      <c r="AR150" s="8">
        <v>3.3</v>
      </c>
      <c r="AS150" s="8">
        <v>3</v>
      </c>
      <c r="AT150" s="8">
        <v>0</v>
      </c>
      <c r="AU150" s="8">
        <v>0</v>
      </c>
      <c r="AV150" s="8">
        <v>0</v>
      </c>
      <c r="AW150" s="8">
        <v>0</v>
      </c>
      <c r="AX150" s="8">
        <v>0.1</v>
      </c>
      <c r="AY150" s="8">
        <v>0</v>
      </c>
      <c r="AZ150" s="8">
        <v>0</v>
      </c>
    </row>
    <row r="151" spans="3:52" ht="16" customHeight="1">
      <c r="C151" s="357">
        <f t="shared" si="19"/>
        <v>145</v>
      </c>
      <c r="D151" s="358" t="str">
        <f t="shared" si="20"/>
        <v>IDP145</v>
      </c>
      <c r="E151" s="358" t="s">
        <v>855</v>
      </c>
      <c r="F151" s="358" t="s">
        <v>343</v>
      </c>
      <c r="G151" s="358">
        <v>67</v>
      </c>
      <c r="H151" s="358">
        <v>7</v>
      </c>
      <c r="I151" s="358" t="s">
        <v>1405</v>
      </c>
      <c r="J151" s="358" t="s">
        <v>4</v>
      </c>
      <c r="K151" s="289" t="s">
        <v>519</v>
      </c>
      <c r="L151" s="359" t="s">
        <v>272</v>
      </c>
      <c r="M151" s="360"/>
      <c r="N151" s="360"/>
      <c r="O151" s="293">
        <f t="shared" si="14"/>
        <v>61</v>
      </c>
      <c r="P151" s="289">
        <f t="shared" si="15"/>
        <v>84</v>
      </c>
      <c r="Q151" s="291">
        <f t="shared" si="16"/>
        <v>119</v>
      </c>
      <c r="R151" s="293">
        <f>_xlfn.XLOOKUP($I151, CBS_RAW!$AG$6:$AG$820,CBS_RAW!$AZ$6:$AZ$820,"",0)</f>
        <v>82.01</v>
      </c>
      <c r="S151" s="293">
        <v>0</v>
      </c>
      <c r="T151" s="293">
        <f t="shared" si="17"/>
        <v>0</v>
      </c>
      <c r="U151" s="293">
        <v>0</v>
      </c>
      <c r="V151" s="328">
        <v>0</v>
      </c>
      <c r="W151" s="361">
        <v>0</v>
      </c>
      <c r="AA151" t="str">
        <f t="shared" si="18"/>
        <v/>
      </c>
      <c r="AC151" s="240">
        <v>67</v>
      </c>
      <c r="AD151" s="240" t="s">
        <v>343</v>
      </c>
      <c r="AH151" s="8">
        <v>145</v>
      </c>
      <c r="AI151" s="8">
        <v>11</v>
      </c>
      <c r="AJ151" s="8" t="s">
        <v>1395</v>
      </c>
      <c r="AK151" s="8" t="s">
        <v>40</v>
      </c>
      <c r="AL151" s="8" t="s">
        <v>857</v>
      </c>
      <c r="AM151" s="8">
        <v>68</v>
      </c>
      <c r="AN151" s="8">
        <v>98</v>
      </c>
      <c r="AO151" s="8">
        <v>139</v>
      </c>
      <c r="AP151" s="8">
        <v>118.5</v>
      </c>
      <c r="AQ151" s="8">
        <v>9</v>
      </c>
      <c r="AR151" s="8">
        <v>3.8</v>
      </c>
      <c r="AS151" s="8">
        <v>2.2000000000000002</v>
      </c>
      <c r="AT151" s="8">
        <v>0.1</v>
      </c>
      <c r="AU151" s="8">
        <v>0</v>
      </c>
      <c r="AV151" s="8">
        <v>0.1</v>
      </c>
      <c r="AW151" s="8">
        <v>0</v>
      </c>
      <c r="AX151" s="8">
        <v>0</v>
      </c>
      <c r="AY151" s="8">
        <v>0</v>
      </c>
      <c r="AZ151" s="8">
        <v>0</v>
      </c>
    </row>
    <row r="152" spans="3:52" ht="16" customHeight="1">
      <c r="C152" s="357">
        <f t="shared" si="19"/>
        <v>146</v>
      </c>
      <c r="D152" s="358" t="str">
        <f t="shared" si="20"/>
        <v>IDP146</v>
      </c>
      <c r="E152" s="358" t="s">
        <v>857</v>
      </c>
      <c r="F152" s="358" t="s">
        <v>343</v>
      </c>
      <c r="G152" s="358">
        <v>68</v>
      </c>
      <c r="H152" s="358">
        <v>7</v>
      </c>
      <c r="I152" s="358" t="s">
        <v>1406</v>
      </c>
      <c r="J152" s="358" t="s">
        <v>20</v>
      </c>
      <c r="K152" s="289" t="str">
        <f>UPPER(_xlfn.XLOOKUP($I152,PPL_EMAIL!$I$2:$I$400,PPL_EMAIL!$J$2:$J$400,"",0))</f>
        <v/>
      </c>
      <c r="L152" s="359" t="s">
        <v>272</v>
      </c>
      <c r="M152" s="360"/>
      <c r="N152" s="360"/>
      <c r="O152" s="293" t="str">
        <f t="shared" si="14"/>
        <v/>
      </c>
      <c r="P152" s="289" t="str">
        <f t="shared" si="15"/>
        <v/>
      </c>
      <c r="Q152" s="291" t="str">
        <f t="shared" si="16"/>
        <v/>
      </c>
      <c r="R152" s="293">
        <f>_xlfn.XLOOKUP($I152, CBS_RAW!$AG$6:$AG$820,CBS_RAW!$AZ$6:$AZ$820,"",0)</f>
        <v>67.47</v>
      </c>
      <c r="S152" s="293" t="s">
        <v>272</v>
      </c>
      <c r="T152" s="293" t="str">
        <f t="shared" si="17"/>
        <v/>
      </c>
      <c r="U152" s="293" t="s">
        <v>272</v>
      </c>
      <c r="V152" s="328" t="s">
        <v>272</v>
      </c>
      <c r="W152" s="361" t="s">
        <v>272</v>
      </c>
      <c r="AA152" t="str">
        <f t="shared" si="18"/>
        <v/>
      </c>
      <c r="AC152" s="240">
        <v>68</v>
      </c>
      <c r="AD152" s="240" t="s">
        <v>343</v>
      </c>
      <c r="AH152" s="8">
        <v>146</v>
      </c>
      <c r="AI152" s="8">
        <v>11</v>
      </c>
      <c r="AJ152" s="8" t="s">
        <v>1414</v>
      </c>
      <c r="AK152" s="8" t="s">
        <v>16</v>
      </c>
      <c r="AL152" s="8" t="s">
        <v>1422</v>
      </c>
      <c r="AM152" s="8">
        <v>26</v>
      </c>
      <c r="AN152" s="8">
        <v>120</v>
      </c>
      <c r="AO152" s="8">
        <v>137</v>
      </c>
      <c r="AP152" s="8">
        <v>128.5</v>
      </c>
      <c r="AQ152" s="8">
        <v>2.8</v>
      </c>
      <c r="AR152" s="8">
        <v>1</v>
      </c>
      <c r="AS152" s="8">
        <v>0</v>
      </c>
      <c r="AT152" s="8">
        <v>0</v>
      </c>
      <c r="AU152" s="8">
        <v>0</v>
      </c>
      <c r="AV152" s="8">
        <v>0</v>
      </c>
      <c r="AW152" s="8">
        <v>0</v>
      </c>
      <c r="AX152" s="8">
        <v>0</v>
      </c>
      <c r="AY152" s="8">
        <v>0</v>
      </c>
      <c r="AZ152" s="8">
        <v>0</v>
      </c>
    </row>
    <row r="153" spans="3:52" ht="16" customHeight="1">
      <c r="C153" s="357">
        <f t="shared" si="19"/>
        <v>147</v>
      </c>
      <c r="D153" s="358" t="str">
        <f t="shared" si="20"/>
        <v>IDP147</v>
      </c>
      <c r="E153" s="358" t="s">
        <v>874</v>
      </c>
      <c r="F153" s="358" t="s">
        <v>896</v>
      </c>
      <c r="G153" s="358">
        <v>8</v>
      </c>
      <c r="H153" s="358">
        <v>7</v>
      </c>
      <c r="I153" s="358" t="s">
        <v>1407</v>
      </c>
      <c r="J153" s="358" t="s">
        <v>20</v>
      </c>
      <c r="K153" s="289" t="str">
        <f>UPPER(_xlfn.XLOOKUP($I153,PPL_EMAIL!$I$2:$I$400,PPL_EMAIL!$J$2:$J$400,"",0))</f>
        <v/>
      </c>
      <c r="L153" s="359" t="s">
        <v>272</v>
      </c>
      <c r="M153" s="360"/>
      <c r="N153" s="360"/>
      <c r="O153" s="293">
        <f t="shared" si="14"/>
        <v>5</v>
      </c>
      <c r="P153" s="289">
        <f t="shared" si="15"/>
        <v>75</v>
      </c>
      <c r="Q153" s="291">
        <f t="shared" si="16"/>
        <v>82</v>
      </c>
      <c r="R153" s="293">
        <f>_xlfn.XLOOKUP($I153, CBS_RAW!$AG$6:$AG$820,CBS_RAW!$AZ$6:$AZ$820,"",0)</f>
        <v>81.99</v>
      </c>
      <c r="S153" s="293" t="s">
        <v>272</v>
      </c>
      <c r="T153" s="293">
        <f t="shared" si="17"/>
        <v>11.2</v>
      </c>
      <c r="U153" s="293" t="s">
        <v>272</v>
      </c>
      <c r="V153" s="328" t="s">
        <v>272</v>
      </c>
      <c r="W153" s="361" t="s">
        <v>272</v>
      </c>
      <c r="AA153" t="str">
        <f t="shared" si="18"/>
        <v/>
      </c>
      <c r="AC153" s="240">
        <v>8</v>
      </c>
      <c r="AD153" s="240" t="s">
        <v>896</v>
      </c>
    </row>
    <row r="154" spans="3:52" ht="16" customHeight="1">
      <c r="C154" s="357">
        <f t="shared" si="19"/>
        <v>148</v>
      </c>
      <c r="D154" s="358" t="str">
        <f t="shared" si="20"/>
        <v>IDP148</v>
      </c>
      <c r="E154" s="358" t="s">
        <v>867</v>
      </c>
      <c r="F154" s="358" t="s">
        <v>343</v>
      </c>
      <c r="G154" s="358">
        <v>69</v>
      </c>
      <c r="H154" s="358">
        <v>7</v>
      </c>
      <c r="I154" s="358" t="s">
        <v>1408</v>
      </c>
      <c r="J154" s="358" t="s">
        <v>6</v>
      </c>
      <c r="K154" s="289" t="str">
        <f>UPPER(_xlfn.XLOOKUP($I154,PPL_EMAIL!$I$2:$I$400,PPL_EMAIL!$J$2:$J$400,"",0))</f>
        <v/>
      </c>
      <c r="L154" s="359" t="s">
        <v>272</v>
      </c>
      <c r="M154" s="360"/>
      <c r="N154" s="360"/>
      <c r="O154" s="293" t="str">
        <f t="shared" si="14"/>
        <v/>
      </c>
      <c r="P154" s="289" t="str">
        <f t="shared" si="15"/>
        <v/>
      </c>
      <c r="Q154" s="291" t="str">
        <f t="shared" si="16"/>
        <v/>
      </c>
      <c r="R154" s="293">
        <f>_xlfn.XLOOKUP($I154, CBS_RAW!$AG$6:$AG$820,CBS_RAW!$AZ$6:$AZ$820,"",0)</f>
        <v>78.16</v>
      </c>
      <c r="S154" s="293" t="s">
        <v>272</v>
      </c>
      <c r="T154" s="293" t="str">
        <f t="shared" si="17"/>
        <v/>
      </c>
      <c r="U154" s="293" t="s">
        <v>272</v>
      </c>
      <c r="V154" s="328" t="s">
        <v>272</v>
      </c>
      <c r="W154" s="361" t="s">
        <v>272</v>
      </c>
      <c r="AA154" t="str">
        <f t="shared" si="18"/>
        <v/>
      </c>
      <c r="AC154" s="240">
        <v>69</v>
      </c>
      <c r="AD154" s="240" t="s">
        <v>343</v>
      </c>
    </row>
    <row r="155" spans="3:52" ht="16" customHeight="1">
      <c r="C155" s="357">
        <f t="shared" si="19"/>
        <v>149</v>
      </c>
      <c r="D155" s="358" t="str">
        <f t="shared" si="20"/>
        <v>IDP149</v>
      </c>
      <c r="E155" s="358" t="s">
        <v>871</v>
      </c>
      <c r="F155" s="358" t="s">
        <v>343</v>
      </c>
      <c r="G155" s="358">
        <v>70</v>
      </c>
      <c r="H155" s="358">
        <v>7</v>
      </c>
      <c r="I155" s="358" t="s">
        <v>1409</v>
      </c>
      <c r="J155" s="358" t="s">
        <v>16</v>
      </c>
      <c r="K155" s="289" t="s">
        <v>519</v>
      </c>
      <c r="L155" s="359" t="s">
        <v>272</v>
      </c>
      <c r="M155" s="360"/>
      <c r="N155" s="360"/>
      <c r="O155" s="293">
        <f t="shared" si="14"/>
        <v>62</v>
      </c>
      <c r="P155" s="289">
        <f t="shared" si="15"/>
        <v>58</v>
      </c>
      <c r="Q155" s="291">
        <f t="shared" si="16"/>
        <v>143</v>
      </c>
      <c r="R155" s="293">
        <f>_xlfn.XLOOKUP($I155, CBS_RAW!$AG$6:$AG$820,CBS_RAW!$AZ$6:$AZ$820,"",0)</f>
        <v>69.010000000000005</v>
      </c>
      <c r="S155" s="293">
        <v>0</v>
      </c>
      <c r="T155" s="293">
        <f t="shared" si="17"/>
        <v>0</v>
      </c>
      <c r="U155" s="293">
        <v>0</v>
      </c>
      <c r="V155" s="328">
        <v>0</v>
      </c>
      <c r="W155" s="361">
        <v>0</v>
      </c>
      <c r="AA155" t="str">
        <f t="shared" si="18"/>
        <v/>
      </c>
      <c r="AC155" s="240">
        <v>70</v>
      </c>
      <c r="AD155" s="240" t="s">
        <v>343</v>
      </c>
    </row>
    <row r="156" spans="3:52" ht="16" customHeight="1">
      <c r="C156" s="357">
        <f t="shared" si="19"/>
        <v>150</v>
      </c>
      <c r="D156" s="358" t="str">
        <f t="shared" si="20"/>
        <v>IDP150</v>
      </c>
      <c r="E156" s="358" t="s">
        <v>1422</v>
      </c>
      <c r="F156" s="358" t="s">
        <v>894</v>
      </c>
      <c r="G156" s="358">
        <v>26</v>
      </c>
      <c r="H156" s="358">
        <v>7</v>
      </c>
      <c r="I156" s="358" t="s">
        <v>1410</v>
      </c>
      <c r="J156" s="358" t="s">
        <v>53</v>
      </c>
      <c r="K156" s="289" t="s">
        <v>519</v>
      </c>
      <c r="L156" s="359" t="s">
        <v>272</v>
      </c>
      <c r="M156" s="360"/>
      <c r="N156" s="360"/>
      <c r="O156" s="293">
        <f t="shared" si="14"/>
        <v>23</v>
      </c>
      <c r="P156" s="289">
        <f t="shared" si="15"/>
        <v>44</v>
      </c>
      <c r="Q156" s="291">
        <f t="shared" si="16"/>
        <v>145</v>
      </c>
      <c r="R156" s="293">
        <f>_xlfn.XLOOKUP($I156, CBS_RAW!$AG$6:$AG$820,CBS_RAW!$AZ$6:$AZ$820,"",0)</f>
        <v>74.53</v>
      </c>
      <c r="S156" s="293">
        <v>0</v>
      </c>
      <c r="T156" s="293">
        <f t="shared" si="17"/>
        <v>0</v>
      </c>
      <c r="U156" s="293">
        <v>0</v>
      </c>
      <c r="V156" s="328">
        <v>0</v>
      </c>
      <c r="W156" s="361">
        <v>0</v>
      </c>
      <c r="AA156" t="str">
        <f t="shared" si="18"/>
        <v/>
      </c>
      <c r="AC156" s="240">
        <v>26</v>
      </c>
      <c r="AD156" s="240" t="s">
        <v>894</v>
      </c>
    </row>
    <row r="157" spans="3:52" ht="16" customHeight="1">
      <c r="C157" s="357">
        <f t="shared" si="19"/>
        <v>151</v>
      </c>
      <c r="D157" s="358" t="str">
        <f t="shared" si="20"/>
        <v>IDP151</v>
      </c>
      <c r="E157" s="358" t="s">
        <v>879</v>
      </c>
      <c r="F157" s="358" t="s">
        <v>343</v>
      </c>
      <c r="G157" s="358">
        <v>71</v>
      </c>
      <c r="H157" s="358">
        <v>7</v>
      </c>
      <c r="I157" s="358" t="s">
        <v>706</v>
      </c>
      <c r="J157" s="358" t="s">
        <v>46</v>
      </c>
      <c r="K157" s="289" t="str">
        <f>UPPER(_xlfn.XLOOKUP($I157,PPL_EMAIL!$I$2:$I$400,PPL_EMAIL!$J$2:$J$400,"",0))</f>
        <v/>
      </c>
      <c r="L157" s="359" t="s">
        <v>272</v>
      </c>
      <c r="M157" s="360"/>
      <c r="N157" s="360"/>
      <c r="O157" s="293" t="str">
        <f t="shared" si="14"/>
        <v/>
      </c>
      <c r="P157" s="289" t="str">
        <f t="shared" si="15"/>
        <v/>
      </c>
      <c r="Q157" s="291" t="str">
        <f t="shared" si="16"/>
        <v/>
      </c>
      <c r="R157" s="293">
        <f>_xlfn.XLOOKUP($I157, CBS_RAW!$AG$6:$AG$820,CBS_RAW!$AZ$6:$AZ$820,"",0)</f>
        <v>103.76</v>
      </c>
      <c r="S157" s="293" t="s">
        <v>272</v>
      </c>
      <c r="T157" s="293" t="str">
        <f t="shared" si="17"/>
        <v/>
      </c>
      <c r="U157" s="293" t="s">
        <v>272</v>
      </c>
      <c r="V157" s="328" t="s">
        <v>272</v>
      </c>
      <c r="W157" s="361" t="s">
        <v>272</v>
      </c>
      <c r="AA157" t="str">
        <f t="shared" si="18"/>
        <v/>
      </c>
      <c r="AC157" s="240">
        <v>71</v>
      </c>
      <c r="AD157" s="240" t="s">
        <v>343</v>
      </c>
    </row>
    <row r="158" spans="3:52" ht="16" customHeight="1">
      <c r="C158" s="357">
        <f t="shared" si="19"/>
        <v>152</v>
      </c>
      <c r="D158" s="358" t="str">
        <f t="shared" si="20"/>
        <v>IDP152</v>
      </c>
      <c r="E158" s="358" t="s">
        <v>1423</v>
      </c>
      <c r="F158" s="358" t="s">
        <v>894</v>
      </c>
      <c r="G158" s="358">
        <v>27</v>
      </c>
      <c r="H158" s="358">
        <v>8</v>
      </c>
      <c r="I158" s="358" t="s">
        <v>1411</v>
      </c>
      <c r="J158" s="358" t="s">
        <v>38</v>
      </c>
      <c r="K158" s="289" t="str">
        <f>UPPER(_xlfn.XLOOKUP($I158,PPL_EMAIL!$I$2:$I$400,PPL_EMAIL!$J$2:$J$400,"",0))</f>
        <v/>
      </c>
      <c r="L158" s="359" t="s">
        <v>272</v>
      </c>
      <c r="M158" s="360"/>
      <c r="N158" s="360"/>
      <c r="O158" s="293" t="str">
        <f t="shared" si="14"/>
        <v/>
      </c>
      <c r="P158" s="289" t="str">
        <f t="shared" si="15"/>
        <v/>
      </c>
      <c r="Q158" s="291" t="str">
        <f t="shared" si="16"/>
        <v/>
      </c>
      <c r="R158" s="293">
        <f>_xlfn.XLOOKUP($I158, CBS_RAW!$AG$6:$AG$820,CBS_RAW!$AZ$6:$AZ$820,"",0)</f>
        <v>74.03</v>
      </c>
      <c r="S158" s="293" t="s">
        <v>272</v>
      </c>
      <c r="T158" s="293" t="str">
        <f t="shared" si="17"/>
        <v/>
      </c>
      <c r="U158" s="293" t="s">
        <v>272</v>
      </c>
      <c r="V158" s="328" t="s">
        <v>272</v>
      </c>
      <c r="W158" s="361" t="s">
        <v>272</v>
      </c>
      <c r="AA158" t="str">
        <f t="shared" si="18"/>
        <v/>
      </c>
      <c r="AC158" s="240">
        <v>27</v>
      </c>
      <c r="AD158" s="240" t="s">
        <v>894</v>
      </c>
    </row>
    <row r="159" spans="3:52" ht="16" customHeight="1">
      <c r="C159" s="357">
        <f t="shared" si="19"/>
        <v>153</v>
      </c>
      <c r="D159" s="358" t="str">
        <f t="shared" si="20"/>
        <v>IDP153</v>
      </c>
      <c r="E159" s="358" t="s">
        <v>888</v>
      </c>
      <c r="F159" s="358" t="s">
        <v>343</v>
      </c>
      <c r="G159" s="358">
        <v>72</v>
      </c>
      <c r="H159" s="358">
        <v>8</v>
      </c>
      <c r="I159" s="358" t="s">
        <v>249</v>
      </c>
      <c r="J159" s="358" t="s">
        <v>14</v>
      </c>
      <c r="K159" s="289" t="str">
        <f>UPPER(_xlfn.XLOOKUP($I159,PPL_EMAIL!$I$2:$I$400,PPL_EMAIL!$J$2:$J$400,"",0))</f>
        <v>INVINCIBLES</v>
      </c>
      <c r="L159" s="359">
        <v>1</v>
      </c>
      <c r="M159" s="360" t="s">
        <v>69</v>
      </c>
      <c r="N159" s="360"/>
      <c r="O159" s="293">
        <f t="shared" si="14"/>
        <v>67</v>
      </c>
      <c r="P159" s="289">
        <f t="shared" si="15"/>
        <v>96</v>
      </c>
      <c r="Q159" s="291">
        <f t="shared" si="16"/>
        <v>149</v>
      </c>
      <c r="R159" s="293">
        <f>_xlfn.XLOOKUP($I159, CBS_RAW!$AG$6:$AG$820,CBS_RAW!$AZ$6:$AZ$820,"",0)</f>
        <v>93.78</v>
      </c>
      <c r="S159" s="293">
        <v>125.75</v>
      </c>
      <c r="T159" s="293">
        <f t="shared" si="17"/>
        <v>8.4</v>
      </c>
      <c r="U159" s="293">
        <v>50</v>
      </c>
      <c r="V159" s="328">
        <v>45</v>
      </c>
      <c r="W159" s="361">
        <v>0.5</v>
      </c>
      <c r="AA159" t="str">
        <f t="shared" si="18"/>
        <v>1</v>
      </c>
      <c r="AC159" s="240">
        <v>72</v>
      </c>
      <c r="AD159" s="240" t="s">
        <v>343</v>
      </c>
    </row>
    <row r="160" spans="3:52" ht="16" customHeight="1">
      <c r="C160" s="357">
        <f t="shared" si="19"/>
        <v>154</v>
      </c>
      <c r="D160" s="358" t="str">
        <f t="shared" si="20"/>
        <v>IDP154</v>
      </c>
      <c r="E160" s="358" t="s">
        <v>1424</v>
      </c>
      <c r="F160" s="358" t="s">
        <v>895</v>
      </c>
      <c r="G160" s="358">
        <v>8</v>
      </c>
      <c r="H160" s="358">
        <v>8</v>
      </c>
      <c r="I160" s="358" t="s">
        <v>1412</v>
      </c>
      <c r="J160" s="358" t="s">
        <v>4</v>
      </c>
      <c r="K160" s="289" t="str">
        <f>UPPER(_xlfn.XLOOKUP($I160,PPL_EMAIL!$I$2:$I$400,PPL_EMAIL!$J$2:$J$400,"",0))</f>
        <v/>
      </c>
      <c r="L160" s="359" t="s">
        <v>272</v>
      </c>
      <c r="M160" s="360"/>
      <c r="N160" s="360"/>
      <c r="O160" s="293" t="str">
        <f t="shared" si="14"/>
        <v/>
      </c>
      <c r="P160" s="289" t="str">
        <f t="shared" si="15"/>
        <v/>
      </c>
      <c r="Q160" s="291" t="str">
        <f t="shared" si="16"/>
        <v/>
      </c>
      <c r="R160" s="293">
        <f>_xlfn.XLOOKUP($I160, CBS_RAW!$AG$6:$AG$820,CBS_RAW!$AZ$6:$AZ$820,"",0)</f>
        <v>72.36</v>
      </c>
      <c r="S160" s="293" t="s">
        <v>272</v>
      </c>
      <c r="T160" s="293" t="str">
        <f t="shared" si="17"/>
        <v/>
      </c>
      <c r="U160" s="293" t="s">
        <v>272</v>
      </c>
      <c r="V160" s="328" t="s">
        <v>272</v>
      </c>
      <c r="W160" s="361" t="s">
        <v>272</v>
      </c>
      <c r="AA160" t="str">
        <f t="shared" si="18"/>
        <v/>
      </c>
      <c r="AC160" s="240">
        <v>8</v>
      </c>
      <c r="AD160" s="240" t="s">
        <v>895</v>
      </c>
    </row>
    <row r="161" spans="3:30" ht="16" customHeight="1">
      <c r="C161" s="357">
        <f t="shared" si="19"/>
        <v>155</v>
      </c>
      <c r="D161" s="358" t="str">
        <f t="shared" si="20"/>
        <v>IDP155</v>
      </c>
      <c r="E161" s="358" t="s">
        <v>877</v>
      </c>
      <c r="F161" s="358" t="s">
        <v>896</v>
      </c>
      <c r="G161" s="358">
        <v>9</v>
      </c>
      <c r="H161" s="358">
        <v>8</v>
      </c>
      <c r="I161" s="358" t="s">
        <v>1413</v>
      </c>
      <c r="J161" s="358" t="s">
        <v>51</v>
      </c>
      <c r="K161" s="289" t="str">
        <f>UPPER(_xlfn.XLOOKUP($I161,PPL_EMAIL!$I$2:$I$400,PPL_EMAIL!$J$2:$J$400,"",0))</f>
        <v/>
      </c>
      <c r="L161" s="359" t="s">
        <v>272</v>
      </c>
      <c r="M161" s="360"/>
      <c r="N161" s="360"/>
      <c r="O161" s="293" t="str">
        <f t="shared" si="14"/>
        <v/>
      </c>
      <c r="P161" s="289" t="str">
        <f t="shared" si="15"/>
        <v/>
      </c>
      <c r="Q161" s="291" t="str">
        <f t="shared" si="16"/>
        <v/>
      </c>
      <c r="R161" s="293">
        <f>_xlfn.XLOOKUP($I161, CBS_RAW!$AG$6:$AG$820,CBS_RAW!$AZ$6:$AZ$820,"",0)</f>
        <v>79.81</v>
      </c>
      <c r="S161" s="293" t="s">
        <v>272</v>
      </c>
      <c r="T161" s="293" t="str">
        <f t="shared" si="17"/>
        <v/>
      </c>
      <c r="U161" s="293" t="s">
        <v>272</v>
      </c>
      <c r="V161" s="328" t="s">
        <v>272</v>
      </c>
      <c r="W161" s="361" t="s">
        <v>272</v>
      </c>
      <c r="AA161" t="str">
        <f t="shared" si="18"/>
        <v/>
      </c>
      <c r="AC161" s="240">
        <v>9</v>
      </c>
      <c r="AD161" s="240" t="s">
        <v>896</v>
      </c>
    </row>
    <row r="162" spans="3:30" ht="16" customHeight="1">
      <c r="C162" s="357">
        <f t="shared" si="19"/>
        <v>156</v>
      </c>
      <c r="D162" s="358" t="str">
        <f t="shared" si="20"/>
        <v>IDP156</v>
      </c>
      <c r="E162" s="358" t="s">
        <v>1425</v>
      </c>
      <c r="F162" s="358" t="s">
        <v>894</v>
      </c>
      <c r="G162" s="358">
        <v>28</v>
      </c>
      <c r="H162" s="358">
        <v>8</v>
      </c>
      <c r="I162" s="358" t="s">
        <v>1414</v>
      </c>
      <c r="J162" s="358" t="s">
        <v>16</v>
      </c>
      <c r="K162" s="289" t="str">
        <f>UPPER(_xlfn.XLOOKUP($I162,PPL_EMAIL!$I$2:$I$400,PPL_EMAIL!$J$2:$J$400,"",0))</f>
        <v/>
      </c>
      <c r="L162" s="359" t="s">
        <v>272</v>
      </c>
      <c r="M162" s="360"/>
      <c r="N162" s="360"/>
      <c r="O162" s="293">
        <f t="shared" si="14"/>
        <v>26</v>
      </c>
      <c r="P162" s="289">
        <f t="shared" si="15"/>
        <v>120</v>
      </c>
      <c r="Q162" s="291">
        <f t="shared" si="16"/>
        <v>137</v>
      </c>
      <c r="R162" s="293">
        <f>_xlfn.XLOOKUP($I162, CBS_RAW!$AG$6:$AG$820,CBS_RAW!$AZ$6:$AZ$820,"",0)</f>
        <v>68.7</v>
      </c>
      <c r="S162" s="293">
        <v>5.5</v>
      </c>
      <c r="T162" s="293">
        <f t="shared" si="17"/>
        <v>2.8</v>
      </c>
      <c r="U162" s="293">
        <v>2</v>
      </c>
      <c r="V162" s="328">
        <v>0</v>
      </c>
      <c r="W162" s="361">
        <v>0</v>
      </c>
      <c r="AA162" t="str">
        <f t="shared" si="18"/>
        <v/>
      </c>
      <c r="AC162" s="240">
        <v>28</v>
      </c>
      <c r="AD162" s="240" t="s">
        <v>894</v>
      </c>
    </row>
    <row r="163" spans="3:30" ht="16" customHeight="1">
      <c r="C163" s="357">
        <f t="shared" si="19"/>
        <v>157</v>
      </c>
      <c r="D163" s="358" t="str">
        <f t="shared" si="20"/>
        <v>IDP157</v>
      </c>
      <c r="E163" s="358" t="s">
        <v>1426</v>
      </c>
      <c r="F163" s="358" t="s">
        <v>343</v>
      </c>
      <c r="G163" s="358">
        <v>73</v>
      </c>
      <c r="H163" s="358">
        <v>9</v>
      </c>
      <c r="I163" s="358" t="s">
        <v>1415</v>
      </c>
      <c r="J163" s="358" t="s">
        <v>53</v>
      </c>
      <c r="K163" s="289" t="str">
        <f>UPPER(_xlfn.XLOOKUP($I163,PPL_EMAIL!$I$2:$I$400,PPL_EMAIL!$J$2:$J$400,"",0))</f>
        <v/>
      </c>
      <c r="L163" s="359" t="s">
        <v>272</v>
      </c>
      <c r="M163" s="360"/>
      <c r="N163" s="360"/>
      <c r="O163" s="293" t="str">
        <f t="shared" si="14"/>
        <v/>
      </c>
      <c r="P163" s="289" t="str">
        <f t="shared" si="15"/>
        <v/>
      </c>
      <c r="Q163" s="291" t="str">
        <f t="shared" si="16"/>
        <v/>
      </c>
      <c r="R163" s="293">
        <f>_xlfn.XLOOKUP($I163, CBS_RAW!$AG$6:$AG$820,CBS_RAW!$AZ$6:$AZ$820,"",0)</f>
        <v>77.53</v>
      </c>
      <c r="S163" s="293" t="s">
        <v>272</v>
      </c>
      <c r="T163" s="293" t="str">
        <f t="shared" si="17"/>
        <v/>
      </c>
      <c r="U163" s="293" t="s">
        <v>272</v>
      </c>
      <c r="V163" s="328" t="s">
        <v>272</v>
      </c>
      <c r="W163" s="361" t="s">
        <v>272</v>
      </c>
      <c r="AA163" t="str">
        <f t="shared" si="18"/>
        <v/>
      </c>
      <c r="AC163" s="240">
        <v>73</v>
      </c>
      <c r="AD163" s="240" t="s">
        <v>343</v>
      </c>
    </row>
    <row r="164" spans="3:30" ht="16" customHeight="1">
      <c r="C164" s="357">
        <f t="shared" si="19"/>
        <v>158</v>
      </c>
      <c r="D164" s="358" t="str">
        <f t="shared" si="20"/>
        <v>IDP158</v>
      </c>
      <c r="E164" s="358" t="s">
        <v>1427</v>
      </c>
      <c r="F164" s="358" t="s">
        <v>894</v>
      </c>
      <c r="G164" s="358">
        <v>29</v>
      </c>
      <c r="H164" s="358">
        <v>9</v>
      </c>
      <c r="I164" s="358" t="s">
        <v>1416</v>
      </c>
      <c r="J164" s="358" t="s">
        <v>49</v>
      </c>
      <c r="K164" s="289" t="s">
        <v>519</v>
      </c>
      <c r="L164" s="359" t="s">
        <v>272</v>
      </c>
      <c r="M164" s="360"/>
      <c r="N164" s="360"/>
      <c r="O164" s="293" t="str">
        <f t="shared" si="14"/>
        <v/>
      </c>
      <c r="P164" s="289" t="str">
        <f t="shared" si="15"/>
        <v/>
      </c>
      <c r="Q164" s="291" t="str">
        <f t="shared" si="16"/>
        <v/>
      </c>
      <c r="R164" s="293">
        <f>_xlfn.XLOOKUP($I164, CBS_RAW!$AG$6:$AG$820,CBS_RAW!$AZ$6:$AZ$820,"",0)</f>
        <v>69.91</v>
      </c>
      <c r="S164" s="293" t="s">
        <v>272</v>
      </c>
      <c r="T164" s="293" t="str">
        <f t="shared" si="17"/>
        <v/>
      </c>
      <c r="U164" s="293" t="s">
        <v>272</v>
      </c>
      <c r="V164" s="328" t="s">
        <v>272</v>
      </c>
      <c r="W164" s="361" t="s">
        <v>272</v>
      </c>
      <c r="AA164" t="str">
        <f t="shared" si="18"/>
        <v/>
      </c>
      <c r="AC164" s="240">
        <v>29</v>
      </c>
      <c r="AD164" s="240" t="s">
        <v>894</v>
      </c>
    </row>
    <row r="165" spans="3:30" ht="16" customHeight="1">
      <c r="C165" s="357">
        <f t="shared" si="19"/>
        <v>159</v>
      </c>
      <c r="D165" s="358" t="str">
        <f t="shared" si="20"/>
        <v>IDP159</v>
      </c>
      <c r="E165" s="358"/>
      <c r="F165" s="358" t="s">
        <v>894</v>
      </c>
      <c r="G165" s="358"/>
      <c r="H165" s="358"/>
      <c r="I165" s="358" t="s">
        <v>1428</v>
      </c>
      <c r="J165" s="358" t="s">
        <v>1429</v>
      </c>
      <c r="K165" s="289" t="s">
        <v>519</v>
      </c>
      <c r="L165" s="359" t="str">
        <f>UPPER(_xlfn.XLOOKUP($I165,PPL_EMAIL!$I$2:$I$400,PPL_EMAIL!$K$2:$K$400,"",0))</f>
        <v/>
      </c>
      <c r="M165" s="360"/>
      <c r="N165" s="360"/>
      <c r="O165" s="293" t="str">
        <f t="shared" si="14"/>
        <v/>
      </c>
      <c r="P165" s="289" t="str">
        <f t="shared" si="15"/>
        <v/>
      </c>
      <c r="Q165" s="291" t="str">
        <f t="shared" si="16"/>
        <v/>
      </c>
      <c r="R165" s="293">
        <f>_xlfn.XLOOKUP($I165, CBS_RAW!$AG$6:$AG$820,CBS_RAW!$AZ$6:$AZ$820,"",0)</f>
        <v>45.6</v>
      </c>
      <c r="S165" s="293" t="s">
        <v>272</v>
      </c>
      <c r="T165" s="293" t="str">
        <f t="shared" si="17"/>
        <v/>
      </c>
      <c r="U165" s="293" t="s">
        <v>272</v>
      </c>
      <c r="V165" s="328" t="s">
        <v>272</v>
      </c>
      <c r="W165" s="361" t="s">
        <v>272</v>
      </c>
    </row>
    <row r="166" spans="3:30" ht="16" customHeight="1">
      <c r="C166" s="357">
        <f t="shared" si="19"/>
        <v>160</v>
      </c>
      <c r="D166" s="358" t="str">
        <f t="shared" si="20"/>
        <v>IDP160</v>
      </c>
      <c r="E166" s="358"/>
      <c r="F166" s="358" t="s">
        <v>894</v>
      </c>
      <c r="G166" s="358"/>
      <c r="H166" s="358"/>
      <c r="I166" s="358" t="s">
        <v>1430</v>
      </c>
      <c r="J166" s="358" t="s">
        <v>10</v>
      </c>
      <c r="K166" s="289" t="s">
        <v>519</v>
      </c>
      <c r="L166" s="359" t="str">
        <f>UPPER(_xlfn.XLOOKUP($I166,PPL_EMAIL!$I$2:$I$400,PPL_EMAIL!$K$2:$K$400,"",0))</f>
        <v/>
      </c>
      <c r="M166" s="360"/>
      <c r="N166" s="360"/>
      <c r="O166" s="293" t="str">
        <f t="shared" si="14"/>
        <v/>
      </c>
      <c r="P166" s="289" t="str">
        <f t="shared" si="15"/>
        <v/>
      </c>
      <c r="Q166" s="291" t="str">
        <f t="shared" si="16"/>
        <v/>
      </c>
      <c r="R166" s="293">
        <f>_xlfn.XLOOKUP($I166, CBS_RAW!$AG$6:$AG$820,CBS_RAW!$AZ$6:$AZ$820,"",0)</f>
        <v>36.24</v>
      </c>
      <c r="S166" s="293" t="s">
        <v>272</v>
      </c>
      <c r="T166" s="293" t="str">
        <f t="shared" si="17"/>
        <v/>
      </c>
      <c r="U166" s="293" t="s">
        <v>272</v>
      </c>
      <c r="V166" s="328" t="s">
        <v>272</v>
      </c>
      <c r="W166" s="361" t="s">
        <v>272</v>
      </c>
    </row>
    <row r="167" spans="3:30" ht="16" customHeight="1">
      <c r="C167" s="357">
        <f t="shared" si="19"/>
        <v>161</v>
      </c>
      <c r="D167" s="358" t="str">
        <f t="shared" si="20"/>
        <v>IDP161</v>
      </c>
      <c r="E167" s="358"/>
      <c r="F167" s="358" t="s">
        <v>343</v>
      </c>
      <c r="G167" s="358"/>
      <c r="H167" s="358"/>
      <c r="I167" s="358" t="s">
        <v>1431</v>
      </c>
      <c r="J167" s="358" t="s">
        <v>51</v>
      </c>
      <c r="K167" s="289" t="s">
        <v>519</v>
      </c>
      <c r="L167" s="359" t="str">
        <f>UPPER(_xlfn.XLOOKUP($I167,PPL_EMAIL!$I$2:$I$400,PPL_EMAIL!$K$2:$K$400,"",0))</f>
        <v/>
      </c>
      <c r="M167" s="360"/>
      <c r="N167" s="360"/>
      <c r="O167" s="293" t="str">
        <f t="shared" si="14"/>
        <v/>
      </c>
      <c r="P167" s="289" t="str">
        <f t="shared" si="15"/>
        <v/>
      </c>
      <c r="Q167" s="291" t="str">
        <f t="shared" si="16"/>
        <v/>
      </c>
      <c r="R167" s="293" t="str">
        <f>_xlfn.XLOOKUP($I167, CBS_RAW!$AG$6:$AG$820,CBS_RAW!$AZ$6:$AZ$820,"",0)</f>
        <v/>
      </c>
      <c r="S167" s="293" t="s">
        <v>272</v>
      </c>
      <c r="T167" s="293" t="str">
        <f t="shared" si="17"/>
        <v/>
      </c>
      <c r="U167" s="293" t="s">
        <v>272</v>
      </c>
      <c r="V167" s="328" t="s">
        <v>272</v>
      </c>
      <c r="W167" s="361" t="s">
        <v>272</v>
      </c>
    </row>
    <row r="168" spans="3:30" ht="16" customHeight="1">
      <c r="C168" s="357">
        <f t="shared" si="19"/>
        <v>162</v>
      </c>
      <c r="D168" s="358" t="str">
        <f t="shared" si="20"/>
        <v>IDP162</v>
      </c>
      <c r="E168" s="358"/>
      <c r="F168" s="358" t="s">
        <v>894</v>
      </c>
      <c r="G168" s="358"/>
      <c r="H168" s="358"/>
      <c r="I168" s="358" t="s">
        <v>1432</v>
      </c>
      <c r="J168" s="358" t="s">
        <v>42</v>
      </c>
      <c r="K168" s="289" t="s">
        <v>519</v>
      </c>
      <c r="L168" s="359" t="str">
        <f>UPPER(_xlfn.XLOOKUP($I168,PPL_EMAIL!$I$2:$I$400,PPL_EMAIL!$K$2:$K$400,"",0))</f>
        <v/>
      </c>
      <c r="M168" s="360"/>
      <c r="N168" s="360"/>
      <c r="O168" s="293" t="str">
        <f t="shared" si="14"/>
        <v/>
      </c>
      <c r="P168" s="289" t="str">
        <f t="shared" si="15"/>
        <v/>
      </c>
      <c r="Q168" s="291" t="str">
        <f t="shared" si="16"/>
        <v/>
      </c>
      <c r="R168" s="293">
        <f>_xlfn.XLOOKUP($I168, CBS_RAW!$AG$6:$AG$820,CBS_RAW!$AZ$6:$AZ$820,"",0)</f>
        <v>56.23</v>
      </c>
      <c r="S168" s="293" t="s">
        <v>272</v>
      </c>
      <c r="T168" s="293" t="str">
        <f t="shared" si="17"/>
        <v/>
      </c>
      <c r="U168" s="293" t="s">
        <v>272</v>
      </c>
      <c r="V168" s="328" t="s">
        <v>272</v>
      </c>
      <c r="W168" s="361" t="s">
        <v>272</v>
      </c>
    </row>
    <row r="169" spans="3:30" ht="16" customHeight="1">
      <c r="C169" s="357">
        <f t="shared" si="19"/>
        <v>163</v>
      </c>
      <c r="D169" s="358" t="str">
        <f t="shared" si="20"/>
        <v>IDP163</v>
      </c>
      <c r="E169" s="358"/>
      <c r="F169" s="358" t="s">
        <v>893</v>
      </c>
      <c r="G169" s="358"/>
      <c r="H169" s="358"/>
      <c r="I169" s="358" t="s">
        <v>1433</v>
      </c>
      <c r="J169" s="358" t="s">
        <v>29</v>
      </c>
      <c r="K169" s="289" t="s">
        <v>519</v>
      </c>
      <c r="L169" s="359" t="str">
        <f>UPPER(_xlfn.XLOOKUP($I169,PPL_EMAIL!$I$2:$I$400,PPL_EMAIL!$K$2:$K$400,"",0))</f>
        <v/>
      </c>
      <c r="M169" s="360"/>
      <c r="N169" s="360"/>
      <c r="O169" s="293" t="str">
        <f t="shared" si="14"/>
        <v/>
      </c>
      <c r="P169" s="289" t="str">
        <f t="shared" si="15"/>
        <v/>
      </c>
      <c r="Q169" s="291" t="str">
        <f t="shared" si="16"/>
        <v/>
      </c>
      <c r="R169" s="293">
        <f>_xlfn.XLOOKUP($I169, CBS_RAW!$AG$6:$AG$820,CBS_RAW!$AZ$6:$AZ$820,"",0)</f>
        <v>34.21</v>
      </c>
      <c r="S169" s="293" t="s">
        <v>272</v>
      </c>
      <c r="T169" s="293" t="str">
        <f t="shared" si="17"/>
        <v/>
      </c>
      <c r="U169" s="293" t="s">
        <v>272</v>
      </c>
      <c r="V169" s="328" t="s">
        <v>272</v>
      </c>
      <c r="W169" s="361" t="s">
        <v>272</v>
      </c>
    </row>
    <row r="170" spans="3:30" ht="16" customHeight="1">
      <c r="C170" s="357">
        <f t="shared" si="19"/>
        <v>164</v>
      </c>
      <c r="D170" s="358" t="str">
        <f t="shared" si="20"/>
        <v>IDP164</v>
      </c>
      <c r="E170" s="358"/>
      <c r="F170" s="358" t="s">
        <v>343</v>
      </c>
      <c r="G170" s="358"/>
      <c r="H170" s="358"/>
      <c r="I170" s="358" t="s">
        <v>1434</v>
      </c>
      <c r="J170" s="358" t="s">
        <v>10</v>
      </c>
      <c r="K170" s="289" t="s">
        <v>519</v>
      </c>
      <c r="L170" s="359" t="str">
        <f>UPPER(_xlfn.XLOOKUP($I170,PPL_EMAIL!$I$2:$I$400,PPL_EMAIL!$K$2:$K$400,"",0))</f>
        <v/>
      </c>
      <c r="M170" s="360"/>
      <c r="N170" s="360"/>
      <c r="O170" s="293" t="str">
        <f t="shared" si="14"/>
        <v/>
      </c>
      <c r="P170" s="289" t="str">
        <f t="shared" si="15"/>
        <v/>
      </c>
      <c r="Q170" s="291" t="str">
        <f t="shared" si="16"/>
        <v/>
      </c>
      <c r="R170" s="293">
        <f>_xlfn.XLOOKUP($I170, CBS_RAW!$AG$6:$AG$820,CBS_RAW!$AZ$6:$AZ$820,"",0)</f>
        <v>70.510000000000005</v>
      </c>
      <c r="S170" s="293" t="s">
        <v>272</v>
      </c>
      <c r="T170" s="293" t="str">
        <f t="shared" si="17"/>
        <v/>
      </c>
      <c r="U170" s="293" t="s">
        <v>272</v>
      </c>
      <c r="V170" s="328" t="s">
        <v>272</v>
      </c>
      <c r="W170" s="361" t="s">
        <v>272</v>
      </c>
    </row>
    <row r="171" spans="3:30" ht="16" customHeight="1">
      <c r="C171" s="357">
        <f t="shared" si="19"/>
        <v>165</v>
      </c>
      <c r="D171" s="358" t="str">
        <f t="shared" si="20"/>
        <v>IDP165</v>
      </c>
      <c r="E171" s="358"/>
      <c r="F171" s="358" t="s">
        <v>343</v>
      </c>
      <c r="G171" s="358"/>
      <c r="H171" s="358"/>
      <c r="I171" s="358" t="s">
        <v>1435</v>
      </c>
      <c r="J171" s="358" t="s">
        <v>49</v>
      </c>
      <c r="K171" s="289" t="s">
        <v>519</v>
      </c>
      <c r="L171" s="359" t="str">
        <f>UPPER(_xlfn.XLOOKUP($I171,PPL_EMAIL!$I$2:$I$400,PPL_EMAIL!$K$2:$K$400,"",0))</f>
        <v/>
      </c>
      <c r="M171" s="360"/>
      <c r="N171" s="360"/>
      <c r="O171" s="293" t="str">
        <f t="shared" si="14"/>
        <v/>
      </c>
      <c r="P171" s="289" t="str">
        <f t="shared" si="15"/>
        <v/>
      </c>
      <c r="Q171" s="291" t="str">
        <f t="shared" si="16"/>
        <v/>
      </c>
      <c r="R171" s="293">
        <f>_xlfn.XLOOKUP($I171, CBS_RAW!$AG$6:$AG$820,CBS_RAW!$AZ$6:$AZ$820,"",0)</f>
        <v>67.010000000000005</v>
      </c>
      <c r="S171" s="293" t="s">
        <v>272</v>
      </c>
      <c r="T171" s="293" t="str">
        <f t="shared" si="17"/>
        <v/>
      </c>
      <c r="U171" s="293" t="s">
        <v>272</v>
      </c>
      <c r="V171" s="328" t="s">
        <v>272</v>
      </c>
      <c r="W171" s="361" t="s">
        <v>272</v>
      </c>
    </row>
    <row r="172" spans="3:30" ht="16" customHeight="1">
      <c r="C172" s="357">
        <f t="shared" si="19"/>
        <v>166</v>
      </c>
      <c r="D172" s="358" t="str">
        <f t="shared" si="20"/>
        <v>IDP166</v>
      </c>
      <c r="E172" s="358"/>
      <c r="F172" s="358" t="s">
        <v>894</v>
      </c>
      <c r="G172" s="358"/>
      <c r="H172" s="358"/>
      <c r="I172" s="358" t="s">
        <v>1436</v>
      </c>
      <c r="J172" s="358" t="s">
        <v>29</v>
      </c>
      <c r="K172" s="289" t="str">
        <f>UPPER(_xlfn.XLOOKUP($I172,PPL_EMAIL!$I$2:$I$400,PPL_EMAIL!$J$2:$J$400,"",0))</f>
        <v/>
      </c>
      <c r="L172" s="359" t="str">
        <f>UPPER(_xlfn.XLOOKUP($I172,PPL_EMAIL!$I$2:$I$400,PPL_EMAIL!$K$2:$K$400,"",0))</f>
        <v/>
      </c>
      <c r="M172" s="360"/>
      <c r="N172" s="360"/>
      <c r="O172" s="293" t="str">
        <f t="shared" si="14"/>
        <v/>
      </c>
      <c r="P172" s="289" t="str">
        <f t="shared" si="15"/>
        <v/>
      </c>
      <c r="Q172" s="291" t="str">
        <f t="shared" si="16"/>
        <v/>
      </c>
      <c r="R172" s="293">
        <f>_xlfn.XLOOKUP($I172, CBS_RAW!$AG$6:$AG$820,CBS_RAW!$AZ$6:$AZ$820,"",0)</f>
        <v>26.97</v>
      </c>
      <c r="S172" s="293" t="s">
        <v>272</v>
      </c>
      <c r="T172" s="293" t="str">
        <f t="shared" si="17"/>
        <v/>
      </c>
      <c r="U172" s="293" t="s">
        <v>272</v>
      </c>
      <c r="V172" s="328" t="s">
        <v>272</v>
      </c>
      <c r="W172" s="361" t="s">
        <v>272</v>
      </c>
    </row>
    <row r="173" spans="3:30" ht="16" customHeight="1">
      <c r="C173" s="357">
        <f t="shared" si="19"/>
        <v>167</v>
      </c>
      <c r="D173" s="358" t="str">
        <f t="shared" si="20"/>
        <v>IDP167</v>
      </c>
      <c r="E173" s="358"/>
      <c r="F173" s="358"/>
      <c r="G173" s="358"/>
      <c r="H173" s="358"/>
      <c r="I173" s="358"/>
      <c r="J173" s="358"/>
      <c r="K173" s="289" t="str">
        <f>UPPER(_xlfn.XLOOKUP($I173,PPL_EMAIL!$I$2:$I$400,PPL_EMAIL!$J$2:$J$400,"",0))</f>
        <v/>
      </c>
      <c r="L173" s="359" t="str">
        <f>UPPER(_xlfn.XLOOKUP($I173,PPL_EMAIL!$I$2:$I$400,PPL_EMAIL!$K$2:$K$400,"",0))</f>
        <v/>
      </c>
      <c r="M173" s="360"/>
      <c r="N173" s="360"/>
      <c r="O173" s="293" t="str">
        <f t="shared" si="14"/>
        <v/>
      </c>
      <c r="P173" s="289" t="str">
        <f t="shared" si="15"/>
        <v/>
      </c>
      <c r="Q173" s="291" t="str">
        <f t="shared" si="16"/>
        <v/>
      </c>
      <c r="R173" s="293" t="str">
        <f>_xlfn.XLOOKUP($I173, CBS_RAW!$AG$6:$AG$820,CBS_RAW!$AZ$6:$AZ$820,"",0)</f>
        <v/>
      </c>
      <c r="S173" s="293" t="s">
        <v>272</v>
      </c>
      <c r="T173" s="293" t="str">
        <f t="shared" si="17"/>
        <v/>
      </c>
      <c r="U173" s="293" t="s">
        <v>272</v>
      </c>
      <c r="V173" s="328" t="s">
        <v>272</v>
      </c>
      <c r="W173" s="361" t="s">
        <v>272</v>
      </c>
    </row>
    <row r="174" spans="3:30" ht="16" customHeight="1">
      <c r="C174" s="357">
        <f t="shared" si="19"/>
        <v>168</v>
      </c>
      <c r="D174" s="358" t="str">
        <f t="shared" si="20"/>
        <v>IDP168</v>
      </c>
      <c r="E174" s="358"/>
      <c r="F174" s="358"/>
      <c r="G174" s="358"/>
      <c r="H174" s="358"/>
      <c r="I174" s="358"/>
      <c r="J174" s="358"/>
      <c r="K174" s="289" t="str">
        <f>UPPER(_xlfn.XLOOKUP($I174,PPL_EMAIL!$I$2:$I$400,PPL_EMAIL!$J$2:$J$400,"",0))</f>
        <v/>
      </c>
      <c r="L174" s="359" t="str">
        <f>UPPER(_xlfn.XLOOKUP($I174,PPL_EMAIL!$I$2:$I$400,PPL_EMAIL!$K$2:$K$400,"",0))</f>
        <v/>
      </c>
      <c r="M174" s="360"/>
      <c r="N174" s="360"/>
      <c r="O174" s="293" t="str">
        <f t="shared" si="14"/>
        <v/>
      </c>
      <c r="P174" s="289" t="str">
        <f t="shared" si="15"/>
        <v/>
      </c>
      <c r="Q174" s="291" t="str">
        <f t="shared" si="16"/>
        <v/>
      </c>
      <c r="R174" s="293" t="str">
        <f>_xlfn.XLOOKUP($I174, CBS_RAW!$AG$6:$AG$820,CBS_RAW!$AZ$6:$AZ$820,"",0)</f>
        <v/>
      </c>
      <c r="S174" s="293" t="s">
        <v>272</v>
      </c>
      <c r="T174" s="293" t="str">
        <f t="shared" si="17"/>
        <v/>
      </c>
      <c r="U174" s="293" t="s">
        <v>272</v>
      </c>
      <c r="V174" s="328" t="s">
        <v>272</v>
      </c>
      <c r="W174" s="361" t="s">
        <v>272</v>
      </c>
    </row>
    <row r="175" spans="3:30" ht="16" customHeight="1">
      <c r="C175" s="357">
        <f t="shared" si="19"/>
        <v>169</v>
      </c>
      <c r="D175" s="358" t="str">
        <f t="shared" si="20"/>
        <v>IDP169</v>
      </c>
      <c r="E175" s="358"/>
      <c r="F175" s="358"/>
      <c r="G175" s="358"/>
      <c r="H175" s="358"/>
      <c r="I175" s="358"/>
      <c r="J175" s="358"/>
      <c r="K175" s="289" t="str">
        <f>UPPER(_xlfn.XLOOKUP($I175,PPL_EMAIL!$I$2:$I$400,PPL_EMAIL!$J$2:$J$400,"",0))</f>
        <v/>
      </c>
      <c r="L175" s="359" t="str">
        <f>UPPER(_xlfn.XLOOKUP($I175,PPL_EMAIL!$I$2:$I$400,PPL_EMAIL!$K$2:$K$400,"",0))</f>
        <v/>
      </c>
      <c r="M175" s="360"/>
      <c r="N175" s="360"/>
      <c r="O175" s="293" t="str">
        <f t="shared" si="14"/>
        <v/>
      </c>
      <c r="P175" s="289" t="str">
        <f t="shared" si="15"/>
        <v/>
      </c>
      <c r="Q175" s="291" t="str">
        <f t="shared" si="16"/>
        <v/>
      </c>
      <c r="R175" s="293" t="str">
        <f>_xlfn.XLOOKUP($I175, CBS_RAW!$AG$6:$AG$820,CBS_RAW!$AZ$6:$AZ$820,"",0)</f>
        <v/>
      </c>
      <c r="S175" s="293" t="s">
        <v>272</v>
      </c>
      <c r="T175" s="293" t="str">
        <f t="shared" si="17"/>
        <v/>
      </c>
      <c r="U175" s="293" t="s">
        <v>272</v>
      </c>
      <c r="V175" s="328" t="s">
        <v>272</v>
      </c>
      <c r="W175" s="361" t="s">
        <v>272</v>
      </c>
    </row>
    <row r="176" spans="3:30" ht="16" customHeight="1">
      <c r="C176" s="357">
        <f t="shared" si="19"/>
        <v>170</v>
      </c>
      <c r="D176" s="358" t="str">
        <f t="shared" si="20"/>
        <v>IDP170</v>
      </c>
      <c r="E176" s="358"/>
      <c r="F176" s="358"/>
      <c r="G176" s="358"/>
      <c r="H176" s="358"/>
      <c r="I176" s="358"/>
      <c r="J176" s="358"/>
      <c r="K176" s="289" t="str">
        <f>UPPER(_xlfn.XLOOKUP($I176,PPL_EMAIL!$I$2:$I$400,PPL_EMAIL!$J$2:$J$400,"",0))</f>
        <v/>
      </c>
      <c r="L176" s="359" t="str">
        <f>UPPER(_xlfn.XLOOKUP($I176,PPL_EMAIL!$I$2:$I$400,PPL_EMAIL!$K$2:$K$400,"",0))</f>
        <v/>
      </c>
      <c r="M176" s="360"/>
      <c r="N176" s="360"/>
      <c r="O176" s="293" t="str">
        <f t="shared" si="14"/>
        <v/>
      </c>
      <c r="P176" s="289" t="str">
        <f t="shared" si="15"/>
        <v/>
      </c>
      <c r="Q176" s="291" t="str">
        <f t="shared" si="16"/>
        <v/>
      </c>
      <c r="R176" s="293" t="str">
        <f>_xlfn.XLOOKUP($I176, CBS_RAW!$AG$6:$AG$820,CBS_RAW!$AZ$6:$AZ$820,"",0)</f>
        <v/>
      </c>
      <c r="S176" s="293" t="s">
        <v>272</v>
      </c>
      <c r="T176" s="293" t="str">
        <f t="shared" si="17"/>
        <v/>
      </c>
      <c r="U176" s="293" t="s">
        <v>272</v>
      </c>
      <c r="V176" s="328" t="s">
        <v>272</v>
      </c>
      <c r="W176" s="361" t="s">
        <v>272</v>
      </c>
    </row>
    <row r="177" spans="1:23" ht="16" customHeight="1">
      <c r="C177" s="357">
        <f t="shared" si="19"/>
        <v>171</v>
      </c>
      <c r="D177" s="358" t="str">
        <f t="shared" si="20"/>
        <v>IDP171</v>
      </c>
      <c r="E177" s="358"/>
      <c r="F177" s="358"/>
      <c r="G177" s="358"/>
      <c r="H177" s="358"/>
      <c r="I177" s="358"/>
      <c r="J177" s="358"/>
      <c r="K177" s="289" t="str">
        <f>UPPER(_xlfn.XLOOKUP($I177,PPL_EMAIL!$I$2:$I$400,PPL_EMAIL!$J$2:$J$400,"",0))</f>
        <v/>
      </c>
      <c r="L177" s="359" t="str">
        <f>UPPER(_xlfn.XLOOKUP($I177,PPL_EMAIL!$I$2:$I$400,PPL_EMAIL!$K$2:$K$400,"",0))</f>
        <v/>
      </c>
      <c r="M177" s="360"/>
      <c r="N177" s="360"/>
      <c r="O177" s="293" t="str">
        <f t="shared" si="14"/>
        <v/>
      </c>
      <c r="P177" s="289" t="str">
        <f t="shared" si="15"/>
        <v/>
      </c>
      <c r="Q177" s="291" t="str">
        <f t="shared" si="16"/>
        <v/>
      </c>
      <c r="R177" s="293" t="str">
        <f>_xlfn.XLOOKUP($I177, CBS_RAW!$AG$6:$AG$820,CBS_RAW!$AZ$6:$AZ$820,"",0)</f>
        <v/>
      </c>
      <c r="S177" s="293" t="s">
        <v>272</v>
      </c>
      <c r="T177" s="293" t="str">
        <f t="shared" si="17"/>
        <v/>
      </c>
      <c r="U177" s="293" t="s">
        <v>272</v>
      </c>
      <c r="V177" s="328" t="s">
        <v>272</v>
      </c>
      <c r="W177" s="361" t="s">
        <v>272</v>
      </c>
    </row>
    <row r="178" spans="1:23" ht="16" customHeight="1">
      <c r="C178" s="357">
        <f t="shared" si="19"/>
        <v>172</v>
      </c>
      <c r="D178" s="358" t="str">
        <f t="shared" si="20"/>
        <v>IDP172</v>
      </c>
      <c r="E178" s="358"/>
      <c r="F178" s="358"/>
      <c r="G178" s="358"/>
      <c r="H178" s="358"/>
      <c r="I178" s="358"/>
      <c r="J178" s="358"/>
      <c r="K178" s="289" t="str">
        <f>UPPER(_xlfn.XLOOKUP($I178,PPL_EMAIL!$I$2:$I$400,PPL_EMAIL!$J$2:$J$400,"",0))</f>
        <v/>
      </c>
      <c r="L178" s="359" t="str">
        <f>UPPER(_xlfn.XLOOKUP($I178,PPL_EMAIL!$I$2:$I$400,PPL_EMAIL!$K$2:$K$400,"",0))</f>
        <v/>
      </c>
      <c r="M178" s="360"/>
      <c r="N178" s="360"/>
      <c r="O178" s="293" t="str">
        <f t="shared" si="14"/>
        <v/>
      </c>
      <c r="P178" s="289" t="str">
        <f t="shared" si="15"/>
        <v/>
      </c>
      <c r="Q178" s="291" t="str">
        <f t="shared" si="16"/>
        <v/>
      </c>
      <c r="R178" s="293" t="str">
        <f>_xlfn.XLOOKUP($I178, CBS_RAW!$AG$6:$AG$820,CBS_RAW!$AZ$6:$AZ$820,"",0)</f>
        <v/>
      </c>
      <c r="S178" s="293" t="s">
        <v>272</v>
      </c>
      <c r="T178" s="293" t="str">
        <f t="shared" si="17"/>
        <v/>
      </c>
      <c r="U178" s="293" t="s">
        <v>272</v>
      </c>
      <c r="V178" s="328" t="s">
        <v>272</v>
      </c>
      <c r="W178" s="361" t="s">
        <v>272</v>
      </c>
    </row>
    <row r="179" spans="1:23" ht="16" customHeight="1">
      <c r="C179" s="357">
        <f t="shared" si="19"/>
        <v>173</v>
      </c>
      <c r="D179" s="358" t="str">
        <f t="shared" si="20"/>
        <v>IDP173</v>
      </c>
      <c r="E179" s="358"/>
      <c r="F179" s="358"/>
      <c r="G179" s="358"/>
      <c r="H179" s="358"/>
      <c r="I179" s="358"/>
      <c r="J179" s="358"/>
      <c r="K179" s="289" t="str">
        <f>UPPER(_xlfn.XLOOKUP($I179,PPL_EMAIL!$I$2:$I$400,PPL_EMAIL!$J$2:$J$400,"",0))</f>
        <v/>
      </c>
      <c r="L179" s="359" t="str">
        <f>UPPER(_xlfn.XLOOKUP($I179,PPL_EMAIL!$I$2:$I$400,PPL_EMAIL!$K$2:$K$400,"",0))</f>
        <v/>
      </c>
      <c r="M179" s="360"/>
      <c r="N179" s="360"/>
      <c r="O179" s="293" t="str">
        <f t="shared" si="14"/>
        <v/>
      </c>
      <c r="P179" s="289" t="str">
        <f t="shared" si="15"/>
        <v/>
      </c>
      <c r="Q179" s="291" t="str">
        <f t="shared" si="16"/>
        <v/>
      </c>
      <c r="R179" s="293" t="str">
        <f>_xlfn.XLOOKUP($I179, CBS_RAW!$AG$6:$AG$820,CBS_RAW!$AZ$6:$AZ$820,"",0)</f>
        <v/>
      </c>
      <c r="S179" s="293" t="s">
        <v>272</v>
      </c>
      <c r="T179" s="293" t="str">
        <f t="shared" si="17"/>
        <v/>
      </c>
      <c r="U179" s="293" t="s">
        <v>272</v>
      </c>
      <c r="V179" s="328" t="s">
        <v>272</v>
      </c>
      <c r="W179" s="361" t="s">
        <v>272</v>
      </c>
    </row>
    <row r="180" spans="1:23" ht="16" customHeight="1">
      <c r="C180" s="357">
        <f t="shared" si="19"/>
        <v>174</v>
      </c>
      <c r="D180" s="358" t="str">
        <f t="shared" si="20"/>
        <v>IDP174</v>
      </c>
      <c r="E180" s="358"/>
      <c r="F180" s="358"/>
      <c r="G180" s="358"/>
      <c r="H180" s="358"/>
      <c r="I180" s="358"/>
      <c r="J180" s="358"/>
      <c r="K180" s="289" t="str">
        <f>UPPER(_xlfn.XLOOKUP($I180,PPL_EMAIL!$I$2:$I$400,PPL_EMAIL!$J$2:$J$400,"",0))</f>
        <v/>
      </c>
      <c r="L180" s="359" t="str">
        <f>UPPER(_xlfn.XLOOKUP($I180,PPL_EMAIL!$I$2:$I$400,PPL_EMAIL!$K$2:$K$400,"",0))</f>
        <v/>
      </c>
      <c r="M180" s="360"/>
      <c r="N180" s="360"/>
      <c r="O180" s="293" t="str">
        <f t="shared" si="14"/>
        <v/>
      </c>
      <c r="P180" s="289" t="str">
        <f t="shared" si="15"/>
        <v/>
      </c>
      <c r="Q180" s="291" t="str">
        <f t="shared" si="16"/>
        <v/>
      </c>
      <c r="R180" s="293" t="str">
        <f>_xlfn.XLOOKUP($I180, CBS_RAW!$AG$6:$AG$820,CBS_RAW!$AZ$6:$AZ$820,"",0)</f>
        <v/>
      </c>
      <c r="S180" s="293" t="s">
        <v>272</v>
      </c>
      <c r="T180" s="293" t="str">
        <f t="shared" si="17"/>
        <v/>
      </c>
      <c r="U180" s="293" t="s">
        <v>272</v>
      </c>
      <c r="V180" s="328" t="s">
        <v>272</v>
      </c>
      <c r="W180" s="361" t="s">
        <v>272</v>
      </c>
    </row>
    <row r="181" spans="1:23" ht="16" customHeight="1">
      <c r="C181" s="357">
        <f t="shared" si="19"/>
        <v>175</v>
      </c>
      <c r="D181" s="358" t="str">
        <f t="shared" si="20"/>
        <v>IDP175</v>
      </c>
      <c r="E181" s="358"/>
      <c r="F181" s="358"/>
      <c r="G181" s="358"/>
      <c r="H181" s="358"/>
      <c r="I181" s="358"/>
      <c r="J181" s="358"/>
      <c r="K181" s="289" t="str">
        <f>UPPER(_xlfn.XLOOKUP($I181,PPL_EMAIL!$I$2:$I$400,PPL_EMAIL!$J$2:$J$400,"",0))</f>
        <v/>
      </c>
      <c r="L181" s="359" t="str">
        <f>UPPER(_xlfn.XLOOKUP($I181,PPL_EMAIL!$I$2:$I$400,PPL_EMAIL!$K$2:$K$400,"",0))</f>
        <v/>
      </c>
      <c r="M181" s="360"/>
      <c r="N181" s="360"/>
      <c r="O181" s="293" t="str">
        <f t="shared" si="14"/>
        <v/>
      </c>
      <c r="P181" s="289" t="str">
        <f t="shared" si="15"/>
        <v/>
      </c>
      <c r="Q181" s="291" t="str">
        <f t="shared" si="16"/>
        <v/>
      </c>
      <c r="R181" s="293" t="str">
        <f>_xlfn.XLOOKUP($I181, CBS_RAW!$AG$6:$AG$820,CBS_RAW!$AZ$6:$AZ$820,"",0)</f>
        <v/>
      </c>
      <c r="S181" s="293" t="s">
        <v>272</v>
      </c>
      <c r="T181" s="293" t="str">
        <f t="shared" si="17"/>
        <v/>
      </c>
      <c r="U181" s="293" t="s">
        <v>272</v>
      </c>
      <c r="V181" s="328" t="s">
        <v>272</v>
      </c>
      <c r="W181" s="361" t="s">
        <v>272</v>
      </c>
    </row>
    <row r="182" spans="1:23" ht="16" customHeight="1" thickBot="1">
      <c r="C182" s="363">
        <f>C181+1</f>
        <v>176</v>
      </c>
      <c r="D182" s="364" t="str">
        <f t="shared" si="20"/>
        <v>IDP176</v>
      </c>
      <c r="E182" s="364"/>
      <c r="F182" s="364"/>
      <c r="G182" s="364"/>
      <c r="H182" s="364"/>
      <c r="I182" s="364"/>
      <c r="J182" s="364"/>
      <c r="K182" s="300" t="str">
        <f>UPPER(_xlfn.XLOOKUP($I182,PPL_EMAIL!$I$2:$I$400,PPL_EMAIL!$J$2:$J$400,"",0))</f>
        <v/>
      </c>
      <c r="L182" s="365" t="str">
        <f>UPPER(_xlfn.XLOOKUP($I182,PPL_EMAIL!$I$2:$I$400,PPL_EMAIL!$K$2:$K$400,"",0))</f>
        <v/>
      </c>
      <c r="M182" s="366"/>
      <c r="N182" s="366"/>
      <c r="O182" s="304" t="str">
        <f t="shared" si="14"/>
        <v/>
      </c>
      <c r="P182" s="300" t="str">
        <f t="shared" si="15"/>
        <v/>
      </c>
      <c r="Q182" s="302" t="str">
        <f t="shared" si="16"/>
        <v/>
      </c>
      <c r="R182" s="304" t="str">
        <f>_xlfn.XLOOKUP($I182, CBS_RAW!$AG$6:$AG$820,CBS_RAW!$AZ$6:$AZ$820,"",0)</f>
        <v/>
      </c>
      <c r="S182" s="304" t="s">
        <v>272</v>
      </c>
      <c r="T182" s="304" t="str">
        <f t="shared" si="17"/>
        <v/>
      </c>
      <c r="U182" s="304" t="s">
        <v>272</v>
      </c>
      <c r="V182" s="340" t="s">
        <v>272</v>
      </c>
      <c r="W182" s="367" t="s">
        <v>272</v>
      </c>
    </row>
    <row r="183" spans="1:23">
      <c r="A183" s="8" t="s">
        <v>69</v>
      </c>
      <c r="C183" s="1"/>
      <c r="I183" s="1"/>
      <c r="J183" s="1"/>
      <c r="K183" s="1"/>
      <c r="L183" s="1"/>
      <c r="M183" s="1"/>
      <c r="N183" s="1"/>
      <c r="O183" s="1"/>
      <c r="P183" s="1"/>
      <c r="Q183" s="1"/>
      <c r="R183" s="1"/>
      <c r="S183" s="1"/>
      <c r="T183" s="1"/>
      <c r="U183" s="1"/>
      <c r="V183" s="1"/>
      <c r="W183" s="1"/>
    </row>
    <row r="184" spans="1:23">
      <c r="C184" s="1"/>
      <c r="I184" s="1"/>
      <c r="J184" s="1"/>
      <c r="K184" s="1"/>
      <c r="L184" s="1"/>
      <c r="M184" s="1"/>
      <c r="N184" s="1"/>
      <c r="O184" s="1"/>
      <c r="P184" s="1"/>
      <c r="Q184" s="1"/>
      <c r="R184" s="1"/>
      <c r="S184" s="1"/>
      <c r="T184" s="1"/>
      <c r="U184" s="1"/>
      <c r="V184" s="1"/>
      <c r="W184" s="1"/>
    </row>
    <row r="185" spans="1:23">
      <c r="C185" s="1"/>
      <c r="I185" s="1"/>
      <c r="J185" s="1"/>
      <c r="K185" s="1"/>
      <c r="L185" s="1"/>
      <c r="M185" s="1"/>
      <c r="N185" s="1"/>
      <c r="O185" s="1"/>
      <c r="P185" s="1"/>
      <c r="Q185" s="1"/>
      <c r="R185" s="1"/>
      <c r="S185" s="1"/>
      <c r="T185" s="1"/>
      <c r="U185" s="1"/>
      <c r="V185" s="1"/>
      <c r="W185" s="1"/>
    </row>
    <row r="186" spans="1:23">
      <c r="C186" s="1"/>
      <c r="I186" s="1"/>
      <c r="J186" s="1"/>
      <c r="K186" s="1"/>
      <c r="L186" s="1"/>
      <c r="M186" s="1"/>
      <c r="N186" s="1"/>
      <c r="O186" s="1"/>
      <c r="P186" s="1"/>
      <c r="Q186" s="1"/>
      <c r="R186" s="1"/>
      <c r="S186" s="1"/>
      <c r="T186" s="1"/>
      <c r="U186" s="1"/>
      <c r="V186" s="1"/>
      <c r="W186" s="1"/>
    </row>
    <row r="187" spans="1:23">
      <c r="C187" s="1"/>
      <c r="I187" s="1"/>
      <c r="J187" s="1"/>
      <c r="K187" s="1"/>
      <c r="L187" s="1"/>
      <c r="M187" s="1"/>
      <c r="N187" s="1"/>
      <c r="O187" s="1"/>
      <c r="P187" s="1"/>
      <c r="Q187" s="1"/>
      <c r="R187" s="1"/>
      <c r="S187" s="1"/>
      <c r="T187" s="1"/>
      <c r="U187" s="1"/>
      <c r="V187" s="1"/>
      <c r="W187" s="1"/>
    </row>
    <row r="188" spans="1:23">
      <c r="C188" s="1"/>
      <c r="I188" s="1"/>
      <c r="J188" s="1"/>
      <c r="K188" s="1"/>
      <c r="L188" s="1"/>
      <c r="M188" s="1"/>
      <c r="N188" s="1"/>
      <c r="O188" s="1"/>
      <c r="P188" s="1"/>
      <c r="Q188" s="1"/>
      <c r="R188" s="1"/>
      <c r="S188" s="1"/>
      <c r="T188" s="1"/>
      <c r="U188" s="1"/>
      <c r="V188" s="1"/>
      <c r="W188" s="1"/>
    </row>
    <row r="189" spans="1:23">
      <c r="C189" s="1"/>
      <c r="I189" s="1"/>
      <c r="J189" s="1"/>
      <c r="K189" s="1"/>
      <c r="L189" s="1"/>
      <c r="M189" s="1"/>
      <c r="N189" s="1"/>
      <c r="O189" s="1"/>
      <c r="P189" s="1"/>
      <c r="Q189" s="1"/>
      <c r="R189" s="1"/>
      <c r="S189" s="1"/>
      <c r="T189" s="1"/>
      <c r="U189" s="1"/>
      <c r="V189" s="1"/>
      <c r="W189" s="1"/>
    </row>
    <row r="190" spans="1:23">
      <c r="C190" s="1"/>
      <c r="I190" s="1"/>
      <c r="J190" s="1"/>
      <c r="K190" s="1"/>
      <c r="L190" s="1"/>
      <c r="M190" s="1"/>
      <c r="N190" s="1"/>
      <c r="O190" s="1"/>
      <c r="P190" s="1"/>
      <c r="Q190" s="1"/>
      <c r="R190" s="1"/>
      <c r="S190" s="1"/>
      <c r="T190" s="1"/>
      <c r="U190" s="1"/>
      <c r="V190" s="1"/>
      <c r="W190" s="1"/>
    </row>
    <row r="191" spans="1:23">
      <c r="C191" s="1"/>
      <c r="I191" s="1"/>
      <c r="J191" s="1"/>
      <c r="K191" s="1"/>
      <c r="L191" s="1"/>
      <c r="M191" s="1"/>
      <c r="N191" s="1"/>
      <c r="O191" s="1"/>
      <c r="P191" s="1"/>
      <c r="Q191" s="1"/>
      <c r="R191" s="1"/>
      <c r="S191" s="1"/>
      <c r="T191" s="1"/>
      <c r="U191" s="1"/>
      <c r="V191" s="1"/>
      <c r="W191" s="1"/>
    </row>
    <row r="192" spans="1:23">
      <c r="C192" s="1"/>
      <c r="I192" s="1"/>
      <c r="J192" s="1"/>
      <c r="K192" s="1"/>
      <c r="L192" s="1"/>
      <c r="M192" s="1"/>
      <c r="N192" s="1"/>
      <c r="O192" s="1"/>
      <c r="P192" s="1"/>
      <c r="Q192" s="1"/>
      <c r="R192" s="1"/>
      <c r="S192" s="1"/>
      <c r="T192" s="1"/>
      <c r="U192" s="1"/>
      <c r="V192" s="1"/>
      <c r="W192" s="1"/>
    </row>
    <row r="193" spans="3:23">
      <c r="C193" s="1"/>
      <c r="I193" s="1"/>
      <c r="J193" s="1"/>
      <c r="K193" s="1"/>
      <c r="L193" s="1"/>
      <c r="M193" s="1"/>
      <c r="N193" s="1"/>
      <c r="O193" s="1"/>
      <c r="P193" s="1"/>
      <c r="Q193" s="1"/>
      <c r="R193" s="1"/>
      <c r="S193" s="1"/>
      <c r="T193" s="1"/>
      <c r="U193" s="1"/>
      <c r="V193" s="1"/>
      <c r="W193" s="1"/>
    </row>
    <row r="194" spans="3:23">
      <c r="C194" s="1"/>
      <c r="I194" s="1"/>
      <c r="J194" s="1"/>
      <c r="K194" s="1"/>
      <c r="L194" s="1"/>
      <c r="M194" s="1"/>
      <c r="N194" s="1"/>
      <c r="O194" s="1"/>
      <c r="P194" s="1"/>
      <c r="Q194" s="1"/>
      <c r="R194" s="1"/>
      <c r="S194" s="1"/>
      <c r="T194" s="1"/>
      <c r="U194" s="1"/>
      <c r="V194" s="1"/>
      <c r="W194" s="1"/>
    </row>
    <row r="195" spans="3:23">
      <c r="C195" s="1"/>
      <c r="I195" s="1"/>
      <c r="J195" s="1"/>
      <c r="K195" s="1"/>
      <c r="L195" s="1"/>
      <c r="M195" s="1"/>
      <c r="N195" s="1"/>
      <c r="O195" s="1"/>
      <c r="P195" s="1"/>
      <c r="Q195" s="1"/>
      <c r="R195" s="1"/>
      <c r="S195" s="1"/>
      <c r="T195" s="1"/>
      <c r="U195" s="1"/>
      <c r="V195" s="1"/>
      <c r="W195" s="1"/>
    </row>
    <row r="196" spans="3:23">
      <c r="C196" s="1"/>
      <c r="I196" s="1"/>
      <c r="J196" s="1"/>
      <c r="K196" s="1"/>
      <c r="L196" s="1"/>
      <c r="M196" s="1"/>
      <c r="N196" s="1"/>
      <c r="O196" s="1"/>
      <c r="P196" s="1"/>
      <c r="Q196" s="1"/>
      <c r="R196" s="1"/>
      <c r="S196" s="1"/>
      <c r="T196" s="1"/>
      <c r="U196" s="1"/>
      <c r="V196" s="1"/>
      <c r="W196" s="1"/>
    </row>
    <row r="197" spans="3:23">
      <c r="C197" s="1"/>
      <c r="I197" s="1"/>
      <c r="J197" s="1"/>
      <c r="K197" s="1"/>
      <c r="L197" s="1"/>
      <c r="M197" s="1"/>
      <c r="N197" s="1"/>
      <c r="O197" s="1"/>
      <c r="P197" s="1"/>
      <c r="Q197" s="1"/>
      <c r="R197" s="1"/>
      <c r="S197" s="1"/>
      <c r="T197" s="1"/>
      <c r="U197" s="1"/>
      <c r="V197" s="1"/>
      <c r="W197" s="1"/>
    </row>
    <row r="198" spans="3:23">
      <c r="C198" s="1"/>
      <c r="I198" s="1"/>
      <c r="J198" s="1"/>
      <c r="K198" s="1"/>
      <c r="L198" s="1"/>
      <c r="M198" s="1"/>
      <c r="N198" s="1"/>
      <c r="O198" s="1"/>
      <c r="P198" s="1"/>
      <c r="Q198" s="1"/>
      <c r="R198" s="1"/>
      <c r="S198" s="1"/>
      <c r="T198" s="1"/>
      <c r="U198" s="1"/>
      <c r="V198" s="1"/>
      <c r="W198" s="1"/>
    </row>
    <row r="199" spans="3:23">
      <c r="C199" s="1"/>
      <c r="I199" s="1"/>
      <c r="J199" s="1"/>
      <c r="K199" s="1"/>
      <c r="L199" s="1"/>
      <c r="M199" s="1"/>
      <c r="N199" s="1"/>
      <c r="O199" s="1"/>
      <c r="P199" s="1"/>
      <c r="Q199" s="1"/>
      <c r="R199" s="1"/>
      <c r="S199" s="1"/>
      <c r="T199" s="1"/>
      <c r="U199" s="1"/>
      <c r="V199" s="1"/>
      <c r="W199" s="1"/>
    </row>
    <row r="200" spans="3:23">
      <c r="C200" s="1"/>
      <c r="I200" s="1"/>
      <c r="J200" s="1"/>
      <c r="K200" s="1"/>
      <c r="L200" s="1"/>
      <c r="M200" s="1"/>
      <c r="N200" s="1"/>
      <c r="O200" s="1"/>
      <c r="P200" s="1"/>
      <c r="Q200" s="1"/>
      <c r="R200" s="1"/>
      <c r="S200" s="1"/>
      <c r="T200" s="1"/>
      <c r="U200" s="1"/>
      <c r="V200" s="1"/>
      <c r="W200" s="1"/>
    </row>
    <row r="201" spans="3:23">
      <c r="C201" s="1"/>
      <c r="I201" s="1"/>
      <c r="J201" s="1"/>
      <c r="K201" s="1"/>
      <c r="L201" s="1"/>
      <c r="M201" s="1"/>
      <c r="N201" s="1"/>
      <c r="O201" s="1"/>
      <c r="P201" s="1"/>
      <c r="Q201" s="1"/>
      <c r="R201" s="1"/>
      <c r="S201" s="1"/>
      <c r="T201" s="1"/>
      <c r="U201" s="1"/>
      <c r="V201" s="1"/>
      <c r="W201" s="1"/>
    </row>
    <row r="202" spans="3:23">
      <c r="C202" s="1"/>
      <c r="I202" s="1"/>
      <c r="J202" s="1"/>
      <c r="K202" s="1"/>
      <c r="L202" s="1"/>
      <c r="M202" s="1"/>
      <c r="N202" s="1"/>
      <c r="O202" s="1"/>
      <c r="P202" s="1"/>
      <c r="Q202" s="1"/>
      <c r="R202" s="1"/>
      <c r="S202" s="1"/>
      <c r="T202" s="1"/>
      <c r="U202" s="1"/>
      <c r="V202" s="1"/>
      <c r="W202" s="1"/>
    </row>
    <row r="203" spans="3:23">
      <c r="C203" s="1"/>
      <c r="I203" s="1"/>
      <c r="J203" s="1"/>
      <c r="K203" s="1"/>
      <c r="L203" s="1"/>
      <c r="M203" s="1"/>
      <c r="N203" s="1"/>
      <c r="O203" s="1"/>
      <c r="P203" s="1"/>
      <c r="Q203" s="1"/>
      <c r="R203" s="1"/>
      <c r="S203" s="1"/>
      <c r="T203" s="1"/>
      <c r="U203" s="1"/>
      <c r="V203" s="1"/>
      <c r="W203" s="1"/>
    </row>
    <row r="204" spans="3:23">
      <c r="C204" s="1"/>
      <c r="I204" s="1"/>
      <c r="J204" s="1"/>
      <c r="K204" s="1"/>
      <c r="L204" s="1"/>
      <c r="M204" s="1"/>
      <c r="N204" s="1"/>
      <c r="O204" s="1"/>
      <c r="P204" s="1"/>
      <c r="Q204" s="1"/>
      <c r="R204" s="1"/>
      <c r="S204" s="1"/>
      <c r="T204" s="1"/>
      <c r="U204" s="1"/>
      <c r="V204" s="1"/>
      <c r="W204" s="1"/>
    </row>
    <row r="205" spans="3:23">
      <c r="C205" s="1"/>
      <c r="I205" s="1"/>
      <c r="J205" s="1"/>
      <c r="K205" s="1"/>
      <c r="L205" s="1"/>
      <c r="M205" s="1"/>
      <c r="N205" s="1"/>
      <c r="O205" s="1"/>
      <c r="P205" s="1"/>
      <c r="Q205" s="1"/>
      <c r="R205" s="1"/>
      <c r="S205" s="1"/>
      <c r="T205" s="1"/>
      <c r="U205" s="1"/>
      <c r="V205" s="1"/>
      <c r="W205" s="1"/>
    </row>
    <row r="206" spans="3:23">
      <c r="C206" s="1"/>
      <c r="I206" s="1"/>
      <c r="J206" s="1"/>
      <c r="K206" s="1"/>
      <c r="L206" s="1"/>
      <c r="M206" s="1"/>
      <c r="N206" s="1"/>
      <c r="O206" s="1"/>
      <c r="P206" s="1"/>
      <c r="Q206" s="1"/>
      <c r="R206" s="1"/>
      <c r="S206" s="1"/>
      <c r="T206" s="1"/>
      <c r="U206" s="1"/>
      <c r="V206" s="1"/>
      <c r="W206" s="1"/>
    </row>
    <row r="207" spans="3:23">
      <c r="C207" s="1"/>
      <c r="I207" s="1"/>
      <c r="J207" s="1"/>
      <c r="K207" s="1"/>
      <c r="L207" s="1"/>
      <c r="M207" s="1"/>
      <c r="N207" s="1"/>
      <c r="O207" s="1"/>
      <c r="P207" s="1"/>
      <c r="Q207" s="1"/>
      <c r="R207" s="1"/>
      <c r="S207" s="1"/>
      <c r="T207" s="1"/>
      <c r="U207" s="1"/>
      <c r="V207" s="1"/>
      <c r="W207" s="1"/>
    </row>
    <row r="208" spans="3:23">
      <c r="C208" s="1"/>
      <c r="I208" s="1"/>
      <c r="J208" s="1"/>
      <c r="K208" s="1"/>
      <c r="L208" s="1"/>
      <c r="M208" s="1"/>
      <c r="N208" s="1"/>
      <c r="O208" s="1"/>
      <c r="P208" s="1"/>
      <c r="Q208" s="1"/>
      <c r="R208" s="1"/>
      <c r="S208" s="1"/>
      <c r="T208" s="1"/>
      <c r="U208" s="1"/>
      <c r="V208" s="1"/>
      <c r="W208" s="1"/>
    </row>
    <row r="209" spans="3:23">
      <c r="C209" s="1"/>
      <c r="I209" s="1"/>
      <c r="J209" s="1"/>
      <c r="K209" s="1"/>
      <c r="L209" s="1"/>
      <c r="M209" s="1"/>
      <c r="N209" s="1"/>
      <c r="O209" s="1"/>
      <c r="P209" s="1"/>
      <c r="Q209" s="1"/>
      <c r="R209" s="1"/>
      <c r="S209" s="1"/>
      <c r="T209" s="1"/>
      <c r="U209" s="1"/>
      <c r="V209" s="1"/>
      <c r="W209" s="1"/>
    </row>
    <row r="210" spans="3:23">
      <c r="C210" s="1"/>
      <c r="I210" s="1"/>
      <c r="J210" s="1"/>
      <c r="K210" s="1"/>
      <c r="L210" s="1"/>
      <c r="M210" s="1"/>
      <c r="N210" s="1"/>
      <c r="O210" s="1"/>
      <c r="P210" s="1"/>
      <c r="Q210" s="1"/>
      <c r="R210" s="1"/>
      <c r="S210" s="1"/>
      <c r="T210" s="1"/>
      <c r="U210" s="1"/>
      <c r="V210" s="1"/>
      <c r="W210" s="1"/>
    </row>
    <row r="211" spans="3:23">
      <c r="C211" s="1"/>
      <c r="I211" s="1"/>
      <c r="J211" s="1"/>
      <c r="K211" s="1"/>
      <c r="L211" s="1"/>
      <c r="M211" s="1"/>
      <c r="N211" s="1"/>
      <c r="O211" s="1"/>
      <c r="P211" s="1"/>
      <c r="Q211" s="1"/>
      <c r="R211" s="1"/>
      <c r="S211" s="1"/>
      <c r="T211" s="1"/>
      <c r="U211" s="1"/>
      <c r="V211" s="1"/>
      <c r="W211" s="1"/>
    </row>
    <row r="212" spans="3:23">
      <c r="C212" s="1"/>
      <c r="I212" s="1"/>
      <c r="J212" s="1"/>
      <c r="K212" s="1"/>
      <c r="L212" s="1"/>
      <c r="M212" s="1"/>
      <c r="N212" s="1"/>
      <c r="O212" s="1"/>
      <c r="P212" s="1"/>
      <c r="Q212" s="1"/>
      <c r="R212" s="1"/>
      <c r="S212" s="1"/>
      <c r="T212" s="1"/>
      <c r="U212" s="1"/>
      <c r="V212" s="1"/>
      <c r="W212" s="1"/>
    </row>
    <row r="213" spans="3:23">
      <c r="C213" s="1"/>
      <c r="I213" s="1"/>
      <c r="J213" s="1"/>
      <c r="K213" s="1"/>
      <c r="L213" s="1"/>
      <c r="M213" s="1"/>
      <c r="N213" s="1"/>
      <c r="O213" s="1"/>
      <c r="P213" s="1"/>
      <c r="Q213" s="1"/>
      <c r="R213" s="1"/>
      <c r="S213" s="1"/>
      <c r="T213" s="1"/>
      <c r="U213" s="1"/>
      <c r="V213" s="1"/>
      <c r="W213" s="1"/>
    </row>
    <row r="214" spans="3:23">
      <c r="C214" s="1"/>
      <c r="I214" s="1"/>
      <c r="J214" s="1"/>
      <c r="K214" s="1"/>
      <c r="L214" s="1"/>
      <c r="M214" s="1"/>
      <c r="N214" s="1"/>
      <c r="O214" s="1"/>
      <c r="P214" s="1"/>
      <c r="Q214" s="1"/>
      <c r="R214" s="1"/>
      <c r="S214" s="1"/>
      <c r="T214" s="1"/>
      <c r="U214" s="1"/>
      <c r="V214" s="1"/>
      <c r="W214" s="1"/>
    </row>
    <row r="215" spans="3:23">
      <c r="C215" s="1"/>
      <c r="I215" s="1"/>
      <c r="J215" s="1"/>
      <c r="K215" s="1"/>
      <c r="L215" s="1"/>
      <c r="M215" s="1"/>
      <c r="N215" s="1"/>
      <c r="O215" s="1"/>
      <c r="P215" s="1"/>
      <c r="Q215" s="1"/>
      <c r="R215" s="1"/>
      <c r="S215" s="1"/>
      <c r="T215" s="1"/>
      <c r="U215" s="1"/>
      <c r="V215" s="1"/>
      <c r="W215" s="1"/>
    </row>
    <row r="216" spans="3:23">
      <c r="C216" s="1"/>
      <c r="I216" s="1"/>
      <c r="J216" s="1"/>
      <c r="K216" s="1"/>
      <c r="L216" s="1"/>
      <c r="M216" s="1"/>
      <c r="N216" s="1"/>
      <c r="O216" s="1"/>
      <c r="P216" s="1"/>
      <c r="Q216" s="1"/>
      <c r="R216" s="1"/>
      <c r="S216" s="1"/>
      <c r="T216" s="1"/>
      <c r="U216" s="1"/>
      <c r="V216" s="1"/>
      <c r="W216" s="1"/>
    </row>
    <row r="217" spans="3:23">
      <c r="C217" s="1"/>
      <c r="I217" s="1"/>
      <c r="J217" s="1"/>
      <c r="K217" s="1"/>
      <c r="L217" s="1"/>
      <c r="M217" s="1"/>
      <c r="N217" s="1"/>
      <c r="O217" s="1"/>
      <c r="P217" s="1"/>
      <c r="Q217" s="1"/>
      <c r="R217" s="1"/>
      <c r="S217" s="1"/>
      <c r="T217" s="1"/>
      <c r="U217" s="1"/>
      <c r="V217" s="1"/>
      <c r="W217" s="1"/>
    </row>
    <row r="218" spans="3:23">
      <c r="C218" s="1"/>
      <c r="I218" s="1"/>
      <c r="J218" s="1"/>
      <c r="K218" s="1"/>
      <c r="L218" s="1"/>
      <c r="M218" s="1"/>
      <c r="N218" s="1"/>
      <c r="O218" s="1"/>
      <c r="P218" s="1"/>
      <c r="Q218" s="1"/>
      <c r="R218" s="1"/>
      <c r="S218" s="1"/>
      <c r="T218" s="1"/>
      <c r="U218" s="1"/>
      <c r="V218" s="1"/>
      <c r="W218" s="1"/>
    </row>
    <row r="219" spans="3:23">
      <c r="C219" s="1"/>
      <c r="I219" s="1"/>
      <c r="J219" s="1"/>
      <c r="K219" s="1"/>
      <c r="L219" s="1"/>
      <c r="M219" s="1"/>
      <c r="N219" s="1"/>
      <c r="O219" s="1"/>
      <c r="P219" s="1"/>
      <c r="Q219" s="1"/>
      <c r="R219" s="1"/>
      <c r="S219" s="1"/>
      <c r="T219" s="1"/>
      <c r="U219" s="1"/>
      <c r="V219" s="1"/>
      <c r="W219" s="1"/>
    </row>
    <row r="220" spans="3:23">
      <c r="C220" s="1"/>
      <c r="I220" s="1"/>
      <c r="J220" s="1"/>
      <c r="K220" s="1"/>
      <c r="L220" s="1"/>
      <c r="M220" s="1"/>
      <c r="N220" s="1"/>
      <c r="O220" s="1"/>
      <c r="P220" s="1"/>
      <c r="Q220" s="1"/>
      <c r="R220" s="1"/>
      <c r="S220" s="1"/>
      <c r="T220" s="1"/>
      <c r="U220" s="1"/>
      <c r="V220" s="1"/>
      <c r="W220" s="1"/>
    </row>
    <row r="221" spans="3:23">
      <c r="C221" s="1"/>
      <c r="I221" s="1"/>
      <c r="J221" s="1"/>
      <c r="K221" s="1"/>
      <c r="L221" s="1"/>
      <c r="M221" s="1"/>
      <c r="N221" s="1"/>
      <c r="O221" s="1"/>
      <c r="P221" s="1"/>
      <c r="Q221" s="1"/>
      <c r="R221" s="1"/>
      <c r="S221" s="1"/>
      <c r="T221" s="1"/>
      <c r="U221" s="1"/>
      <c r="V221" s="1"/>
      <c r="W221" s="1"/>
    </row>
    <row r="222" spans="3:23">
      <c r="C222" s="1"/>
      <c r="I222" s="1"/>
      <c r="J222" s="1"/>
      <c r="K222" s="1"/>
      <c r="L222" s="1"/>
      <c r="M222" s="1"/>
      <c r="N222" s="1"/>
      <c r="O222" s="1"/>
      <c r="P222" s="1"/>
      <c r="Q222" s="1"/>
      <c r="R222" s="1"/>
      <c r="S222" s="1"/>
      <c r="T222" s="1"/>
      <c r="U222" s="1"/>
      <c r="V222" s="1"/>
      <c r="W222" s="1"/>
    </row>
    <row r="223" spans="3:23">
      <c r="C223" s="1"/>
      <c r="I223" s="1"/>
      <c r="J223" s="1"/>
      <c r="K223" s="1"/>
      <c r="L223" s="1"/>
      <c r="M223" s="1"/>
      <c r="N223" s="1"/>
      <c r="O223" s="1"/>
      <c r="P223" s="1"/>
      <c r="Q223" s="1"/>
      <c r="R223" s="1"/>
      <c r="S223" s="1"/>
      <c r="T223" s="1"/>
      <c r="U223" s="1"/>
      <c r="V223" s="1"/>
      <c r="W223" s="1"/>
    </row>
    <row r="224" spans="3:23">
      <c r="C224" s="1"/>
      <c r="I224" s="1"/>
      <c r="J224" s="1"/>
      <c r="K224" s="1"/>
      <c r="L224" s="1"/>
      <c r="M224" s="1"/>
      <c r="N224" s="1"/>
      <c r="O224" s="1"/>
      <c r="P224" s="1"/>
      <c r="Q224" s="1"/>
      <c r="R224" s="1"/>
      <c r="S224" s="1"/>
      <c r="T224" s="1"/>
      <c r="U224" s="1"/>
      <c r="V224" s="1"/>
      <c r="W224" s="1"/>
    </row>
    <row r="225" spans="3:23">
      <c r="C225" s="1"/>
      <c r="I225" s="1"/>
      <c r="J225" s="1"/>
      <c r="K225" s="1"/>
      <c r="L225" s="1"/>
      <c r="M225" s="1"/>
      <c r="N225" s="1"/>
      <c r="O225" s="1"/>
      <c r="P225" s="1"/>
      <c r="Q225" s="1"/>
      <c r="R225" s="1"/>
      <c r="S225" s="1"/>
      <c r="T225" s="1"/>
      <c r="U225" s="1"/>
      <c r="V225" s="1"/>
      <c r="W225" s="1"/>
    </row>
    <row r="226" spans="3:23">
      <c r="C226" s="1"/>
      <c r="I226" s="1"/>
      <c r="J226" s="1"/>
      <c r="K226" s="1"/>
      <c r="L226" s="1"/>
      <c r="M226" s="1"/>
      <c r="N226" s="1"/>
      <c r="O226" s="1"/>
      <c r="P226" s="1"/>
      <c r="Q226" s="1"/>
      <c r="R226" s="1"/>
      <c r="S226" s="1"/>
      <c r="T226" s="1"/>
      <c r="U226" s="1"/>
      <c r="V226" s="1"/>
      <c r="W226" s="1"/>
    </row>
    <row r="227" spans="3:23">
      <c r="C227" s="1"/>
      <c r="I227" s="1"/>
      <c r="J227" s="1"/>
      <c r="K227" s="1"/>
      <c r="L227" s="1"/>
      <c r="M227" s="1"/>
      <c r="N227" s="1"/>
      <c r="O227" s="1"/>
      <c r="P227" s="1"/>
      <c r="Q227" s="1"/>
      <c r="R227" s="1"/>
      <c r="S227" s="1"/>
      <c r="T227" s="1"/>
      <c r="U227" s="1"/>
      <c r="V227" s="1"/>
      <c r="W227" s="1"/>
    </row>
    <row r="228" spans="3:23">
      <c r="C228" s="1"/>
      <c r="I228" s="1"/>
      <c r="J228" s="1"/>
      <c r="K228" s="1"/>
      <c r="L228" s="1"/>
      <c r="M228" s="1"/>
      <c r="N228" s="1"/>
      <c r="O228" s="1"/>
      <c r="P228" s="1"/>
      <c r="Q228" s="1"/>
      <c r="R228" s="1"/>
      <c r="S228" s="1"/>
      <c r="T228" s="1"/>
      <c r="U228" s="1"/>
      <c r="V228" s="1"/>
      <c r="W228" s="1"/>
    </row>
    <row r="229" spans="3:23">
      <c r="C229" s="1"/>
      <c r="I229" s="1"/>
      <c r="J229" s="1"/>
      <c r="K229" s="1"/>
      <c r="L229" s="1"/>
      <c r="M229" s="1"/>
      <c r="N229" s="1"/>
      <c r="O229" s="1"/>
      <c r="P229" s="1"/>
      <c r="Q229" s="1"/>
      <c r="R229" s="1"/>
      <c r="S229" s="1"/>
      <c r="T229" s="1"/>
      <c r="U229" s="1"/>
      <c r="V229" s="1"/>
      <c r="W229" s="1"/>
    </row>
    <row r="230" spans="3:23">
      <c r="C230" s="1"/>
      <c r="I230" s="1"/>
      <c r="J230" s="1"/>
      <c r="K230" s="1"/>
      <c r="L230" s="1"/>
      <c r="M230" s="1"/>
      <c r="N230" s="1"/>
      <c r="O230" s="1"/>
      <c r="P230" s="1"/>
      <c r="Q230" s="1"/>
      <c r="R230" s="1"/>
      <c r="S230" s="1"/>
      <c r="T230" s="1"/>
      <c r="U230" s="1"/>
      <c r="V230" s="1"/>
      <c r="W230" s="1"/>
    </row>
  </sheetData>
  <mergeCells count="2">
    <mergeCell ref="J2:K2"/>
    <mergeCell ref="J3:K3"/>
  </mergeCells>
  <conditionalFormatting sqref="I106:K182 I11:K29 I7:J10 C7:D182 N7:W182">
    <cfRule type="expression" dxfId="89" priority="50">
      <formula>MOD(ROW(),2)</formula>
    </cfRule>
  </conditionalFormatting>
  <conditionalFormatting sqref="I30:K105">
    <cfRule type="expression" dxfId="88" priority="43">
      <formula>MOD(ROW(),2)</formula>
    </cfRule>
  </conditionalFormatting>
  <conditionalFormatting sqref="E7:E29 E106:E182">
    <cfRule type="expression" dxfId="87" priority="36">
      <formula>MOD(ROW(),2)</formula>
    </cfRule>
  </conditionalFormatting>
  <conditionalFormatting sqref="E30:E105">
    <cfRule type="expression" dxfId="86" priority="35">
      <formula>MOD(ROW(),2)</formula>
    </cfRule>
  </conditionalFormatting>
  <conditionalFormatting sqref="O7:P182">
    <cfRule type="colorScale" priority="32">
      <colorScale>
        <cfvo type="min"/>
        <cfvo type="percentile" val="50"/>
        <cfvo type="max"/>
        <color rgb="FF63BE7B"/>
        <color rgb="FFFFEB84"/>
        <color rgb="FFF8696B"/>
      </colorScale>
    </cfRule>
  </conditionalFormatting>
  <conditionalFormatting sqref="Q7:Q181">
    <cfRule type="colorScale" priority="31">
      <colorScale>
        <cfvo type="min"/>
        <cfvo type="percentile" val="50"/>
        <cfvo type="max"/>
        <color rgb="FF63BE7B"/>
        <color rgb="FFFFEB84"/>
        <color rgb="FFF8696B"/>
      </colorScale>
    </cfRule>
  </conditionalFormatting>
  <conditionalFormatting sqref="K7:K182">
    <cfRule type="cellIs" dxfId="85" priority="24" operator="equal">
      <formula>"ROOKIE"</formula>
    </cfRule>
    <cfRule type="cellIs" dxfId="84" priority="25" operator="equal">
      <formula>"FREE AGENT"</formula>
    </cfRule>
    <cfRule type="cellIs" dxfId="83" priority="26" operator="equal">
      <formula>"HOMIES"</formula>
    </cfRule>
    <cfRule type="expression" dxfId="82" priority="27">
      <formula>MOD(ROW(),2)</formula>
    </cfRule>
  </conditionalFormatting>
  <conditionalFormatting sqref="F7:H29 F106:H182">
    <cfRule type="expression" dxfId="81" priority="23">
      <formula>MOD(ROW(),2)</formula>
    </cfRule>
  </conditionalFormatting>
  <conditionalFormatting sqref="F30:H105">
    <cfRule type="expression" dxfId="80" priority="22">
      <formula>MOD(ROW(),2)</formula>
    </cfRule>
  </conditionalFormatting>
  <conditionalFormatting sqref="L106:M182 L7:M29">
    <cfRule type="expression" dxfId="79" priority="21">
      <formula>MOD(ROW(),2)</formula>
    </cfRule>
  </conditionalFormatting>
  <conditionalFormatting sqref="L30:M105">
    <cfRule type="expression" dxfId="78" priority="20">
      <formula>MOD(ROW(),2)</formula>
    </cfRule>
  </conditionalFormatting>
  <conditionalFormatting sqref="L7:L182">
    <cfRule type="colorScale" priority="19">
      <colorScale>
        <cfvo type="min"/>
        <cfvo type="percentile" val="50"/>
        <cfvo type="max"/>
        <color rgb="FF63BE7B"/>
        <color rgb="FFFFEB84"/>
        <color rgb="FFF8696B"/>
      </colorScale>
    </cfRule>
  </conditionalFormatting>
  <conditionalFormatting sqref="M7:M182">
    <cfRule type="cellIs" dxfId="77" priority="4" operator="equal">
      <formula>"C"</formula>
    </cfRule>
    <cfRule type="cellIs" dxfId="76" priority="17" operator="equal">
      <formula>"PP"</formula>
    </cfRule>
    <cfRule type="cellIs" dxfId="75" priority="18" operator="equal">
      <formula>"F"</formula>
    </cfRule>
  </conditionalFormatting>
  <conditionalFormatting sqref="AC7:AC29 AC106:AC164">
    <cfRule type="expression" dxfId="74" priority="16">
      <formula>MOD(ROW(),2)</formula>
    </cfRule>
  </conditionalFormatting>
  <conditionalFormatting sqref="AC30:AC105">
    <cfRule type="expression" dxfId="73" priority="15">
      <formula>MOD(ROW(),2)</formula>
    </cfRule>
  </conditionalFormatting>
  <conditionalFormatting sqref="AD7:AD29 AD106:AD164">
    <cfRule type="expression" dxfId="72" priority="14">
      <formula>MOD(ROW(),2)</formula>
    </cfRule>
  </conditionalFormatting>
  <conditionalFormatting sqref="AD30:AD105">
    <cfRule type="expression" dxfId="71" priority="13">
      <formula>MOD(ROW(),2)</formula>
    </cfRule>
  </conditionalFormatting>
  <conditionalFormatting sqref="G7:G182">
    <cfRule type="colorScale" priority="12">
      <colorScale>
        <cfvo type="min"/>
        <cfvo type="percentile" val="50"/>
        <cfvo type="max"/>
        <color rgb="FF63BE7B"/>
        <color rgb="FFFFEB84"/>
        <color rgb="FFF8696B"/>
      </colorScale>
    </cfRule>
  </conditionalFormatting>
  <conditionalFormatting sqref="H7:H182">
    <cfRule type="colorScale" priority="11">
      <colorScale>
        <cfvo type="min"/>
        <cfvo type="percentile" val="50"/>
        <cfvo type="max"/>
        <color rgb="FF63BE7B"/>
        <color rgb="FFFFEB84"/>
        <color rgb="FFF8696B"/>
      </colorScale>
    </cfRule>
  </conditionalFormatting>
  <conditionalFormatting sqref="U7:U181">
    <cfRule type="colorScale" priority="7">
      <colorScale>
        <cfvo type="min"/>
        <cfvo type="percentile" val="50"/>
        <cfvo type="max"/>
        <color rgb="FFF8696B"/>
        <color rgb="FFFFEB84"/>
        <color rgb="FF63BE7B"/>
      </colorScale>
    </cfRule>
  </conditionalFormatting>
  <conditionalFormatting sqref="V7:V181">
    <cfRule type="colorScale" priority="6">
      <colorScale>
        <cfvo type="min"/>
        <cfvo type="percentile" val="50"/>
        <cfvo type="max"/>
        <color rgb="FFF8696B"/>
        <color rgb="FFFFEB84"/>
        <color rgb="FF63BE7B"/>
      </colorScale>
    </cfRule>
  </conditionalFormatting>
  <conditionalFormatting sqref="W7:W181">
    <cfRule type="colorScale" priority="5">
      <colorScale>
        <cfvo type="min"/>
        <cfvo type="percentile" val="50"/>
        <cfvo type="max"/>
        <color rgb="FFF8696B"/>
        <color rgb="FFFFEB84"/>
        <color rgb="FF63BE7B"/>
      </colorScale>
    </cfRule>
  </conditionalFormatting>
  <conditionalFormatting sqref="S7:S182">
    <cfRule type="colorScale" priority="3">
      <colorScale>
        <cfvo type="min"/>
        <cfvo type="percentile" val="50"/>
        <cfvo type="max"/>
        <color rgb="FFF8696B"/>
        <color rgb="FFFFEB84"/>
        <color rgb="FF63BE7B"/>
      </colorScale>
    </cfRule>
  </conditionalFormatting>
  <conditionalFormatting sqref="R7:R182">
    <cfRule type="colorScale" priority="2">
      <colorScale>
        <cfvo type="min"/>
        <cfvo type="percentile" val="50"/>
        <cfvo type="max"/>
        <color rgb="FFF8696B"/>
        <color rgb="FFFFEB84"/>
        <color rgb="FF63BE7B"/>
      </colorScale>
    </cfRule>
  </conditionalFormatting>
  <conditionalFormatting sqref="T7:T182">
    <cfRule type="colorScale" priority="1">
      <colorScale>
        <cfvo type="min"/>
        <cfvo type="percentile" val="50"/>
        <cfvo type="max"/>
        <color rgb="FFF8696B"/>
        <color rgb="FFFFEB84"/>
        <color rgb="FF63BE7B"/>
      </colorScale>
    </cfRule>
  </conditionalFormatting>
  <printOptions horizontalCentered="1"/>
  <pageMargins left="0.25" right="0.25" top="0.5" bottom="0.5" header="0" footer="0"/>
  <pageSetup paperSize="17" scale="67" orientation="portrait" r:id="rId1"/>
  <rowBreaks count="2" manualBreakCount="2">
    <brk id="66" min="1" max="22" man="1"/>
    <brk id="126" min="1" max="2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P57"/>
  <sheetViews>
    <sheetView showGridLines="0" view="pageBreakPreview" zoomScale="110" zoomScaleNormal="100" zoomScaleSheetLayoutView="110" workbookViewId="0"/>
  </sheetViews>
  <sheetFormatPr baseColWidth="10" defaultColWidth="8.83203125" defaultRowHeight="15" outlineLevelCol="1"/>
  <cols>
    <col min="2" max="2" width="1.6640625" customWidth="1"/>
    <col min="3" max="3" width="4.33203125" customWidth="1"/>
    <col min="4" max="4" width="6.83203125" customWidth="1" outlineLevel="1"/>
    <col min="5" max="5" width="23.33203125" customWidth="1"/>
    <col min="6" max="6" width="5.33203125" bestFit="1" customWidth="1"/>
    <col min="7" max="7" width="4.33203125" customWidth="1"/>
    <col min="8" max="8" width="15.83203125" customWidth="1"/>
    <col min="9" max="9" width="6.83203125" customWidth="1"/>
    <col min="10" max="10" width="4.33203125" customWidth="1"/>
    <col min="11" max="12" width="7.33203125" customWidth="1"/>
    <col min="13" max="15" width="6.1640625" customWidth="1"/>
    <col min="16" max="16" width="1.6640625" customWidth="1"/>
  </cols>
  <sheetData>
    <row r="1" spans="1:16" ht="15" customHeight="1" thickBot="1">
      <c r="A1" s="27" t="s">
        <v>266</v>
      </c>
      <c r="P1" t="s">
        <v>69</v>
      </c>
    </row>
    <row r="2" spans="1:16" ht="18" customHeight="1">
      <c r="C2" s="12" t="s">
        <v>279</v>
      </c>
    </row>
    <row r="3" spans="1:16" ht="18" customHeight="1" thickBot="1">
      <c r="C3" s="13" t="str">
        <f>C5</f>
        <v>QUARTERBACKS</v>
      </c>
      <c r="D3" s="13"/>
      <c r="E3" s="13"/>
      <c r="F3" s="13"/>
      <c r="G3" s="13"/>
      <c r="H3" s="13"/>
      <c r="I3" s="13"/>
      <c r="J3" s="13"/>
      <c r="K3" s="13"/>
      <c r="L3" s="13"/>
      <c r="M3" s="13"/>
      <c r="N3" s="13"/>
      <c r="O3" s="13"/>
      <c r="P3" s="22"/>
    </row>
    <row r="4" spans="1:16" ht="15" customHeight="1" thickTop="1" thickBot="1"/>
    <row r="5" spans="1:16" ht="15" customHeight="1">
      <c r="C5" s="2" t="s">
        <v>62</v>
      </c>
      <c r="D5" s="6"/>
      <c r="E5" s="6"/>
      <c r="F5" s="6"/>
      <c r="G5" s="6"/>
      <c r="H5" s="6"/>
      <c r="I5" s="6"/>
      <c r="J5" s="6"/>
      <c r="K5" s="6" t="s">
        <v>2447</v>
      </c>
      <c r="L5" s="6"/>
      <c r="M5" s="6" t="s">
        <v>279</v>
      </c>
      <c r="N5" s="6"/>
      <c r="O5" s="7"/>
    </row>
    <row r="6" spans="1:16" ht="15" customHeight="1" thickBot="1">
      <c r="C6" s="3" t="s">
        <v>2363</v>
      </c>
      <c r="D6" s="4" t="s">
        <v>280</v>
      </c>
      <c r="E6" s="4" t="s">
        <v>265</v>
      </c>
      <c r="F6" s="4" t="s">
        <v>63</v>
      </c>
      <c r="G6" s="4" t="s">
        <v>64</v>
      </c>
      <c r="H6" s="4" t="s">
        <v>1439</v>
      </c>
      <c r="I6" s="4" t="s">
        <v>521</v>
      </c>
      <c r="J6" s="4" t="s">
        <v>536</v>
      </c>
      <c r="K6" s="449" t="s">
        <v>2446</v>
      </c>
      <c r="L6" s="449" t="s">
        <v>2445</v>
      </c>
      <c r="M6" s="4" t="s">
        <v>65</v>
      </c>
      <c r="N6" s="4" t="s">
        <v>66</v>
      </c>
      <c r="O6" s="5" t="s">
        <v>67</v>
      </c>
    </row>
    <row r="7" spans="1:16" ht="15" customHeight="1">
      <c r="C7" s="208">
        <v>1</v>
      </c>
      <c r="D7" s="242" t="str">
        <f>CONCATENATE($A$1&amp;$C7)</f>
        <v>QB1</v>
      </c>
      <c r="E7" s="308" t="str">
        <f>_xlfn.XLOOKUP($D7,OVERALL!$F$6:$F$512,OVERALL!K$6:K$512,"",0)</f>
        <v>Josh Allen</v>
      </c>
      <c r="F7" s="242" t="str">
        <f>_xlfn.XLOOKUP($E7,OVERALL!$K$6:$K$512,OVERALL!O$6:O$512,"",0)</f>
        <v>BUF</v>
      </c>
      <c r="G7" s="242">
        <f>_xlfn.XLOOKUP($E7,OVERALL!$K$6:$K$512,OVERALL!P$6:P$512,"",0)</f>
        <v>7</v>
      </c>
      <c r="H7" s="242" t="str">
        <f>IF(_xlfn.XLOOKUP($D7,OVERALL!$F$6:$F$512,OVERALL!L$6:L$512,"",0)="","",_xlfn.XLOOKUP($D7,OVERALL!$F$6:$F$512,OVERALL!L$6:L$512,"",0))</f>
        <v>HOMIES</v>
      </c>
      <c r="I7" s="264">
        <f>IF(_xlfn.XLOOKUP($D7,OVERALL!$F$6:$F$512,OVERALL!M$6:M$512,"",0)="","",_xlfn.XLOOKUP($D7,OVERALL!$F$6:$F$512,OVERALL!M$6:M$512,"",0))</f>
        <v>9</v>
      </c>
      <c r="J7" s="243" t="str">
        <f>IF(_xlfn.XLOOKUP($D7,OVERALL!$F$6:$F$512,OVERALL!N$6:N$512,"",0)="","",_xlfn.XLOOKUP($D7,OVERALL!$F$6:$F$512,OVERALL!N$6:N$512,"",0))</f>
        <v>F</v>
      </c>
      <c r="K7" s="244">
        <f>_xlfn.XLOOKUP($E7,OVERALL!$K$6:$K$512,OVERALL!R$6:R$512,"",0)</f>
        <v>445.83</v>
      </c>
      <c r="L7" s="243">
        <f>_xlfn.XLOOKUP($E7,OVERALL!$K$6:$K$512,OVERALL!S$6:S$512,"",0)</f>
        <v>417.58</v>
      </c>
      <c r="M7" s="244">
        <f>_xlfn.XLOOKUP($E7,OVERALL!$K$6:$K$512,OVERALL!T$6:T$512,"",0)</f>
        <v>1</v>
      </c>
      <c r="N7" s="242">
        <f>_xlfn.XLOOKUP($E7,OVERALL!$K$6:$K$512,OVERALL!U$6:U$512,"",0)</f>
        <v>2</v>
      </c>
      <c r="O7" s="245">
        <f>_xlfn.XLOOKUP($E7,OVERALL!$K$6:$K$512,OVERALL!V$6:V$512,"",0)</f>
        <v>1.1000000000000001</v>
      </c>
    </row>
    <row r="8" spans="1:16" ht="15" customHeight="1">
      <c r="C8" s="210">
        <v>2</v>
      </c>
      <c r="D8" s="246" t="str">
        <f t="shared" ref="D8:D56" si="0">CONCATENATE($A$1&amp;$C8)</f>
        <v>QB2</v>
      </c>
      <c r="E8" s="275" t="str">
        <f>_xlfn.XLOOKUP($D8,OVERALL!$F$6:$F$512,OVERALL!K$6:K$512,"",0)</f>
        <v>Justin Herbert</v>
      </c>
      <c r="F8" s="246" t="str">
        <f>_xlfn.XLOOKUP($E8,OVERALL!$K$6:$K$512,OVERALL!O$6:O$512,"",0)</f>
        <v>LAC</v>
      </c>
      <c r="G8" s="246">
        <f>_xlfn.XLOOKUP($E8,OVERALL!$K$6:$K$512,OVERALL!P$6:P$512,"",0)</f>
        <v>8</v>
      </c>
      <c r="H8" s="246" t="str">
        <f>IF(_xlfn.XLOOKUP($D8,OVERALL!$F$6:$F$512,OVERALL!L$6:L$512,"",0)="","",_xlfn.XLOOKUP($D8,OVERALL!$F$6:$F$512,OVERALL!L$6:L$512,"",0))</f>
        <v>SHAFT</v>
      </c>
      <c r="I8" s="265">
        <f>IF(_xlfn.XLOOKUP($D8,OVERALL!$F$6:$F$512,OVERALL!M$6:M$512,"",0)="","",_xlfn.XLOOKUP($D8,OVERALL!$F$6:$F$512,OVERALL!M$6:M$512,"",0))</f>
        <v>6</v>
      </c>
      <c r="J8" s="247" t="str">
        <f>IF(_xlfn.XLOOKUP($D8,OVERALL!$F$6:$F$512,OVERALL!N$6:N$512,"",0)="","",_xlfn.XLOOKUP($D8,OVERALL!$F$6:$F$512,OVERALL!N$6:N$512,"",0))</f>
        <v>F</v>
      </c>
      <c r="K8" s="248">
        <f>_xlfn.XLOOKUP($E8,OVERALL!$K$6:$K$512,OVERALL!R$6:R$512,"",0)</f>
        <v>395.41</v>
      </c>
      <c r="L8" s="247">
        <f>_xlfn.XLOOKUP($E8,OVERALL!$K$6:$K$512,OVERALL!S$6:S$512,"",0)</f>
        <v>395.76</v>
      </c>
      <c r="M8" s="248">
        <f>_xlfn.XLOOKUP($E8,OVERALL!$K$6:$K$512,OVERALL!T$6:T$512,"",0)</f>
        <v>2</v>
      </c>
      <c r="N8" s="246">
        <f>_xlfn.XLOOKUP($E8,OVERALL!$K$6:$K$512,OVERALL!U$6:U$512,"",0)</f>
        <v>6</v>
      </c>
      <c r="O8" s="249">
        <f>_xlfn.XLOOKUP($E8,OVERALL!$K$6:$K$512,OVERALL!V$6:V$512,"",0)</f>
        <v>3</v>
      </c>
    </row>
    <row r="9" spans="1:16" ht="15" customHeight="1">
      <c r="C9" s="210">
        <v>3</v>
      </c>
      <c r="D9" s="246" t="str">
        <f t="shared" si="0"/>
        <v>QB3</v>
      </c>
      <c r="E9" s="275" t="str">
        <f>_xlfn.XLOOKUP($D9,OVERALL!$F$6:$F$512,OVERALL!K$6:K$512,"",0)</f>
        <v>Patrick Mahomes II</v>
      </c>
      <c r="F9" s="246" t="str">
        <f>_xlfn.XLOOKUP($E9,OVERALL!$K$6:$K$512,OVERALL!O$6:O$512,"",0)</f>
        <v>KC</v>
      </c>
      <c r="G9" s="246">
        <f>_xlfn.XLOOKUP($E9,OVERALL!$K$6:$K$512,OVERALL!P$6:P$512,"",0)</f>
        <v>8</v>
      </c>
      <c r="H9" s="246" t="str">
        <f>IF(_xlfn.XLOOKUP($D9,OVERALL!$F$6:$F$512,OVERALL!L$6:L$512,"",0)="","",_xlfn.XLOOKUP($D9,OVERALL!$F$6:$F$512,OVERALL!L$6:L$512,"",0))</f>
        <v>WAILERS</v>
      </c>
      <c r="I9" s="265">
        <f>IF(_xlfn.XLOOKUP($D9,OVERALL!$F$6:$F$512,OVERALL!M$6:M$512,"",0)="","",_xlfn.XLOOKUP($D9,OVERALL!$F$6:$F$512,OVERALL!M$6:M$512,"",0))</f>
        <v>17</v>
      </c>
      <c r="J9" s="247" t="str">
        <f>IF(_xlfn.XLOOKUP($D9,OVERALL!$F$6:$F$512,OVERALL!N$6:N$512,"",0)="","",_xlfn.XLOOKUP($D9,OVERALL!$F$6:$F$512,OVERALL!N$6:N$512,"",0))</f>
        <v>F</v>
      </c>
      <c r="K9" s="248">
        <f>_xlfn.XLOOKUP($E9,OVERALL!$K$6:$K$512,OVERALL!R$6:R$512,"",0)</f>
        <v>410.93</v>
      </c>
      <c r="L9" s="247">
        <f>_xlfn.XLOOKUP($E9,OVERALL!$K$6:$K$512,OVERALL!S$6:S$512,"",0)</f>
        <v>374.22</v>
      </c>
      <c r="M9" s="248">
        <f>_xlfn.XLOOKUP($E9,OVERALL!$K$6:$K$512,OVERALL!T$6:T$512,"",0)</f>
        <v>2</v>
      </c>
      <c r="N9" s="246">
        <f>_xlfn.XLOOKUP($E9,OVERALL!$K$6:$K$512,OVERALL!U$6:U$512,"",0)</f>
        <v>5</v>
      </c>
      <c r="O9" s="249">
        <f>_xlfn.XLOOKUP($E9,OVERALL!$K$6:$K$512,OVERALL!V$6:V$512,"",0)</f>
        <v>3</v>
      </c>
    </row>
    <row r="10" spans="1:16" ht="15" customHeight="1">
      <c r="C10" s="210">
        <v>4</v>
      </c>
      <c r="D10" s="246" t="str">
        <f t="shared" si="0"/>
        <v>QB4</v>
      </c>
      <c r="E10" s="275" t="str">
        <f>_xlfn.XLOOKUP($D10,OVERALL!$F$6:$F$512,OVERALL!K$6:K$512,"",0)</f>
        <v>Lamar Jackson</v>
      </c>
      <c r="F10" s="246" t="str">
        <f>_xlfn.XLOOKUP($E10,OVERALL!$K$6:$K$512,OVERALL!O$6:O$512,"",0)</f>
        <v>BAL</v>
      </c>
      <c r="G10" s="246">
        <f>_xlfn.XLOOKUP($E10,OVERALL!$K$6:$K$512,OVERALL!P$6:P$512,"",0)</f>
        <v>10</v>
      </c>
      <c r="H10" s="246" t="str">
        <f>IF(_xlfn.XLOOKUP($D10,OVERALL!$F$6:$F$512,OVERALL!L$6:L$512,"",0)="","",_xlfn.XLOOKUP($D10,OVERALL!$F$6:$F$512,OVERALL!L$6:L$512,"",0))</f>
        <v>ROID RAGERS</v>
      </c>
      <c r="I10" s="265">
        <f>IF(_xlfn.XLOOKUP($D10,OVERALL!$F$6:$F$512,OVERALL!M$6:M$512,"",0)="","",_xlfn.XLOOKUP($D10,OVERALL!$F$6:$F$512,OVERALL!M$6:M$512,"",0))</f>
        <v>7</v>
      </c>
      <c r="J10" s="247" t="str">
        <f>IF(_xlfn.XLOOKUP($D10,OVERALL!$F$6:$F$512,OVERALL!N$6:N$512,"",0)="","",_xlfn.XLOOKUP($D10,OVERALL!$F$6:$F$512,OVERALL!N$6:N$512,"",0))</f>
        <v>F</v>
      </c>
      <c r="K10" s="248">
        <f>_xlfn.XLOOKUP($E10,OVERALL!$K$6:$K$512,OVERALL!R$6:R$512,"",0)</f>
        <v>392.5</v>
      </c>
      <c r="L10" s="247">
        <f>_xlfn.XLOOKUP($E10,OVERALL!$K$6:$K$512,OVERALL!S$6:S$512,"",0)</f>
        <v>252.98</v>
      </c>
      <c r="M10" s="248">
        <f>_xlfn.XLOOKUP($E10,OVERALL!$K$6:$K$512,OVERALL!T$6:T$512,"",0)</f>
        <v>2</v>
      </c>
      <c r="N10" s="246">
        <f>_xlfn.XLOOKUP($E10,OVERALL!$K$6:$K$512,OVERALL!U$6:U$512,"",0)</f>
        <v>6</v>
      </c>
      <c r="O10" s="249">
        <f>_xlfn.XLOOKUP($E10,OVERALL!$K$6:$K$512,OVERALL!V$6:V$512,"",0)</f>
        <v>3.8</v>
      </c>
    </row>
    <row r="11" spans="1:16" ht="15" customHeight="1">
      <c r="C11" s="210">
        <v>5</v>
      </c>
      <c r="D11" s="246" t="str">
        <f t="shared" si="0"/>
        <v>QB5</v>
      </c>
      <c r="E11" s="275" t="str">
        <f>_xlfn.XLOOKUP($D11,OVERALL!$F$6:$F$512,OVERALL!K$6:K$512,"",0)</f>
        <v>Jalen Hurts</v>
      </c>
      <c r="F11" s="246" t="str">
        <f>_xlfn.XLOOKUP($E11,OVERALL!$K$6:$K$512,OVERALL!O$6:O$512,"",0)</f>
        <v>PHI</v>
      </c>
      <c r="G11" s="246">
        <f>_xlfn.XLOOKUP($E11,OVERALL!$K$6:$K$512,OVERALL!P$6:P$512,"",0)</f>
        <v>7</v>
      </c>
      <c r="H11" s="246" t="str">
        <f>IF(_xlfn.XLOOKUP($D11,OVERALL!$F$6:$F$512,OVERALL!L$6:L$512,"",0)="","",_xlfn.XLOOKUP($D11,OVERALL!$F$6:$F$512,OVERALL!L$6:L$512,"",0))</f>
        <v>HABANEROS</v>
      </c>
      <c r="I11" s="265">
        <f>IF(_xlfn.XLOOKUP($D11,OVERALL!$F$6:$F$512,OVERALL!M$6:M$512,"",0)="","",_xlfn.XLOOKUP($D11,OVERALL!$F$6:$F$512,OVERALL!M$6:M$512,"",0))</f>
        <v>5</v>
      </c>
      <c r="J11" s="247" t="str">
        <f>IF(_xlfn.XLOOKUP($D11,OVERALL!$F$6:$F$512,OVERALL!N$6:N$512,"",0)="","",_xlfn.XLOOKUP($D11,OVERALL!$F$6:$F$512,OVERALL!N$6:N$512,"",0))</f>
        <v>F</v>
      </c>
      <c r="K11" s="248">
        <f>_xlfn.XLOOKUP($E11,OVERALL!$K$6:$K$512,OVERALL!R$6:R$512,"",0)</f>
        <v>390.23</v>
      </c>
      <c r="L11" s="247">
        <f>_xlfn.XLOOKUP($E11,OVERALL!$K$6:$K$512,OVERALL!S$6:S$512,"",0)</f>
        <v>321.16000000000003</v>
      </c>
      <c r="M11" s="248">
        <f>_xlfn.XLOOKUP($E11,OVERALL!$K$6:$K$512,OVERALL!T$6:T$512,"",0)</f>
        <v>4</v>
      </c>
      <c r="N11" s="246">
        <f>_xlfn.XLOOKUP($E11,OVERALL!$K$6:$K$512,OVERALL!U$6:U$512,"",0)</f>
        <v>8</v>
      </c>
      <c r="O11" s="249">
        <f>_xlfn.XLOOKUP($E11,OVERALL!$K$6:$K$512,OVERALL!V$6:V$512,"",0)</f>
        <v>5.7</v>
      </c>
    </row>
    <row r="12" spans="1:16" ht="15" customHeight="1">
      <c r="C12" s="210">
        <v>6</v>
      </c>
      <c r="D12" s="246" t="str">
        <f t="shared" si="0"/>
        <v>QB6</v>
      </c>
      <c r="E12" s="275" t="str">
        <f>_xlfn.XLOOKUP($D12,OVERALL!$F$6:$F$512,OVERALL!K$6:K$512,"",0)</f>
        <v>Kyler Murray</v>
      </c>
      <c r="F12" s="246" t="str">
        <f>_xlfn.XLOOKUP($E12,OVERALL!$K$6:$K$512,OVERALL!O$6:O$512,"",0)</f>
        <v>ARI</v>
      </c>
      <c r="G12" s="246">
        <f>_xlfn.XLOOKUP($E12,OVERALL!$K$6:$K$512,OVERALL!P$6:P$512,"",0)</f>
        <v>13</v>
      </c>
      <c r="H12" s="246" t="str">
        <f>IF(_xlfn.XLOOKUP($D12,OVERALL!$F$6:$F$512,OVERALL!L$6:L$512,"",0)="","",_xlfn.XLOOKUP($D12,OVERALL!$F$6:$F$512,OVERALL!L$6:L$512,"",0))</f>
        <v>DYNASTY</v>
      </c>
      <c r="I12" s="265">
        <f>IF(_xlfn.XLOOKUP($D12,OVERALL!$F$6:$F$512,OVERALL!M$6:M$512,"",0)="","",_xlfn.XLOOKUP($D12,OVERALL!$F$6:$F$512,OVERALL!M$6:M$512,"",0))</f>
        <v>10</v>
      </c>
      <c r="J12" s="247" t="str">
        <f>IF(_xlfn.XLOOKUP($D12,OVERALL!$F$6:$F$512,OVERALL!N$6:N$512,"",0)="","",_xlfn.XLOOKUP($D12,OVERALL!$F$6:$F$512,OVERALL!N$6:N$512,"",0))</f>
        <v>F</v>
      </c>
      <c r="K12" s="248">
        <f>_xlfn.XLOOKUP($E12,OVERALL!$K$6:$K$512,OVERALL!R$6:R$512,"",0)</f>
        <v>364.69</v>
      </c>
      <c r="L12" s="247">
        <f>_xlfn.XLOOKUP($E12,OVERALL!$K$6:$K$512,OVERALL!S$6:S$512,"",0)</f>
        <v>310.48</v>
      </c>
      <c r="M12" s="248">
        <f>_xlfn.XLOOKUP($E12,OVERALL!$K$6:$K$512,OVERALL!T$6:T$512,"",0)</f>
        <v>3</v>
      </c>
      <c r="N12" s="246">
        <f>_xlfn.XLOOKUP($E12,OVERALL!$K$6:$K$512,OVERALL!U$6:U$512,"",0)</f>
        <v>9</v>
      </c>
      <c r="O12" s="249">
        <f>_xlfn.XLOOKUP($E12,OVERALL!$K$6:$K$512,OVERALL!V$6:V$512,"",0)</f>
        <v>6.1</v>
      </c>
    </row>
    <row r="13" spans="1:16" ht="15" customHeight="1">
      <c r="C13" s="210">
        <v>7</v>
      </c>
      <c r="D13" s="246" t="str">
        <f t="shared" si="0"/>
        <v>QB7</v>
      </c>
      <c r="E13" s="275" t="str">
        <f>_xlfn.XLOOKUP($D13,OVERALL!$F$6:$F$512,OVERALL!K$6:K$512,"",0)</f>
        <v>Joe Burrow</v>
      </c>
      <c r="F13" s="246" t="str">
        <f>_xlfn.XLOOKUP($E13,OVERALL!$K$6:$K$512,OVERALL!O$6:O$512,"",0)</f>
        <v>CIN</v>
      </c>
      <c r="G13" s="246">
        <f>_xlfn.XLOOKUP($E13,OVERALL!$K$6:$K$512,OVERALL!P$6:P$512,"",0)</f>
        <v>10</v>
      </c>
      <c r="H13" s="246" t="str">
        <f>IF(_xlfn.XLOOKUP($D13,OVERALL!$F$6:$F$512,OVERALL!L$6:L$512,"",0)="","",_xlfn.XLOOKUP($D13,OVERALL!$F$6:$F$512,OVERALL!L$6:L$512,"",0))</f>
        <v>PROGRAM</v>
      </c>
      <c r="I13" s="265">
        <f>IF(_xlfn.XLOOKUP($D13,OVERALL!$F$6:$F$512,OVERALL!M$6:M$512,"",0)="","",_xlfn.XLOOKUP($D13,OVERALL!$F$6:$F$512,OVERALL!M$6:M$512,"",0))</f>
        <v>4</v>
      </c>
      <c r="J13" s="247" t="str">
        <f>IF(_xlfn.XLOOKUP($D13,OVERALL!$F$6:$F$512,OVERALL!N$6:N$512,"",0)="","",_xlfn.XLOOKUP($D13,OVERALL!$F$6:$F$512,OVERALL!N$6:N$512,"",0))</f>
        <v>F</v>
      </c>
      <c r="K13" s="248">
        <f>_xlfn.XLOOKUP($E13,OVERALL!$K$6:$K$512,OVERALL!R$6:R$512,"",0)</f>
        <v>335.8</v>
      </c>
      <c r="L13" s="247">
        <f>_xlfn.XLOOKUP($E13,OVERALL!$K$6:$K$512,OVERALL!S$6:S$512,"",0)</f>
        <v>328.24</v>
      </c>
      <c r="M13" s="248">
        <f>_xlfn.XLOOKUP($E13,OVERALL!$K$6:$K$512,OVERALL!T$6:T$512,"",0)</f>
        <v>4</v>
      </c>
      <c r="N13" s="246">
        <f>_xlfn.XLOOKUP($E13,OVERALL!$K$6:$K$512,OVERALL!U$6:U$512,"",0)</f>
        <v>10</v>
      </c>
      <c r="O13" s="249">
        <f>_xlfn.XLOOKUP($E13,OVERALL!$K$6:$K$512,OVERALL!V$6:V$512,"",0)</f>
        <v>7.2</v>
      </c>
    </row>
    <row r="14" spans="1:16" ht="15" customHeight="1">
      <c r="C14" s="210">
        <v>8</v>
      </c>
      <c r="D14" s="246" t="str">
        <f t="shared" si="0"/>
        <v>QB8</v>
      </c>
      <c r="E14" s="275" t="str">
        <f>_xlfn.XLOOKUP($D14,OVERALL!$F$6:$F$512,OVERALL!K$6:K$512,"",0)</f>
        <v>Tom Brady</v>
      </c>
      <c r="F14" s="246" t="str">
        <f>_xlfn.XLOOKUP($E14,OVERALL!$K$6:$K$512,OVERALL!O$6:O$512,"",0)</f>
        <v>TB</v>
      </c>
      <c r="G14" s="246">
        <f>_xlfn.XLOOKUP($E14,OVERALL!$K$6:$K$512,OVERALL!P$6:P$512,"",0)</f>
        <v>11</v>
      </c>
      <c r="H14" s="246" t="str">
        <f>IF(_xlfn.XLOOKUP($D14,OVERALL!$F$6:$F$512,OVERALL!L$6:L$512,"",0)="","",_xlfn.XLOOKUP($D14,OVERALL!$F$6:$F$512,OVERALL!L$6:L$512,"",0))</f>
        <v>SHAFT</v>
      </c>
      <c r="I14" s="265">
        <f>IF(_xlfn.XLOOKUP($D14,OVERALL!$F$6:$F$512,OVERALL!M$6:M$512,"",0)="","",_xlfn.XLOOKUP($D14,OVERALL!$F$6:$F$512,OVERALL!M$6:M$512,"",0))</f>
        <v>9</v>
      </c>
      <c r="J14" s="247" t="str">
        <f>IF(_xlfn.XLOOKUP($D14,OVERALL!$F$6:$F$512,OVERALL!N$6:N$512,"",0)="","",_xlfn.XLOOKUP($D14,OVERALL!$F$6:$F$512,OVERALL!N$6:N$512,"",0))</f>
        <v>PP</v>
      </c>
      <c r="K14" s="248">
        <f>_xlfn.XLOOKUP($E14,OVERALL!$K$6:$K$512,OVERALL!R$6:R$512,"",0)</f>
        <v>375.84</v>
      </c>
      <c r="L14" s="247">
        <f>_xlfn.XLOOKUP($E14,OVERALL!$K$6:$K$512,OVERALL!S$6:S$512,"",0)</f>
        <v>386.74</v>
      </c>
      <c r="M14" s="248">
        <f>_xlfn.XLOOKUP($E14,OVERALL!$K$6:$K$512,OVERALL!T$6:T$512,"",0)</f>
        <v>7</v>
      </c>
      <c r="N14" s="246">
        <f>_xlfn.XLOOKUP($E14,OVERALL!$K$6:$K$512,OVERALL!U$6:U$512,"",0)</f>
        <v>13</v>
      </c>
      <c r="O14" s="249">
        <f>_xlfn.XLOOKUP($E14,OVERALL!$K$6:$K$512,OVERALL!V$6:V$512,"",0)</f>
        <v>8.8000000000000007</v>
      </c>
    </row>
    <row r="15" spans="1:16" ht="15" customHeight="1">
      <c r="C15" s="210">
        <v>9</v>
      </c>
      <c r="D15" s="246" t="str">
        <f t="shared" si="0"/>
        <v>QB9</v>
      </c>
      <c r="E15" s="275" t="str">
        <f>_xlfn.XLOOKUP($D15,OVERALL!$F$6:$F$512,OVERALL!K$6:K$512,"",0)</f>
        <v>Russell Wilson</v>
      </c>
      <c r="F15" s="246" t="str">
        <f>_xlfn.XLOOKUP($E15,OVERALL!$K$6:$K$512,OVERALL!O$6:O$512,"",0)</f>
        <v>DEN</v>
      </c>
      <c r="G15" s="246">
        <f>_xlfn.XLOOKUP($E15,OVERALL!$K$6:$K$512,OVERALL!P$6:P$512,"",0)</f>
        <v>9</v>
      </c>
      <c r="H15" s="246" t="str">
        <f>IF(_xlfn.XLOOKUP($D15,OVERALL!$F$6:$F$512,OVERALL!L$6:L$512,"",0)="","",_xlfn.XLOOKUP($D15,OVERALL!$F$6:$F$512,OVERALL!L$6:L$512,"",0))</f>
        <v>MACHINE</v>
      </c>
      <c r="I15" s="265">
        <f>IF(_xlfn.XLOOKUP($D15,OVERALL!$F$6:$F$512,OVERALL!M$6:M$512,"",0)="","",_xlfn.XLOOKUP($D15,OVERALL!$F$6:$F$512,OVERALL!M$6:M$512,"",0))</f>
        <v>10</v>
      </c>
      <c r="J15" s="247" t="str">
        <f>IF(_xlfn.XLOOKUP($D15,OVERALL!$F$6:$F$512,OVERALL!N$6:N$512,"",0)="","",_xlfn.XLOOKUP($D15,OVERALL!$F$6:$F$512,OVERALL!N$6:N$512,"",0))</f>
        <v>F</v>
      </c>
      <c r="K15" s="248">
        <f>_xlfn.XLOOKUP($E15,OVERALL!$K$6:$K$512,OVERALL!R$6:R$512,"",0)</f>
        <v>348.07</v>
      </c>
      <c r="L15" s="247">
        <f>_xlfn.XLOOKUP($E15,OVERALL!$K$6:$K$512,OVERALL!S$6:S$512,"",0)</f>
        <v>248.82</v>
      </c>
      <c r="M15" s="248">
        <f>_xlfn.XLOOKUP($E15,OVERALL!$K$6:$K$512,OVERALL!T$6:T$512,"",0)</f>
        <v>6</v>
      </c>
      <c r="N15" s="246">
        <f>_xlfn.XLOOKUP($E15,OVERALL!$K$6:$K$512,OVERALL!U$6:U$512,"",0)</f>
        <v>13</v>
      </c>
      <c r="O15" s="249">
        <f>_xlfn.XLOOKUP($E15,OVERALL!$K$6:$K$512,OVERALL!V$6:V$512,"",0)</f>
        <v>9.6</v>
      </c>
    </row>
    <row r="16" spans="1:16" ht="15" customHeight="1">
      <c r="C16" s="210">
        <v>10</v>
      </c>
      <c r="D16" s="246" t="str">
        <f t="shared" si="0"/>
        <v>QB10</v>
      </c>
      <c r="E16" s="275" t="str">
        <f>_xlfn.XLOOKUP($D16,OVERALL!$F$6:$F$512,OVERALL!K$6:K$512,"",0)</f>
        <v>Trey Lance</v>
      </c>
      <c r="F16" s="246" t="str">
        <f>_xlfn.XLOOKUP($E16,OVERALL!$K$6:$K$512,OVERALL!O$6:O$512,"",0)</f>
        <v>SF</v>
      </c>
      <c r="G16" s="246">
        <f>_xlfn.XLOOKUP($E16,OVERALL!$K$6:$K$512,OVERALL!P$6:P$512,"",0)</f>
        <v>9</v>
      </c>
      <c r="H16" s="246" t="str">
        <f>IF(_xlfn.XLOOKUP($D16,OVERALL!$F$6:$F$512,OVERALL!L$6:L$512,"",0)="","",_xlfn.XLOOKUP($D16,OVERALL!$F$6:$F$512,OVERALL!L$6:L$512,"",0))</f>
        <v>HABANEROS</v>
      </c>
      <c r="I16" s="265">
        <f>IF(_xlfn.XLOOKUP($D16,OVERALL!$F$6:$F$512,OVERALL!M$6:M$512,"",0)="","",_xlfn.XLOOKUP($D16,OVERALL!$F$6:$F$512,OVERALL!M$6:M$512,"",0))</f>
        <v>2</v>
      </c>
      <c r="J16" s="247" t="str">
        <f>IF(_xlfn.XLOOKUP($D16,OVERALL!$F$6:$F$512,OVERALL!N$6:N$512,"",0)="","",_xlfn.XLOOKUP($D16,OVERALL!$F$6:$F$512,OVERALL!N$6:N$512,"",0))</f>
        <v>F</v>
      </c>
      <c r="K16" s="248">
        <f>_xlfn.XLOOKUP($E16,OVERALL!$K$6:$K$512,OVERALL!R$6:R$512,"",0)</f>
        <v>324.16000000000003</v>
      </c>
      <c r="L16" s="247">
        <f>_xlfn.XLOOKUP($E16,OVERALL!$K$6:$K$512,OVERALL!S$6:S$512,"",0)</f>
        <v>66.92</v>
      </c>
      <c r="M16" s="248">
        <f>_xlfn.XLOOKUP($E16,OVERALL!$K$6:$K$512,OVERALL!T$6:T$512,"",0)</f>
        <v>5</v>
      </c>
      <c r="N16" s="246">
        <f>_xlfn.XLOOKUP($E16,OVERALL!$K$6:$K$512,OVERALL!U$6:U$512,"",0)</f>
        <v>18</v>
      </c>
      <c r="O16" s="249">
        <f>_xlfn.XLOOKUP($E16,OVERALL!$K$6:$K$512,OVERALL!V$6:V$512,"",0)</f>
        <v>10.7</v>
      </c>
    </row>
    <row r="17" spans="3:15" ht="15" customHeight="1">
      <c r="C17" s="210">
        <v>11</v>
      </c>
      <c r="D17" s="246" t="str">
        <f t="shared" si="0"/>
        <v>QB11</v>
      </c>
      <c r="E17" s="275" t="str">
        <f>_xlfn.XLOOKUP($D17,OVERALL!$F$6:$F$512,OVERALL!K$6:K$512,"",0)</f>
        <v>Dak Prescott</v>
      </c>
      <c r="F17" s="246" t="str">
        <f>_xlfn.XLOOKUP($E17,OVERALL!$K$6:$K$512,OVERALL!O$6:O$512,"",0)</f>
        <v>DAL</v>
      </c>
      <c r="G17" s="246">
        <f>_xlfn.XLOOKUP($E17,OVERALL!$K$6:$K$512,OVERALL!P$6:P$512,"",0)</f>
        <v>9</v>
      </c>
      <c r="H17" s="246" t="str">
        <f>IF(_xlfn.XLOOKUP($D17,OVERALL!$F$6:$F$512,OVERALL!L$6:L$512,"",0)="","",_xlfn.XLOOKUP($D17,OVERALL!$F$6:$F$512,OVERALL!L$6:L$512,"",0))</f>
        <v>BROTHERHOOD</v>
      </c>
      <c r="I17" s="265">
        <f>IF(_xlfn.XLOOKUP($D17,OVERALL!$F$6:$F$512,OVERALL!M$6:M$512,"",0)="","",_xlfn.XLOOKUP($D17,OVERALL!$F$6:$F$512,OVERALL!M$6:M$512,"",0))</f>
        <v>10</v>
      </c>
      <c r="J17" s="247" t="str">
        <f>IF(_xlfn.XLOOKUP($D17,OVERALL!$F$6:$F$512,OVERALL!N$6:N$512,"",0)="","",_xlfn.XLOOKUP($D17,OVERALL!$F$6:$F$512,OVERALL!N$6:N$512,"",0))</f>
        <v>F</v>
      </c>
      <c r="K17" s="248">
        <f>_xlfn.XLOOKUP($E17,OVERALL!$K$6:$K$512,OVERALL!R$6:R$512,"",0)</f>
        <v>337.84</v>
      </c>
      <c r="L17" s="247">
        <f>_xlfn.XLOOKUP($E17,OVERALL!$K$6:$K$512,OVERALL!S$6:S$512,"",0)</f>
        <v>330.56</v>
      </c>
      <c r="M17" s="248">
        <f>_xlfn.XLOOKUP($E17,OVERALL!$K$6:$K$512,OVERALL!T$6:T$512,"",0)</f>
        <v>7</v>
      </c>
      <c r="N17" s="246">
        <f>_xlfn.XLOOKUP($E17,OVERALL!$K$6:$K$512,OVERALL!U$6:U$512,"",0)</f>
        <v>14</v>
      </c>
      <c r="O17" s="249">
        <f>_xlfn.XLOOKUP($E17,OVERALL!$K$6:$K$512,OVERALL!V$6:V$512,"",0)</f>
        <v>10</v>
      </c>
    </row>
    <row r="18" spans="3:15" ht="15" customHeight="1">
      <c r="C18" s="210">
        <v>12</v>
      </c>
      <c r="D18" s="246" t="str">
        <f t="shared" si="0"/>
        <v>QB12</v>
      </c>
      <c r="E18" s="275" t="str">
        <f>_xlfn.XLOOKUP($D18,OVERALL!$F$6:$F$512,OVERALL!K$6:K$512,"",0)</f>
        <v>Matthew Stafford</v>
      </c>
      <c r="F18" s="246" t="str">
        <f>_xlfn.XLOOKUP($E18,OVERALL!$K$6:$K$512,OVERALL!O$6:O$512,"",0)</f>
        <v>LAR</v>
      </c>
      <c r="G18" s="246">
        <f>_xlfn.XLOOKUP($E18,OVERALL!$K$6:$K$512,OVERALL!P$6:P$512,"",0)</f>
        <v>7</v>
      </c>
      <c r="H18" s="246" t="str">
        <f>IF(_xlfn.XLOOKUP($D18,OVERALL!$F$6:$F$512,OVERALL!L$6:L$512,"",0)="","",_xlfn.XLOOKUP($D18,OVERALL!$F$6:$F$512,OVERALL!L$6:L$512,"",0))</f>
        <v>DYNASTY</v>
      </c>
      <c r="I18" s="265">
        <f>IF(_xlfn.XLOOKUP($D18,OVERALL!$F$6:$F$512,OVERALL!M$6:M$512,"",0)="","",_xlfn.XLOOKUP($D18,OVERALL!$F$6:$F$512,OVERALL!M$6:M$512,"",0))</f>
        <v>9</v>
      </c>
      <c r="J18" s="247" t="str">
        <f>IF(_xlfn.XLOOKUP($D18,OVERALL!$F$6:$F$512,OVERALL!N$6:N$512,"",0)="","",_xlfn.XLOOKUP($D18,OVERALL!$F$6:$F$512,OVERALL!N$6:N$512,"",0))</f>
        <v>PP</v>
      </c>
      <c r="K18" s="248">
        <f>_xlfn.XLOOKUP($E18,OVERALL!$K$6:$K$512,OVERALL!R$6:R$512,"",0)</f>
        <v>360.34</v>
      </c>
      <c r="L18" s="247">
        <f>_xlfn.XLOOKUP($E18,OVERALL!$K$6:$K$512,OVERALL!S$6:S$512,"",0)</f>
        <v>346.74</v>
      </c>
      <c r="M18" s="248">
        <f>_xlfn.XLOOKUP($E18,OVERALL!$K$6:$K$512,OVERALL!T$6:T$512,"",0)</f>
        <v>8</v>
      </c>
      <c r="N18" s="246">
        <f>_xlfn.XLOOKUP($E18,OVERALL!$K$6:$K$512,OVERALL!U$6:U$512,"",0)</f>
        <v>14</v>
      </c>
      <c r="O18" s="249">
        <f>_xlfn.XLOOKUP($E18,OVERALL!$K$6:$K$512,OVERALL!V$6:V$512,"",0)</f>
        <v>11.4</v>
      </c>
    </row>
    <row r="19" spans="3:15" ht="15" customHeight="1">
      <c r="C19" s="210">
        <v>13</v>
      </c>
      <c r="D19" s="246" t="str">
        <f t="shared" si="0"/>
        <v>QB13</v>
      </c>
      <c r="E19" s="275" t="str">
        <f>_xlfn.XLOOKUP($D19,OVERALL!$F$6:$F$512,OVERALL!K$6:K$512,"",0)</f>
        <v>Aaron Rodgers</v>
      </c>
      <c r="F19" s="246" t="str">
        <f>_xlfn.XLOOKUP($E19,OVERALL!$K$6:$K$512,OVERALL!O$6:O$512,"",0)</f>
        <v>GB</v>
      </c>
      <c r="G19" s="246">
        <f>_xlfn.XLOOKUP($E19,OVERALL!$K$6:$K$512,OVERALL!P$6:P$512,"",0)</f>
        <v>14</v>
      </c>
      <c r="H19" s="246" t="str">
        <f>IF(_xlfn.XLOOKUP($D19,OVERALL!$F$6:$F$512,OVERALL!L$6:L$512,"",0)="","",_xlfn.XLOOKUP($D19,OVERALL!$F$6:$F$512,OVERALL!L$6:L$512,"",0))</f>
        <v>INVINCIBLES</v>
      </c>
      <c r="I19" s="265">
        <f>IF(_xlfn.XLOOKUP($D19,OVERALL!$F$6:$F$512,OVERALL!M$6:M$512,"",0)="","",_xlfn.XLOOKUP($D19,OVERALL!$F$6:$F$512,OVERALL!M$6:M$512,"",0))</f>
        <v>11</v>
      </c>
      <c r="J19" s="247" t="str">
        <f>IF(_xlfn.XLOOKUP($D19,OVERALL!$F$6:$F$512,OVERALL!N$6:N$512,"",0)="","",_xlfn.XLOOKUP($D19,OVERALL!$F$6:$F$512,OVERALL!N$6:N$512,"",0))</f>
        <v>F</v>
      </c>
      <c r="K19" s="248">
        <f>_xlfn.XLOOKUP($E19,OVERALL!$K$6:$K$512,OVERALL!R$6:R$512,"",0)</f>
        <v>362.68</v>
      </c>
      <c r="L19" s="247">
        <f>_xlfn.XLOOKUP($E19,OVERALL!$K$6:$K$512,OVERALL!S$6:S$512,"",0)</f>
        <v>336.3</v>
      </c>
      <c r="M19" s="248">
        <f>_xlfn.XLOOKUP($E19,OVERALL!$K$6:$K$512,OVERALL!T$6:T$512,"",0)</f>
        <v>10</v>
      </c>
      <c r="N19" s="246">
        <f>_xlfn.XLOOKUP($E19,OVERALL!$K$6:$K$512,OVERALL!U$6:U$512,"",0)</f>
        <v>16</v>
      </c>
      <c r="O19" s="249">
        <f>_xlfn.XLOOKUP($E19,OVERALL!$K$6:$K$512,OVERALL!V$6:V$512,"",0)</f>
        <v>12.4</v>
      </c>
    </row>
    <row r="20" spans="3:15" ht="15" customHeight="1">
      <c r="C20" s="210">
        <v>14</v>
      </c>
      <c r="D20" s="246" t="str">
        <f t="shared" si="0"/>
        <v>QB14</v>
      </c>
      <c r="E20" s="275" t="str">
        <f>_xlfn.XLOOKUP($D20,OVERALL!$F$6:$F$512,OVERALL!K$6:K$512,"",0)</f>
        <v>Derek Carr</v>
      </c>
      <c r="F20" s="246" t="str">
        <f>_xlfn.XLOOKUP($E20,OVERALL!$K$6:$K$512,OVERALL!O$6:O$512,"",0)</f>
        <v>LV</v>
      </c>
      <c r="G20" s="246">
        <f>_xlfn.XLOOKUP($E20,OVERALL!$K$6:$K$512,OVERALL!P$6:P$512,"",0)</f>
        <v>6</v>
      </c>
      <c r="H20" s="246" t="str">
        <f>IF(_xlfn.XLOOKUP($D20,OVERALL!$F$6:$F$512,OVERALL!L$6:L$512,"",0)="","",_xlfn.XLOOKUP($D20,OVERALL!$F$6:$F$512,OVERALL!L$6:L$512,"",0))</f>
        <v>INVINCIBLES</v>
      </c>
      <c r="I20" s="265">
        <f>IF(_xlfn.XLOOKUP($D20,OVERALL!$F$6:$F$512,OVERALL!M$6:M$512,"",0)="","",_xlfn.XLOOKUP($D20,OVERALL!$F$6:$F$512,OVERALL!M$6:M$512,"",0))</f>
        <v>3</v>
      </c>
      <c r="J20" s="247" t="str">
        <f>IF(_xlfn.XLOOKUP($D20,OVERALL!$F$6:$F$512,OVERALL!N$6:N$512,"",0)="","",_xlfn.XLOOKUP($D20,OVERALL!$F$6:$F$512,OVERALL!N$6:N$512,"",0))</f>
        <v>X</v>
      </c>
      <c r="K20" s="248">
        <f>_xlfn.XLOOKUP($E20,OVERALL!$K$6:$K$512,OVERALL!R$6:R$512,"",0)</f>
        <v>311.27</v>
      </c>
      <c r="L20" s="247">
        <f>_xlfn.XLOOKUP($E20,OVERALL!$K$6:$K$512,OVERALL!S$6:S$512,"",0)</f>
        <v>270.95999999999998</v>
      </c>
      <c r="M20" s="248">
        <f>_xlfn.XLOOKUP($E20,OVERALL!$K$6:$K$512,OVERALL!T$6:T$512,"",0)</f>
        <v>12</v>
      </c>
      <c r="N20" s="246">
        <f>_xlfn.XLOOKUP($E20,OVERALL!$K$6:$K$512,OVERALL!U$6:U$512,"",0)</f>
        <v>17</v>
      </c>
      <c r="O20" s="249">
        <f>_xlfn.XLOOKUP($E20,OVERALL!$K$6:$K$512,OVERALL!V$6:V$512,"",0)</f>
        <v>13.9</v>
      </c>
    </row>
    <row r="21" spans="3:15" ht="15" customHeight="1">
      <c r="C21" s="210">
        <v>15</v>
      </c>
      <c r="D21" s="246" t="str">
        <f t="shared" si="0"/>
        <v>QB15</v>
      </c>
      <c r="E21" s="275" t="str">
        <f>_xlfn.XLOOKUP($D21,OVERALL!$F$6:$F$512,OVERALL!K$6:K$512,"",0)</f>
        <v>Kirk Cousins</v>
      </c>
      <c r="F21" s="246" t="str">
        <f>_xlfn.XLOOKUP($E21,OVERALL!$K$6:$K$512,OVERALL!O$6:O$512,"",0)</f>
        <v>MIN</v>
      </c>
      <c r="G21" s="246">
        <f>_xlfn.XLOOKUP($E21,OVERALL!$K$6:$K$512,OVERALL!P$6:P$512,"",0)</f>
        <v>7</v>
      </c>
      <c r="H21" s="246" t="str">
        <f>IF(_xlfn.XLOOKUP($D21,OVERALL!$F$6:$F$512,OVERALL!L$6:L$512,"",0)="","",_xlfn.XLOOKUP($D21,OVERALL!$F$6:$F$512,OVERALL!L$6:L$512,"",0))</f>
        <v>PROGRAM</v>
      </c>
      <c r="I21" s="265">
        <f>IF(_xlfn.XLOOKUP($D21,OVERALL!$F$6:$F$512,OVERALL!M$6:M$512,"",0)="","",_xlfn.XLOOKUP($D21,OVERALL!$F$6:$F$512,OVERALL!M$6:M$512,"",0))</f>
        <v>13</v>
      </c>
      <c r="J21" s="247" t="str">
        <f>IF(_xlfn.XLOOKUP($D21,OVERALL!$F$6:$F$512,OVERALL!N$6:N$512,"",0)="","",_xlfn.XLOOKUP($D21,OVERALL!$F$6:$F$512,OVERALL!N$6:N$512,"",0))</f>
        <v>X</v>
      </c>
      <c r="K21" s="248">
        <f>_xlfn.XLOOKUP($E21,OVERALL!$K$6:$K$512,OVERALL!R$6:R$512,"",0)</f>
        <v>344.39</v>
      </c>
      <c r="L21" s="247">
        <f>_xlfn.XLOOKUP($E21,OVERALL!$K$6:$K$512,OVERALL!S$6:S$512,"",0)</f>
        <v>307.33999999999997</v>
      </c>
      <c r="M21" s="248">
        <f>_xlfn.XLOOKUP($E21,OVERALL!$K$6:$K$512,OVERALL!T$6:T$512,"",0)</f>
        <v>12</v>
      </c>
      <c r="N21" s="246">
        <f>_xlfn.XLOOKUP($E21,OVERALL!$K$6:$K$512,OVERALL!U$6:U$512,"",0)</f>
        <v>16</v>
      </c>
      <c r="O21" s="249">
        <f>_xlfn.XLOOKUP($E21,OVERALL!$K$6:$K$512,OVERALL!V$6:V$512,"",0)</f>
        <v>14.2</v>
      </c>
    </row>
    <row r="22" spans="3:15" ht="15" customHeight="1">
      <c r="C22" s="210">
        <v>16</v>
      </c>
      <c r="D22" s="246" t="str">
        <f t="shared" si="0"/>
        <v>QB16</v>
      </c>
      <c r="E22" s="275" t="str">
        <f>_xlfn.XLOOKUP($D22,OVERALL!$F$6:$F$512,OVERALL!K$6:K$512,"",0)</f>
        <v>Justin Fields</v>
      </c>
      <c r="F22" s="246" t="str">
        <f>_xlfn.XLOOKUP($E22,OVERALL!$K$6:$K$512,OVERALL!O$6:O$512,"",0)</f>
        <v>CHI</v>
      </c>
      <c r="G22" s="246">
        <f>_xlfn.XLOOKUP($E22,OVERALL!$K$6:$K$512,OVERALL!P$6:P$512,"",0)</f>
        <v>14</v>
      </c>
      <c r="H22" s="246" t="str">
        <f>IF(_xlfn.XLOOKUP($D22,OVERALL!$F$6:$F$512,OVERALL!L$6:L$512,"",0)="","",_xlfn.XLOOKUP($D22,OVERALL!$F$6:$F$512,OVERALL!L$6:L$512,"",0))</f>
        <v>PROGRAM</v>
      </c>
      <c r="I22" s="265">
        <f>IF(_xlfn.XLOOKUP($D22,OVERALL!$F$6:$F$512,OVERALL!M$6:M$512,"",0)="","",_xlfn.XLOOKUP($D22,OVERALL!$F$6:$F$512,OVERALL!M$6:M$512,"",0))</f>
        <v>1</v>
      </c>
      <c r="J22" s="247" t="str">
        <f>IF(_xlfn.XLOOKUP($D22,OVERALL!$F$6:$F$512,OVERALL!N$6:N$512,"",0)="","",_xlfn.XLOOKUP($D22,OVERALL!$F$6:$F$512,OVERALL!N$6:N$512,"",0))</f>
        <v>X</v>
      </c>
      <c r="K22" s="248">
        <f>_xlfn.XLOOKUP($E22,OVERALL!$K$6:$K$512,OVERALL!R$6:R$512,"",0)</f>
        <v>252.06</v>
      </c>
      <c r="L22" s="247">
        <f>_xlfn.XLOOKUP($E22,OVERALL!$K$6:$K$512,OVERALL!S$6:S$512,"",0)</f>
        <v>136.80000000000001</v>
      </c>
      <c r="M22" s="248">
        <f>_xlfn.XLOOKUP($E22,OVERALL!$K$6:$K$512,OVERALL!T$6:T$512,"",0)</f>
        <v>14</v>
      </c>
      <c r="N22" s="246">
        <f>_xlfn.XLOOKUP($E22,OVERALL!$K$6:$K$512,OVERALL!U$6:U$512,"",0)</f>
        <v>22</v>
      </c>
      <c r="O22" s="249">
        <f>_xlfn.XLOOKUP($E22,OVERALL!$K$6:$K$512,OVERALL!V$6:V$512,"",0)</f>
        <v>17.399999999999999</v>
      </c>
    </row>
    <row r="23" spans="3:15" ht="15" customHeight="1">
      <c r="C23" s="210">
        <v>17</v>
      </c>
      <c r="D23" s="246" t="str">
        <f t="shared" si="0"/>
        <v>QB17</v>
      </c>
      <c r="E23" s="275" t="str">
        <f>_xlfn.XLOOKUP($D23,OVERALL!$F$6:$F$512,OVERALL!K$6:K$512,"",0)</f>
        <v>Tua Tagovailoa</v>
      </c>
      <c r="F23" s="246" t="str">
        <f>_xlfn.XLOOKUP($E23,OVERALL!$K$6:$K$512,OVERALL!O$6:O$512,"",0)</f>
        <v>MIA</v>
      </c>
      <c r="G23" s="246">
        <f>_xlfn.XLOOKUP($E23,OVERALL!$K$6:$K$512,OVERALL!P$6:P$512,"",0)</f>
        <v>11</v>
      </c>
      <c r="H23" s="246" t="str">
        <f>IF(_xlfn.XLOOKUP($D23,OVERALL!$F$6:$F$512,OVERALL!L$6:L$512,"",0)="","",_xlfn.XLOOKUP($D23,OVERALL!$F$6:$F$512,OVERALL!L$6:L$512,"",0))</f>
        <v>INVINCIBLES</v>
      </c>
      <c r="I23" s="265">
        <f>IF(_xlfn.XLOOKUP($D23,OVERALL!$F$6:$F$512,OVERALL!M$6:M$512,"",0)="","",_xlfn.XLOOKUP($D23,OVERALL!$F$6:$F$512,OVERALL!M$6:M$512,"",0))</f>
        <v>1</v>
      </c>
      <c r="J23" s="247" t="str">
        <f>IF(_xlfn.XLOOKUP($D23,OVERALL!$F$6:$F$512,OVERALL!N$6:N$512,"",0)="","",_xlfn.XLOOKUP($D23,OVERALL!$F$6:$F$512,OVERALL!N$6:N$512,"",0))</f>
        <v>X</v>
      </c>
      <c r="K23" s="248">
        <f>_xlfn.XLOOKUP($E23,OVERALL!$K$6:$K$512,OVERALL!R$6:R$512,"",0)</f>
        <v>292.89</v>
      </c>
      <c r="L23" s="247">
        <f>_xlfn.XLOOKUP($E23,OVERALL!$K$6:$K$512,OVERALL!S$6:S$512,"",0)</f>
        <v>190.92</v>
      </c>
      <c r="M23" s="248">
        <f>_xlfn.XLOOKUP($E23,OVERALL!$K$6:$K$512,OVERALL!T$6:T$512,"",0)</f>
        <v>15</v>
      </c>
      <c r="N23" s="246">
        <f>_xlfn.XLOOKUP($E23,OVERALL!$K$6:$K$512,OVERALL!U$6:U$512,"",0)</f>
        <v>22</v>
      </c>
      <c r="O23" s="249">
        <f>_xlfn.XLOOKUP($E23,OVERALL!$K$6:$K$512,OVERALL!V$6:V$512,"",0)</f>
        <v>17</v>
      </c>
    </row>
    <row r="24" spans="3:15" ht="15" customHeight="1">
      <c r="C24" s="210">
        <v>18</v>
      </c>
      <c r="D24" s="246" t="str">
        <f t="shared" si="0"/>
        <v>QB18</v>
      </c>
      <c r="E24" s="275" t="str">
        <f>_xlfn.XLOOKUP($D24,OVERALL!$F$6:$F$512,OVERALL!K$6:K$512,"",0)</f>
        <v>Trevor Lawrence</v>
      </c>
      <c r="F24" s="246" t="str">
        <f>_xlfn.XLOOKUP($E24,OVERALL!$K$6:$K$512,OVERALL!O$6:O$512,"",0)</f>
        <v>JAC</v>
      </c>
      <c r="G24" s="246">
        <f>_xlfn.XLOOKUP($E24,OVERALL!$K$6:$K$512,OVERALL!P$6:P$512,"",0)</f>
        <v>11</v>
      </c>
      <c r="H24" s="246" t="str">
        <f>IF(_xlfn.XLOOKUP($D24,OVERALL!$F$6:$F$512,OVERALL!L$6:L$512,"",0)="","",_xlfn.XLOOKUP($D24,OVERALL!$F$6:$F$512,OVERALL!L$6:L$512,"",0))</f>
        <v>WAILERS</v>
      </c>
      <c r="I24" s="265">
        <f>IF(_xlfn.XLOOKUP($D24,OVERALL!$F$6:$F$512,OVERALL!M$6:M$512,"",0)="","",_xlfn.XLOOKUP($D24,OVERALL!$F$6:$F$512,OVERALL!M$6:M$512,"",0))</f>
        <v>5</v>
      </c>
      <c r="J24" s="247" t="str">
        <f>IF(_xlfn.XLOOKUP($D24,OVERALL!$F$6:$F$512,OVERALL!N$6:N$512,"",0)="","",_xlfn.XLOOKUP($D24,OVERALL!$F$6:$F$512,OVERALL!N$6:N$512,"",0))</f>
        <v>F</v>
      </c>
      <c r="K24" s="248">
        <f>_xlfn.XLOOKUP($E24,OVERALL!$K$6:$K$512,OVERALL!R$6:R$512,"",0)</f>
        <v>304.33999999999997</v>
      </c>
      <c r="L24" s="247">
        <f>_xlfn.XLOOKUP($E24,OVERALL!$K$6:$K$512,OVERALL!S$6:S$512,"",0)</f>
        <v>216.04</v>
      </c>
      <c r="M24" s="248">
        <f>_xlfn.XLOOKUP($E24,OVERALL!$K$6:$K$512,OVERALL!T$6:T$512,"",0)</f>
        <v>15</v>
      </c>
      <c r="N24" s="246">
        <f>_xlfn.XLOOKUP($E24,OVERALL!$K$6:$K$512,OVERALL!U$6:U$512,"",0)</f>
        <v>23</v>
      </c>
      <c r="O24" s="249">
        <f>_xlfn.XLOOKUP($E24,OVERALL!$K$6:$K$512,OVERALL!V$6:V$512,"",0)</f>
        <v>18.399999999999999</v>
      </c>
    </row>
    <row r="25" spans="3:15" ht="15" customHeight="1">
      <c r="C25" s="210">
        <v>19</v>
      </c>
      <c r="D25" s="246" t="str">
        <f t="shared" si="0"/>
        <v>QB19</v>
      </c>
      <c r="E25" s="275" t="str">
        <f>_xlfn.XLOOKUP($D25,OVERALL!$F$6:$F$512,OVERALL!K$6:K$512,"",0)</f>
        <v>Jameis Winston</v>
      </c>
      <c r="F25" s="246" t="str">
        <f>_xlfn.XLOOKUP($E25,OVERALL!$K$6:$K$512,OVERALL!O$6:O$512,"",0)</f>
        <v>NO</v>
      </c>
      <c r="G25" s="246">
        <f>_xlfn.XLOOKUP($E25,OVERALL!$K$6:$K$512,OVERALL!P$6:P$512,"",0)</f>
        <v>14</v>
      </c>
      <c r="H25" s="246" t="str">
        <f>IF(_xlfn.XLOOKUP($D25,OVERALL!$F$6:$F$512,OVERALL!L$6:L$512,"",0)="","",_xlfn.XLOOKUP($D25,OVERALL!$F$6:$F$512,OVERALL!L$6:L$512,"",0))</f>
        <v>FREE AGENT</v>
      </c>
      <c r="I25" s="265" t="str">
        <f>IF(_xlfn.XLOOKUP($D25,OVERALL!$F$6:$F$512,OVERALL!M$6:M$512,"",0)="","",_xlfn.XLOOKUP($D25,OVERALL!$F$6:$F$512,OVERALL!M$6:M$512,"",0))</f>
        <v>NA</v>
      </c>
      <c r="J25" s="247" t="str">
        <f>IF(_xlfn.XLOOKUP($D25,OVERALL!$F$6:$F$512,OVERALL!N$6:N$512,"",0)="","",_xlfn.XLOOKUP($D25,OVERALL!$F$6:$F$512,OVERALL!N$6:N$512,"",0))</f>
        <v/>
      </c>
      <c r="K25" s="248">
        <f>_xlfn.XLOOKUP($E25,OVERALL!$K$6:$K$512,OVERALL!R$6:R$512,"",0)</f>
        <v>301.7</v>
      </c>
      <c r="L25" s="247">
        <f>_xlfn.XLOOKUP($E25,OVERALL!$K$6:$K$512,OVERALL!S$6:S$512,"",0)</f>
        <v>120.4</v>
      </c>
      <c r="M25" s="248">
        <f>_xlfn.XLOOKUP($E25,OVERALL!$K$6:$K$512,OVERALL!T$6:T$512,"",0)</f>
        <v>17</v>
      </c>
      <c r="N25" s="246">
        <f>_xlfn.XLOOKUP($E25,OVERALL!$K$6:$K$512,OVERALL!U$6:U$512,"",0)</f>
        <v>24</v>
      </c>
      <c r="O25" s="249">
        <f>_xlfn.XLOOKUP($E25,OVERALL!$K$6:$K$512,OVERALL!V$6:V$512,"",0)</f>
        <v>19.899999999999999</v>
      </c>
    </row>
    <row r="26" spans="3:15" ht="15" customHeight="1">
      <c r="C26" s="210">
        <v>20</v>
      </c>
      <c r="D26" s="246" t="str">
        <f t="shared" si="0"/>
        <v>QB20</v>
      </c>
      <c r="E26" s="275" t="str">
        <f>_xlfn.XLOOKUP($D26,OVERALL!$F$6:$F$512,OVERALL!K$6:K$512,"",0)</f>
        <v>Matt Ryan</v>
      </c>
      <c r="F26" s="246" t="str">
        <f>_xlfn.XLOOKUP($E26,OVERALL!$K$6:$K$512,OVERALL!O$6:O$512,"",0)</f>
        <v>IND</v>
      </c>
      <c r="G26" s="246">
        <f>_xlfn.XLOOKUP($E26,OVERALL!$K$6:$K$512,OVERALL!P$6:P$512,"",0)</f>
        <v>14</v>
      </c>
      <c r="H26" s="246" t="str">
        <f>IF(_xlfn.XLOOKUP($D26,OVERALL!$F$6:$F$512,OVERALL!L$6:L$512,"",0)="","",_xlfn.XLOOKUP($D26,OVERALL!$F$6:$F$512,OVERALL!L$6:L$512,"",0))</f>
        <v>PROGRAM</v>
      </c>
      <c r="I26" s="265">
        <f>IF(_xlfn.XLOOKUP($D26,OVERALL!$F$6:$F$512,OVERALL!M$6:M$512,"",0)="","",_xlfn.XLOOKUP($D26,OVERALL!$F$6:$F$512,OVERALL!M$6:M$512,"",0))</f>
        <v>2</v>
      </c>
      <c r="J26" s="247" t="str">
        <f>IF(_xlfn.XLOOKUP($D26,OVERALL!$F$6:$F$512,OVERALL!N$6:N$512,"",0)="","",_xlfn.XLOOKUP($D26,OVERALL!$F$6:$F$512,OVERALL!N$6:N$512,"",0))</f>
        <v>X</v>
      </c>
      <c r="K26" s="248">
        <f>_xlfn.XLOOKUP($E26,OVERALL!$K$6:$K$512,OVERALL!R$6:R$512,"",0)</f>
        <v>299.41000000000003</v>
      </c>
      <c r="L26" s="247">
        <f>_xlfn.XLOOKUP($E26,OVERALL!$K$6:$K$512,OVERALL!S$6:S$512,"",0)</f>
        <v>234.92</v>
      </c>
      <c r="M26" s="248">
        <f>_xlfn.XLOOKUP($E26,OVERALL!$K$6:$K$512,OVERALL!T$6:T$512,"",0)</f>
        <v>16</v>
      </c>
      <c r="N26" s="246">
        <f>_xlfn.XLOOKUP($E26,OVERALL!$K$6:$K$512,OVERALL!U$6:U$512,"",0)</f>
        <v>25</v>
      </c>
      <c r="O26" s="249">
        <f>_xlfn.XLOOKUP($E26,OVERALL!$K$6:$K$512,OVERALL!V$6:V$512,"",0)</f>
        <v>20.100000000000001</v>
      </c>
    </row>
    <row r="27" spans="3:15" ht="15" customHeight="1">
      <c r="C27" s="210">
        <v>21</v>
      </c>
      <c r="D27" s="246" t="str">
        <f t="shared" si="0"/>
        <v>QB21</v>
      </c>
      <c r="E27" s="275" t="str">
        <f>_xlfn.XLOOKUP($D27,OVERALL!$F$6:$F$512,OVERALL!K$6:K$512,"",0)</f>
        <v>Daniel Jones</v>
      </c>
      <c r="F27" s="246" t="str">
        <f>_xlfn.XLOOKUP($E27,OVERALL!$K$6:$K$512,OVERALL!O$6:O$512,"",0)</f>
        <v>NYG</v>
      </c>
      <c r="G27" s="246">
        <f>_xlfn.XLOOKUP($E27,OVERALL!$K$6:$K$512,OVERALL!P$6:P$512,"",0)</f>
        <v>9</v>
      </c>
      <c r="H27" s="246" t="str">
        <f>IF(_xlfn.XLOOKUP($D27,OVERALL!$F$6:$F$512,OVERALL!L$6:L$512,"",0)="","",_xlfn.XLOOKUP($D27,OVERALL!$F$6:$F$512,OVERALL!L$6:L$512,"",0))</f>
        <v>HABANEROS</v>
      </c>
      <c r="I27" s="265">
        <f>IF(_xlfn.XLOOKUP($D27,OVERALL!$F$6:$F$512,OVERALL!M$6:M$512,"",0)="","",_xlfn.XLOOKUP($D27,OVERALL!$F$6:$F$512,OVERALL!M$6:M$512,"",0))</f>
        <v>1</v>
      </c>
      <c r="J27" s="247" t="str">
        <f>IF(_xlfn.XLOOKUP($D27,OVERALL!$F$6:$F$512,OVERALL!N$6:N$512,"",0)="","",_xlfn.XLOOKUP($D27,OVERALL!$F$6:$F$512,OVERALL!N$6:N$512,"",0))</f>
        <v>X</v>
      </c>
      <c r="K27" s="248">
        <f>_xlfn.XLOOKUP($E27,OVERALL!$K$6:$K$512,OVERALL!R$6:R$512,"",0)</f>
        <v>242.47</v>
      </c>
      <c r="L27" s="247">
        <f>_xlfn.XLOOKUP($E27,OVERALL!$K$6:$K$512,OVERALL!S$6:S$512,"",0)</f>
        <v>173.52</v>
      </c>
      <c r="M27" s="248">
        <f>_xlfn.XLOOKUP($E27,OVERALL!$K$6:$K$512,OVERALL!T$6:T$512,"",0)</f>
        <v>19</v>
      </c>
      <c r="N27" s="246">
        <f>_xlfn.XLOOKUP($E27,OVERALL!$K$6:$K$512,OVERALL!U$6:U$512,"",0)</f>
        <v>26</v>
      </c>
      <c r="O27" s="249">
        <f>_xlfn.XLOOKUP($E27,OVERALL!$K$6:$K$512,OVERALL!V$6:V$512,"",0)</f>
        <v>22.7</v>
      </c>
    </row>
    <row r="28" spans="3:15" ht="15" customHeight="1">
      <c r="C28" s="210">
        <v>22</v>
      </c>
      <c r="D28" s="246" t="str">
        <f t="shared" si="0"/>
        <v>QB22</v>
      </c>
      <c r="E28" s="275" t="str">
        <f>_xlfn.XLOOKUP($D28,OVERALL!$F$6:$F$512,OVERALL!K$6:K$512,"",0)</f>
        <v>Ryan Tannehill</v>
      </c>
      <c r="F28" s="246" t="str">
        <f>_xlfn.XLOOKUP($E28,OVERALL!$K$6:$K$512,OVERALL!O$6:O$512,"",0)</f>
        <v>TEN</v>
      </c>
      <c r="G28" s="246">
        <f>_xlfn.XLOOKUP($E28,OVERALL!$K$6:$K$512,OVERALL!P$6:P$512,"",0)</f>
        <v>6</v>
      </c>
      <c r="H28" s="246" t="str">
        <f>IF(_xlfn.XLOOKUP($D28,OVERALL!$F$6:$F$512,OVERALL!L$6:L$512,"",0)="","",_xlfn.XLOOKUP($D28,OVERALL!$F$6:$F$512,OVERALL!L$6:L$512,"",0))</f>
        <v>BROTHERHOOD</v>
      </c>
      <c r="I28" s="265">
        <f>IF(_xlfn.XLOOKUP($D28,OVERALL!$F$6:$F$512,OVERALL!M$6:M$512,"",0)="","",_xlfn.XLOOKUP($D28,OVERALL!$F$6:$F$512,OVERALL!M$6:M$512,"",0))</f>
        <v>2</v>
      </c>
      <c r="J28" s="247" t="str">
        <f>IF(_xlfn.XLOOKUP($D28,OVERALL!$F$6:$F$512,OVERALL!N$6:N$512,"",0)="","",_xlfn.XLOOKUP($D28,OVERALL!$F$6:$F$512,OVERALL!N$6:N$512,"",0))</f>
        <v>X</v>
      </c>
      <c r="K28" s="248">
        <f>_xlfn.XLOOKUP($E28,OVERALL!$K$6:$K$512,OVERALL!R$6:R$512,"",0)</f>
        <v>302.26</v>
      </c>
      <c r="L28" s="247">
        <f>_xlfn.XLOOKUP($E28,OVERALL!$K$6:$K$512,OVERALL!S$6:S$512,"",0)</f>
        <v>282.36</v>
      </c>
      <c r="M28" s="248">
        <f>_xlfn.XLOOKUP($E28,OVERALL!$K$6:$K$512,OVERALL!T$6:T$512,"",0)</f>
        <v>16</v>
      </c>
      <c r="N28" s="246">
        <f>_xlfn.XLOOKUP($E28,OVERALL!$K$6:$K$512,OVERALL!U$6:U$512,"",0)</f>
        <v>28</v>
      </c>
      <c r="O28" s="249">
        <f>_xlfn.XLOOKUP($E28,OVERALL!$K$6:$K$512,OVERALL!V$6:V$512,"",0)</f>
        <v>21.6</v>
      </c>
    </row>
    <row r="29" spans="3:15" ht="15" customHeight="1">
      <c r="C29" s="210">
        <v>23</v>
      </c>
      <c r="D29" s="246" t="str">
        <f t="shared" si="0"/>
        <v>QB23</v>
      </c>
      <c r="E29" s="275" t="str">
        <f>_xlfn.XLOOKUP($D29,OVERALL!$F$6:$F$512,OVERALL!K$6:K$512,"",0)</f>
        <v>Mac Jones</v>
      </c>
      <c r="F29" s="246" t="str">
        <f>_xlfn.XLOOKUP($E29,OVERALL!$K$6:$K$512,OVERALL!O$6:O$512,"",0)</f>
        <v>NE</v>
      </c>
      <c r="G29" s="246">
        <f>_xlfn.XLOOKUP($E29,OVERALL!$K$6:$K$512,OVERALL!P$6:P$512,"",0)</f>
        <v>10</v>
      </c>
      <c r="H29" s="246" t="str">
        <f>IF(_xlfn.XLOOKUP($D29,OVERALL!$F$6:$F$512,OVERALL!L$6:L$512,"",0)="","",_xlfn.XLOOKUP($D29,OVERALL!$F$6:$F$512,OVERALL!L$6:L$512,"",0))</f>
        <v>ROID RAGERS</v>
      </c>
      <c r="I29" s="265">
        <f>IF(_xlfn.XLOOKUP($D29,OVERALL!$F$6:$F$512,OVERALL!M$6:M$512,"",0)="","",_xlfn.XLOOKUP($D29,OVERALL!$F$6:$F$512,OVERALL!M$6:M$512,"",0))</f>
        <v>5</v>
      </c>
      <c r="J29" s="247" t="str">
        <f>IF(_xlfn.XLOOKUP($D29,OVERALL!$F$6:$F$512,OVERALL!N$6:N$512,"",0)="","",_xlfn.XLOOKUP($D29,OVERALL!$F$6:$F$512,OVERALL!N$6:N$512,"",0))</f>
        <v>X</v>
      </c>
      <c r="K29" s="248">
        <f>_xlfn.XLOOKUP($E29,OVERALL!$K$6:$K$512,OVERALL!R$6:R$512,"",0)</f>
        <v>236.98</v>
      </c>
      <c r="L29" s="247">
        <f>_xlfn.XLOOKUP($E29,OVERALL!$K$6:$K$512,OVERALL!S$6:S$512,"",0)</f>
        <v>237.94</v>
      </c>
      <c r="M29" s="248">
        <f>_xlfn.XLOOKUP($E29,OVERALL!$K$6:$K$512,OVERALL!T$6:T$512,"",0)</f>
        <v>19</v>
      </c>
      <c r="N29" s="246">
        <f>_xlfn.XLOOKUP($E29,OVERALL!$K$6:$K$512,OVERALL!U$6:U$512,"",0)</f>
        <v>26</v>
      </c>
      <c r="O29" s="249">
        <f>_xlfn.XLOOKUP($E29,OVERALL!$K$6:$K$512,OVERALL!V$6:V$512,"",0)</f>
        <v>22.7</v>
      </c>
    </row>
    <row r="30" spans="3:15" ht="15" customHeight="1">
      <c r="C30" s="210">
        <v>24</v>
      </c>
      <c r="D30" s="246" t="str">
        <f t="shared" si="0"/>
        <v>QB24</v>
      </c>
      <c r="E30" s="275" t="str">
        <f>_xlfn.XLOOKUP($D30,OVERALL!$F$6:$F$512,OVERALL!K$6:K$512,"",0)</f>
        <v>Jared Goff</v>
      </c>
      <c r="F30" s="246" t="str">
        <f>_xlfn.XLOOKUP($E30,OVERALL!$K$6:$K$512,OVERALL!O$6:O$512,"",0)</f>
        <v>DET</v>
      </c>
      <c r="G30" s="246">
        <f>_xlfn.XLOOKUP($E30,OVERALL!$K$6:$K$512,OVERALL!P$6:P$512,"",0)</f>
        <v>6</v>
      </c>
      <c r="H30" s="246" t="str">
        <f>IF(_xlfn.XLOOKUP($D30,OVERALL!$F$6:$F$512,OVERALL!L$6:L$512,"",0)="","",_xlfn.XLOOKUP($D30,OVERALL!$F$6:$F$512,OVERALL!L$6:L$512,"",0))</f>
        <v>DYNASTY</v>
      </c>
      <c r="I30" s="265">
        <f>IF(_xlfn.XLOOKUP($D30,OVERALL!$F$6:$F$512,OVERALL!M$6:M$512,"",0)="","",_xlfn.XLOOKUP($D30,OVERALL!$F$6:$F$512,OVERALL!M$6:M$512,"",0))</f>
        <v>1</v>
      </c>
      <c r="J30" s="247" t="str">
        <f>IF(_xlfn.XLOOKUP($D30,OVERALL!$F$6:$F$512,OVERALL!N$6:N$512,"",0)="","",_xlfn.XLOOKUP($D30,OVERALL!$F$6:$F$512,OVERALL!N$6:N$512,"",0))</f>
        <v>X</v>
      </c>
      <c r="K30" s="248">
        <f>_xlfn.XLOOKUP($E30,OVERALL!$K$6:$K$512,OVERALL!R$6:R$512,"",0)</f>
        <v>256.89999999999998</v>
      </c>
      <c r="L30" s="247">
        <f>_xlfn.XLOOKUP($E30,OVERALL!$K$6:$K$512,OVERALL!S$6:S$512,"",0)</f>
        <v>202.5</v>
      </c>
      <c r="M30" s="248">
        <f>_xlfn.XLOOKUP($E30,OVERALL!$K$6:$K$512,OVERALL!T$6:T$512,"",0)</f>
        <v>20</v>
      </c>
      <c r="N30" s="246">
        <f>_xlfn.XLOOKUP($E30,OVERALL!$K$6:$K$512,OVERALL!U$6:U$512,"",0)</f>
        <v>30</v>
      </c>
      <c r="O30" s="249">
        <f>_xlfn.XLOOKUP($E30,OVERALL!$K$6:$K$512,OVERALL!V$6:V$512,"",0)</f>
        <v>25.5</v>
      </c>
    </row>
    <row r="31" spans="3:15" ht="15" customHeight="1">
      <c r="C31" s="210">
        <v>25</v>
      </c>
      <c r="D31" s="246" t="str">
        <f t="shared" si="0"/>
        <v>QB25</v>
      </c>
      <c r="E31" s="275" t="str">
        <f>_xlfn.XLOOKUP($D31,OVERALL!$F$6:$F$512,OVERALL!K$6:K$512,"",0)</f>
        <v>Carson Wentz</v>
      </c>
      <c r="F31" s="246" t="str">
        <f>_xlfn.XLOOKUP($E31,OVERALL!$K$6:$K$512,OVERALL!O$6:O$512,"",0)</f>
        <v>WAS</v>
      </c>
      <c r="G31" s="246">
        <f>_xlfn.XLOOKUP($E31,OVERALL!$K$6:$K$512,OVERALL!P$6:P$512,"",0)</f>
        <v>14</v>
      </c>
      <c r="H31" s="246" t="str">
        <f>IF(_xlfn.XLOOKUP($D31,OVERALL!$F$6:$F$512,OVERALL!L$6:L$512,"",0)="","",_xlfn.XLOOKUP($D31,OVERALL!$F$6:$F$512,OVERALL!L$6:L$512,"",0))</f>
        <v>HABANEROS</v>
      </c>
      <c r="I31" s="265">
        <f>IF(_xlfn.XLOOKUP($D31,OVERALL!$F$6:$F$512,OVERALL!M$6:M$512,"",0)="","",_xlfn.XLOOKUP($D31,OVERALL!$F$6:$F$512,OVERALL!M$6:M$512,"",0))</f>
        <v>8</v>
      </c>
      <c r="J31" s="247" t="str">
        <f>IF(_xlfn.XLOOKUP($D31,OVERALL!$F$6:$F$512,OVERALL!N$6:N$512,"",0)="","",_xlfn.XLOOKUP($D31,OVERALL!$F$6:$F$512,OVERALL!N$6:N$512,"",0))</f>
        <v>X</v>
      </c>
      <c r="K31" s="248">
        <f>_xlfn.XLOOKUP($E31,OVERALL!$K$6:$K$512,OVERALL!R$6:R$512,"",0)</f>
        <v>238.47</v>
      </c>
      <c r="L31" s="247">
        <f>_xlfn.XLOOKUP($E31,OVERALL!$K$6:$K$512,OVERALL!S$6:S$512,"",0)</f>
        <v>265.02</v>
      </c>
      <c r="M31" s="248">
        <f>_xlfn.XLOOKUP($E31,OVERALL!$K$6:$K$512,OVERALL!T$6:T$512,"",0)</f>
        <v>20</v>
      </c>
      <c r="N31" s="246">
        <f>_xlfn.XLOOKUP($E31,OVERALL!$K$6:$K$512,OVERALL!U$6:U$512,"",0)</f>
        <v>29</v>
      </c>
      <c r="O31" s="249">
        <f>_xlfn.XLOOKUP($E31,OVERALL!$K$6:$K$512,OVERALL!V$6:V$512,"",0)</f>
        <v>24.6</v>
      </c>
    </row>
    <row r="32" spans="3:15" ht="15" customHeight="1">
      <c r="C32" s="210">
        <v>26</v>
      </c>
      <c r="D32" s="246" t="str">
        <f t="shared" si="0"/>
        <v>QB26</v>
      </c>
      <c r="E32" s="275" t="str">
        <f>_xlfn.XLOOKUP($D32,OVERALL!$F$6:$F$512,OVERALL!K$6:K$512,"",0)</f>
        <v>Davis Mills</v>
      </c>
      <c r="F32" s="246" t="str">
        <f>_xlfn.XLOOKUP($E32,OVERALL!$K$6:$K$512,OVERALL!O$6:O$512,"",0)</f>
        <v>HOU</v>
      </c>
      <c r="G32" s="246">
        <f>_xlfn.XLOOKUP($E32,OVERALL!$K$6:$K$512,OVERALL!P$6:P$512,"",0)</f>
        <v>6</v>
      </c>
      <c r="H32" s="246" t="str">
        <f>IF(_xlfn.XLOOKUP($D32,OVERALL!$F$6:$F$512,OVERALL!L$6:L$512,"",0)="","",_xlfn.XLOOKUP($D32,OVERALL!$F$6:$F$512,OVERALL!L$6:L$512,"",0))</f>
        <v>BROTHERHOOD</v>
      </c>
      <c r="I32" s="265">
        <f>IF(_xlfn.XLOOKUP($D32,OVERALL!$F$6:$F$512,OVERALL!M$6:M$512,"",0)="","",_xlfn.XLOOKUP($D32,OVERALL!$F$6:$F$512,OVERALL!M$6:M$512,"",0))</f>
        <v>4</v>
      </c>
      <c r="J32" s="247" t="str">
        <f>IF(_xlfn.XLOOKUP($D32,OVERALL!$F$6:$F$512,OVERALL!N$6:N$512,"",0)="","",_xlfn.XLOOKUP($D32,OVERALL!$F$6:$F$512,OVERALL!N$6:N$512,"",0))</f>
        <v>X</v>
      </c>
      <c r="K32" s="248">
        <f>_xlfn.XLOOKUP($E32,OVERALL!$K$6:$K$512,OVERALL!R$6:R$512,"",0)</f>
        <v>214.68</v>
      </c>
      <c r="L32" s="247">
        <f>_xlfn.XLOOKUP($E32,OVERALL!$K$6:$K$512,OVERALL!S$6:S$512,"",0)</f>
        <v>166.96</v>
      </c>
      <c r="M32" s="248">
        <f>_xlfn.XLOOKUP($E32,OVERALL!$K$6:$K$512,OVERALL!T$6:T$512,"",0)</f>
        <v>20</v>
      </c>
      <c r="N32" s="246">
        <f>_xlfn.XLOOKUP($E32,OVERALL!$K$6:$K$512,OVERALL!U$6:U$512,"",0)</f>
        <v>29</v>
      </c>
      <c r="O32" s="249">
        <f>_xlfn.XLOOKUP($E32,OVERALL!$K$6:$K$512,OVERALL!V$6:V$512,"",0)</f>
        <v>26.1</v>
      </c>
    </row>
    <row r="33" spans="3:15" ht="15" customHeight="1">
      <c r="C33" s="210">
        <v>27</v>
      </c>
      <c r="D33" s="246" t="str">
        <f t="shared" si="0"/>
        <v>QB27</v>
      </c>
      <c r="E33" s="275" t="str">
        <f>_xlfn.XLOOKUP($D33,OVERALL!$F$6:$F$512,OVERALL!K$6:K$512,"",0)</f>
        <v>Baker Mayfield</v>
      </c>
      <c r="F33" s="246" t="str">
        <f>_xlfn.XLOOKUP($E33,OVERALL!$K$6:$K$512,OVERALL!O$6:O$512,"",0)</f>
        <v>CAR</v>
      </c>
      <c r="G33" s="246">
        <f>_xlfn.XLOOKUP($E33,OVERALL!$K$6:$K$512,OVERALL!P$6:P$512,"",0)</f>
        <v>13</v>
      </c>
      <c r="H33" s="246" t="str">
        <f>IF(_xlfn.XLOOKUP($D33,OVERALL!$F$6:$F$512,OVERALL!L$6:L$512,"",0)="","",_xlfn.XLOOKUP($D33,OVERALL!$F$6:$F$512,OVERALL!L$6:L$512,"",0))</f>
        <v>HOMIES</v>
      </c>
      <c r="I33" s="265">
        <f>IF(_xlfn.XLOOKUP($D33,OVERALL!$F$6:$F$512,OVERALL!M$6:M$512,"",0)="","",_xlfn.XLOOKUP($D33,OVERALL!$F$6:$F$512,OVERALL!M$6:M$512,"",0))</f>
        <v>6</v>
      </c>
      <c r="J33" s="247" t="str">
        <f>IF(_xlfn.XLOOKUP($D33,OVERALL!$F$6:$F$512,OVERALL!N$6:N$512,"",0)="","",_xlfn.XLOOKUP($D33,OVERALL!$F$6:$F$512,OVERALL!N$6:N$512,"",0))</f>
        <v>X</v>
      </c>
      <c r="K33" s="248">
        <f>_xlfn.XLOOKUP($E33,OVERALL!$K$6:$K$512,OVERALL!R$6:R$512,"",0)</f>
        <v>230.93</v>
      </c>
      <c r="L33" s="247">
        <f>_xlfn.XLOOKUP($E33,OVERALL!$K$6:$K$512,OVERALL!S$6:S$512,"",0)</f>
        <v>193.9</v>
      </c>
      <c r="M33" s="248">
        <f>_xlfn.XLOOKUP($E33,OVERALL!$K$6:$K$512,OVERALL!T$6:T$512,"",0)</f>
        <v>23</v>
      </c>
      <c r="N33" s="246">
        <f>_xlfn.XLOOKUP($E33,OVERALL!$K$6:$K$512,OVERALL!U$6:U$512,"",0)</f>
        <v>31</v>
      </c>
      <c r="O33" s="249">
        <f>_xlfn.XLOOKUP($E33,OVERALL!$K$6:$K$512,OVERALL!V$6:V$512,"",0)</f>
        <v>26.1</v>
      </c>
    </row>
    <row r="34" spans="3:15" ht="15" customHeight="1">
      <c r="C34" s="210">
        <v>28</v>
      </c>
      <c r="D34" s="246" t="str">
        <f t="shared" si="0"/>
        <v>QB28</v>
      </c>
      <c r="E34" s="275" t="str">
        <f>_xlfn.XLOOKUP($D34,OVERALL!$F$6:$F$512,OVERALL!K$6:K$512,"",0)</f>
        <v>Zach Wilson</v>
      </c>
      <c r="F34" s="246" t="str">
        <f>_xlfn.XLOOKUP($E34,OVERALL!$K$6:$K$512,OVERALL!O$6:O$512,"",0)</f>
        <v>NYJ</v>
      </c>
      <c r="G34" s="246">
        <f>_xlfn.XLOOKUP($E34,OVERALL!$K$6:$K$512,OVERALL!P$6:P$512,"",0)</f>
        <v>10</v>
      </c>
      <c r="H34" s="246" t="str">
        <f>IF(_xlfn.XLOOKUP($D34,OVERALL!$F$6:$F$512,OVERALL!L$6:L$512,"",0)="","",_xlfn.XLOOKUP($D34,OVERALL!$F$6:$F$512,OVERALL!L$6:L$512,"",0))</f>
        <v>BROTHERHOOD</v>
      </c>
      <c r="I34" s="265">
        <f>IF(_xlfn.XLOOKUP($D34,OVERALL!$F$6:$F$512,OVERALL!M$6:M$512,"",0)="","",_xlfn.XLOOKUP($D34,OVERALL!$F$6:$F$512,OVERALL!M$6:M$512,"",0))</f>
        <v>2</v>
      </c>
      <c r="J34" s="247" t="str">
        <f>IF(_xlfn.XLOOKUP($D34,OVERALL!$F$6:$F$512,OVERALL!N$6:N$512,"",0)="","",_xlfn.XLOOKUP($D34,OVERALL!$F$6:$F$512,OVERALL!N$6:N$512,"",0))</f>
        <v>X</v>
      </c>
      <c r="K34" s="248">
        <f>_xlfn.XLOOKUP($E34,OVERALL!$K$6:$K$512,OVERALL!R$6:R$512,"",0)</f>
        <v>238.69</v>
      </c>
      <c r="L34" s="247">
        <f>_xlfn.XLOOKUP($E34,OVERALL!$K$6:$K$512,OVERALL!S$6:S$512,"",0)</f>
        <v>162.86000000000001</v>
      </c>
      <c r="M34" s="248">
        <f>_xlfn.XLOOKUP($E34,OVERALL!$K$6:$K$512,OVERALL!T$6:T$512,"",0)</f>
        <v>22</v>
      </c>
      <c r="N34" s="246">
        <f>_xlfn.XLOOKUP($E34,OVERALL!$K$6:$K$512,OVERALL!U$6:U$512,"",0)</f>
        <v>30</v>
      </c>
      <c r="O34" s="249">
        <f>_xlfn.XLOOKUP($E34,OVERALL!$K$6:$K$512,OVERALL!V$6:V$512,"",0)</f>
        <v>26.2</v>
      </c>
    </row>
    <row r="35" spans="3:15" ht="15" customHeight="1">
      <c r="C35" s="210">
        <v>29</v>
      </c>
      <c r="D35" s="246" t="str">
        <f t="shared" si="0"/>
        <v>QB29</v>
      </c>
      <c r="E35" s="275" t="str">
        <f>_xlfn.XLOOKUP($D35,OVERALL!$F$6:$F$512,OVERALL!K$6:K$512,"",0)</f>
        <v>Marcus Mariota</v>
      </c>
      <c r="F35" s="246" t="str">
        <f>_xlfn.XLOOKUP($E35,OVERALL!$K$6:$K$512,OVERALL!O$6:O$512,"",0)</f>
        <v>ATL</v>
      </c>
      <c r="G35" s="246">
        <f>_xlfn.XLOOKUP($E35,OVERALL!$K$6:$K$512,OVERALL!P$6:P$512,"",0)</f>
        <v>14</v>
      </c>
      <c r="H35" s="246" t="str">
        <f>IF(_xlfn.XLOOKUP($D35,OVERALL!$F$6:$F$512,OVERALL!L$6:L$512,"",0)="","",_xlfn.XLOOKUP($D35,OVERALL!$F$6:$F$512,OVERALL!L$6:L$512,"",0))</f>
        <v>FREE AGENT</v>
      </c>
      <c r="I35" s="265" t="str">
        <f>IF(_xlfn.XLOOKUP($D35,OVERALL!$F$6:$F$512,OVERALL!M$6:M$512,"",0)="","",_xlfn.XLOOKUP($D35,OVERALL!$F$6:$F$512,OVERALL!M$6:M$512,"",0))</f>
        <v>NA</v>
      </c>
      <c r="J35" s="247" t="str">
        <f>IF(_xlfn.XLOOKUP($D35,OVERALL!$F$6:$F$512,OVERALL!N$6:N$512,"",0)="","",_xlfn.XLOOKUP($D35,OVERALL!$F$6:$F$512,OVERALL!N$6:N$512,"",0))</f>
        <v/>
      </c>
      <c r="K35" s="248">
        <f>_xlfn.XLOOKUP($E35,OVERALL!$K$6:$K$512,OVERALL!R$6:R$512,"",0)</f>
        <v>240.53</v>
      </c>
      <c r="L35" s="247">
        <f>_xlfn.XLOOKUP($E35,OVERALL!$K$6:$K$512,OVERALL!S$6:S$512,"",0)</f>
        <v>14.86</v>
      </c>
      <c r="M35" s="248">
        <f>_xlfn.XLOOKUP($E35,OVERALL!$K$6:$K$512,OVERALL!T$6:T$512,"",0)</f>
        <v>22</v>
      </c>
      <c r="N35" s="246">
        <f>_xlfn.XLOOKUP($E35,OVERALL!$K$6:$K$512,OVERALL!U$6:U$512,"",0)</f>
        <v>32</v>
      </c>
      <c r="O35" s="249">
        <f>_xlfn.XLOOKUP($E35,OVERALL!$K$6:$K$512,OVERALL!V$6:V$512,"",0)</f>
        <v>27.8</v>
      </c>
    </row>
    <row r="36" spans="3:15" ht="15" customHeight="1">
      <c r="C36" s="210">
        <v>30</v>
      </c>
      <c r="D36" s="246" t="str">
        <f t="shared" si="0"/>
        <v>QB30</v>
      </c>
      <c r="E36" s="275" t="str">
        <f>_xlfn.XLOOKUP($D36,OVERALL!$F$6:$F$512,OVERALL!K$6:K$512,"",0)</f>
        <v>Deshaun Watson</v>
      </c>
      <c r="F36" s="246" t="str">
        <f>_xlfn.XLOOKUP($E36,OVERALL!$K$6:$K$512,OVERALL!O$6:O$512,"",0)</f>
        <v>CLE</v>
      </c>
      <c r="G36" s="246">
        <f>_xlfn.XLOOKUP($E36,OVERALL!$K$6:$K$512,OVERALL!P$6:P$512,"",0)</f>
        <v>9</v>
      </c>
      <c r="H36" s="246" t="str">
        <f>IF(_xlfn.XLOOKUP($D36,OVERALL!$F$6:$F$512,OVERALL!L$6:L$512,"",0)="","",_xlfn.XLOOKUP($D36,OVERALL!$F$6:$F$512,OVERALL!L$6:L$512,"",0))</f>
        <v>PROGRAM</v>
      </c>
      <c r="I36" s="265">
        <f>IF(_xlfn.XLOOKUP($D36,OVERALL!$F$6:$F$512,OVERALL!M$6:M$512,"",0)="","",_xlfn.XLOOKUP($D36,OVERALL!$F$6:$F$512,OVERALL!M$6:M$512,"",0))</f>
        <v>11</v>
      </c>
      <c r="J36" s="247" t="str">
        <f>IF(_xlfn.XLOOKUP($D36,OVERALL!$F$6:$F$512,OVERALL!N$6:N$512,"",0)="","",_xlfn.XLOOKUP($D36,OVERALL!$F$6:$F$512,OVERALL!N$6:N$512,"",0))</f>
        <v>C</v>
      </c>
      <c r="K36" s="248">
        <f>_xlfn.XLOOKUP($E36,OVERALL!$K$6:$K$512,OVERALL!R$6:R$512,"",0)</f>
        <v>143.13999999999999</v>
      </c>
      <c r="L36" s="247">
        <f>_xlfn.XLOOKUP($E36,OVERALL!$K$6:$K$512,OVERALL!S$6:S$512,"",0)</f>
        <v>0</v>
      </c>
      <c r="M36" s="248">
        <f>_xlfn.XLOOKUP($E36,OVERALL!$K$6:$K$512,OVERALL!T$6:T$512,"",0)</f>
        <v>25</v>
      </c>
      <c r="N36" s="246">
        <f>_xlfn.XLOOKUP($E36,OVERALL!$K$6:$K$512,OVERALL!U$6:U$512,"",0)</f>
        <v>36</v>
      </c>
      <c r="O36" s="249">
        <f>_xlfn.XLOOKUP($E36,OVERALL!$K$6:$K$512,OVERALL!V$6:V$512,"",0)</f>
        <v>31.6</v>
      </c>
    </row>
    <row r="37" spans="3:15" ht="15" customHeight="1">
      <c r="C37" s="210">
        <v>31</v>
      </c>
      <c r="D37" s="246" t="str">
        <f t="shared" si="0"/>
        <v>QB31</v>
      </c>
      <c r="E37" s="275" t="str">
        <f>_xlfn.XLOOKUP($D37,OVERALL!$F$6:$F$512,OVERALL!K$6:K$512,"",0)</f>
        <v>Mitch Trubisky</v>
      </c>
      <c r="F37" s="246" t="str">
        <f>_xlfn.XLOOKUP($E37,OVERALL!$K$6:$K$512,OVERALL!O$6:O$512,"",0)</f>
        <v>PIT</v>
      </c>
      <c r="G37" s="246">
        <f>_xlfn.XLOOKUP($E37,OVERALL!$K$6:$K$512,OVERALL!P$6:P$512,"",0)</f>
        <v>9</v>
      </c>
      <c r="H37" s="246" t="str">
        <f>IF(_xlfn.XLOOKUP($D37,OVERALL!$F$6:$F$512,OVERALL!L$6:L$512,"",0)="","",_xlfn.XLOOKUP($D37,OVERALL!$F$6:$F$512,OVERALL!L$6:L$512,"",0))</f>
        <v>FREE AGENT</v>
      </c>
      <c r="I37" s="265" t="str">
        <f>IF(_xlfn.XLOOKUP($D37,OVERALL!$F$6:$F$512,OVERALL!M$6:M$512,"",0)="","",_xlfn.XLOOKUP($D37,OVERALL!$F$6:$F$512,OVERALL!M$6:M$512,"",0))</f>
        <v>NA</v>
      </c>
      <c r="J37" s="247" t="str">
        <f>IF(_xlfn.XLOOKUP($D37,OVERALL!$F$6:$F$512,OVERALL!N$6:N$512,"",0)="","",_xlfn.XLOOKUP($D37,OVERALL!$F$6:$F$512,OVERALL!N$6:N$512,"",0))</f>
        <v/>
      </c>
      <c r="K37" s="248" t="str">
        <f>_xlfn.XLOOKUP($E37,OVERALL!$K$6:$K$512,OVERALL!R$6:R$512,"",0)</f>
        <v/>
      </c>
      <c r="L37" s="247">
        <f>_xlfn.XLOOKUP($E37,OVERALL!$K$6:$K$512,OVERALL!S$6:S$512,"",0)</f>
        <v>9.1199999999999992</v>
      </c>
      <c r="M37" s="248">
        <f>_xlfn.XLOOKUP($E37,OVERALL!$K$6:$K$512,OVERALL!T$6:T$512,"",0)</f>
        <v>29</v>
      </c>
      <c r="N37" s="246">
        <f>_xlfn.XLOOKUP($E37,OVERALL!$K$6:$K$512,OVERALL!U$6:U$512,"",0)</f>
        <v>35</v>
      </c>
      <c r="O37" s="249">
        <f>_xlfn.XLOOKUP($E37,OVERALL!$K$6:$K$512,OVERALL!V$6:V$512,"",0)</f>
        <v>31.6</v>
      </c>
    </row>
    <row r="38" spans="3:15" ht="15" customHeight="1">
      <c r="C38" s="210">
        <v>32</v>
      </c>
      <c r="D38" s="246" t="str">
        <f t="shared" si="0"/>
        <v>QB32</v>
      </c>
      <c r="E38" s="275" t="str">
        <f>_xlfn.XLOOKUP($D38,OVERALL!$F$6:$F$512,OVERALL!K$6:K$512,"",0)</f>
        <v>Jacoby Brissett</v>
      </c>
      <c r="F38" s="246" t="str">
        <f>_xlfn.XLOOKUP($E38,OVERALL!$K$6:$K$512,OVERALL!O$6:O$512,"",0)</f>
        <v>CLE</v>
      </c>
      <c r="G38" s="246">
        <f>_xlfn.XLOOKUP($E38,OVERALL!$K$6:$K$512,OVERALL!P$6:P$512,"",0)</f>
        <v>9</v>
      </c>
      <c r="H38" s="246" t="str">
        <f>IF(_xlfn.XLOOKUP($D38,OVERALL!$F$6:$F$512,OVERALL!L$6:L$512,"",0)="","",_xlfn.XLOOKUP($D38,OVERALL!$F$6:$F$512,OVERALL!L$6:L$512,"",0))</f>
        <v>FREE AGENT</v>
      </c>
      <c r="I38" s="265" t="str">
        <f>IF(_xlfn.XLOOKUP($D38,OVERALL!$F$6:$F$512,OVERALL!M$6:M$512,"",0)="","",_xlfn.XLOOKUP($D38,OVERALL!$F$6:$F$512,OVERALL!M$6:M$512,"",0))</f>
        <v>NA</v>
      </c>
      <c r="J38" s="247" t="str">
        <f>IF(_xlfn.XLOOKUP($D38,OVERALL!$F$6:$F$512,OVERALL!N$6:N$512,"",0)="","",_xlfn.XLOOKUP($D38,OVERALL!$F$6:$F$512,OVERALL!N$6:N$512,"",0))</f>
        <v/>
      </c>
      <c r="K38" s="248">
        <f>_xlfn.XLOOKUP($E38,OVERALL!$K$6:$K$512,OVERALL!R$6:R$512,"",0)</f>
        <v>176.5</v>
      </c>
      <c r="L38" s="247">
        <f>_xlfn.XLOOKUP($E38,OVERALL!$K$6:$K$512,OVERALL!S$6:S$512,"",0)</f>
        <v>76.319999999999993</v>
      </c>
      <c r="M38" s="248">
        <f>_xlfn.XLOOKUP($E38,OVERALL!$K$6:$K$512,OVERALL!T$6:T$512,"",0)</f>
        <v>29</v>
      </c>
      <c r="N38" s="246">
        <f>_xlfn.XLOOKUP($E38,OVERALL!$K$6:$K$512,OVERALL!U$6:U$512,"",0)</f>
        <v>35</v>
      </c>
      <c r="O38" s="249">
        <f>_xlfn.XLOOKUP($E38,OVERALL!$K$6:$K$512,OVERALL!V$6:V$512,"",0)</f>
        <v>31.7</v>
      </c>
    </row>
    <row r="39" spans="3:15" ht="15" customHeight="1">
      <c r="C39" s="210">
        <v>33</v>
      </c>
      <c r="D39" s="246" t="str">
        <f t="shared" si="0"/>
        <v>QB33</v>
      </c>
      <c r="E39" s="275" t="str">
        <f>_xlfn.XLOOKUP($D39,OVERALL!$F$6:$F$512,OVERALL!K$6:K$512,"",0)</f>
        <v>Geno Smith</v>
      </c>
      <c r="F39" s="246" t="str">
        <f>_xlfn.XLOOKUP($E39,OVERALL!$K$6:$K$512,OVERALL!O$6:O$512,"",0)</f>
        <v>SEA</v>
      </c>
      <c r="G39" s="246">
        <f>_xlfn.XLOOKUP($E39,OVERALL!$K$6:$K$512,OVERALL!P$6:P$512,"",0)</f>
        <v>11</v>
      </c>
      <c r="H39" s="246" t="str">
        <f>IF(_xlfn.XLOOKUP($D39,OVERALL!$F$6:$F$512,OVERALL!L$6:L$512,"",0)="","",_xlfn.XLOOKUP($D39,OVERALL!$F$6:$F$512,OVERALL!L$6:L$512,"",0))</f>
        <v>FREE AGENT</v>
      </c>
      <c r="I39" s="265" t="str">
        <f>IF(_xlfn.XLOOKUP($D39,OVERALL!$F$6:$F$512,OVERALL!M$6:M$512,"",0)="","",_xlfn.XLOOKUP($D39,OVERALL!$F$6:$F$512,OVERALL!M$6:M$512,"",0))</f>
        <v>NA</v>
      </c>
      <c r="J39" s="247" t="str">
        <f>IF(_xlfn.XLOOKUP($D39,OVERALL!$F$6:$F$512,OVERALL!N$6:N$512,"",0)="","",_xlfn.XLOOKUP($D39,OVERALL!$F$6:$F$512,OVERALL!N$6:N$512,"",0))</f>
        <v/>
      </c>
      <c r="K39" s="248">
        <f>_xlfn.XLOOKUP($E39,OVERALL!$K$6:$K$512,OVERALL!R$6:R$512,"",0)</f>
        <v>193.76</v>
      </c>
      <c r="L39" s="247">
        <f>_xlfn.XLOOKUP($E39,OVERALL!$K$6:$K$512,OVERALL!S$6:S$512,"",0)</f>
        <v>55.28</v>
      </c>
      <c r="M39" s="248">
        <f>_xlfn.XLOOKUP($E39,OVERALL!$K$6:$K$512,OVERALL!T$6:T$512,"",0)</f>
        <v>30</v>
      </c>
      <c r="N39" s="246">
        <f>_xlfn.XLOOKUP($E39,OVERALL!$K$6:$K$512,OVERALL!U$6:U$512,"",0)</f>
        <v>38</v>
      </c>
      <c r="O39" s="249">
        <f>_xlfn.XLOOKUP($E39,OVERALL!$K$6:$K$512,OVERALL!V$6:V$512,"",0)</f>
        <v>32.6</v>
      </c>
    </row>
    <row r="40" spans="3:15" ht="15" customHeight="1">
      <c r="C40" s="210">
        <v>34</v>
      </c>
      <c r="D40" s="246" t="str">
        <f t="shared" si="0"/>
        <v>QB34</v>
      </c>
      <c r="E40" s="275" t="str">
        <f>_xlfn.XLOOKUP($D40,OVERALL!$F$6:$F$512,OVERALL!K$6:K$512,"",0)</f>
        <v>Kenny Pickett</v>
      </c>
      <c r="F40" s="246" t="str">
        <f>_xlfn.XLOOKUP($E40,OVERALL!$K$6:$K$512,OVERALL!O$6:O$512,"",0)</f>
        <v>PIT</v>
      </c>
      <c r="G40" s="246">
        <f>_xlfn.XLOOKUP($E40,OVERALL!$K$6:$K$512,OVERALL!P$6:P$512,"",0)</f>
        <v>9</v>
      </c>
      <c r="H40" s="246" t="str">
        <f>IF(_xlfn.XLOOKUP($D40,OVERALL!$F$6:$F$512,OVERALL!L$6:L$512,"",0)="","",_xlfn.XLOOKUP($D40,OVERALL!$F$6:$F$512,OVERALL!L$6:L$512,"",0))</f>
        <v>ROOKIE</v>
      </c>
      <c r="I40" s="265" t="str">
        <f>IF(_xlfn.XLOOKUP($D40,OVERALL!$F$6:$F$512,OVERALL!M$6:M$512,"",0)="","",_xlfn.XLOOKUP($D40,OVERALL!$F$6:$F$512,OVERALL!M$6:M$512,"",0))</f>
        <v>NA</v>
      </c>
      <c r="J40" s="247" t="str">
        <f>IF(_xlfn.XLOOKUP($D40,OVERALL!$F$6:$F$512,OVERALL!N$6:N$512,"",0)="","",_xlfn.XLOOKUP($D40,OVERALL!$F$6:$F$512,OVERALL!N$6:N$512,"",0))</f>
        <v/>
      </c>
      <c r="K40" s="248">
        <f>_xlfn.XLOOKUP($E40,OVERALL!$K$6:$K$512,OVERALL!R$6:R$512,"",0)</f>
        <v>55.1</v>
      </c>
      <c r="L40" s="247">
        <f>_xlfn.XLOOKUP($E40,OVERALL!$K$6:$K$512,OVERALL!S$6:S$512,"",0)</f>
        <v>0</v>
      </c>
      <c r="M40" s="248">
        <f>_xlfn.XLOOKUP($E40,OVERALL!$K$6:$K$512,OVERALL!T$6:T$512,"",0)</f>
        <v>30</v>
      </c>
      <c r="N40" s="246">
        <f>_xlfn.XLOOKUP($E40,OVERALL!$K$6:$K$512,OVERALL!U$6:U$512,"",0)</f>
        <v>37</v>
      </c>
      <c r="O40" s="249">
        <f>_xlfn.XLOOKUP($E40,OVERALL!$K$6:$K$512,OVERALL!V$6:V$512,"",0)</f>
        <v>33.299999999999997</v>
      </c>
    </row>
    <row r="41" spans="3:15" ht="15" customHeight="1">
      <c r="C41" s="210">
        <v>35</v>
      </c>
      <c r="D41" s="246" t="str">
        <f t="shared" si="0"/>
        <v>QB35</v>
      </c>
      <c r="E41" s="275" t="str">
        <f>_xlfn.XLOOKUP($D41,OVERALL!$F$6:$F$512,OVERALL!K$6:K$512,"",0)</f>
        <v>Drew Lock</v>
      </c>
      <c r="F41" s="246" t="str">
        <f>_xlfn.XLOOKUP($E41,OVERALL!$K$6:$K$512,OVERALL!O$6:O$512,"",0)</f>
        <v>SEA</v>
      </c>
      <c r="G41" s="246">
        <f>_xlfn.XLOOKUP($E41,OVERALL!$K$6:$K$512,OVERALL!P$6:P$512,"",0)</f>
        <v>11</v>
      </c>
      <c r="H41" s="246" t="str">
        <f>IF(_xlfn.XLOOKUP($D41,OVERALL!$F$6:$F$512,OVERALL!L$6:L$512,"",0)="","",_xlfn.XLOOKUP($D41,OVERALL!$F$6:$F$512,OVERALL!L$6:L$512,"",0))</f>
        <v/>
      </c>
      <c r="I41" s="265" t="str">
        <f>IF(_xlfn.XLOOKUP($D41,OVERALL!$F$6:$F$512,OVERALL!M$6:M$512,"",0)="","",_xlfn.XLOOKUP($D41,OVERALL!$F$6:$F$512,OVERALL!M$6:M$512,"",0))</f>
        <v/>
      </c>
      <c r="J41" s="247" t="str">
        <f>IF(_xlfn.XLOOKUP($D41,OVERALL!$F$6:$F$512,OVERALL!N$6:N$512,"",0)="","",_xlfn.XLOOKUP($D41,OVERALL!$F$6:$F$512,OVERALL!N$6:N$512,"",0))</f>
        <v/>
      </c>
      <c r="K41" s="248">
        <f>_xlfn.XLOOKUP($E41,OVERALL!$K$6:$K$512,OVERALL!R$6:R$512,"",0)</f>
        <v>25.84</v>
      </c>
      <c r="L41" s="247">
        <f>_xlfn.XLOOKUP($E41,OVERALL!$K$6:$K$512,OVERALL!S$6:S$512,"",0)</f>
        <v>52.88</v>
      </c>
      <c r="M41" s="248">
        <f>_xlfn.XLOOKUP($E41,OVERALL!$K$6:$K$512,OVERALL!T$6:T$512,"",0)</f>
        <v>32</v>
      </c>
      <c r="N41" s="246">
        <f>_xlfn.XLOOKUP($E41,OVERALL!$K$6:$K$512,OVERALL!U$6:U$512,"",0)</f>
        <v>39</v>
      </c>
      <c r="O41" s="249">
        <f>_xlfn.XLOOKUP($E41,OVERALL!$K$6:$K$512,OVERALL!V$6:V$512,"",0)</f>
        <v>35.200000000000003</v>
      </c>
    </row>
    <row r="42" spans="3:15" ht="15" customHeight="1">
      <c r="C42" s="210">
        <v>36</v>
      </c>
      <c r="D42" s="246" t="str">
        <f t="shared" si="0"/>
        <v>QB36</v>
      </c>
      <c r="E42" s="275" t="str">
        <f>_xlfn.XLOOKUP($D42,OVERALL!$F$6:$F$512,OVERALL!K$6:K$512,"",0)</f>
        <v>Jimmy Garoppolo</v>
      </c>
      <c r="F42" s="246" t="str">
        <f>_xlfn.XLOOKUP($E42,OVERALL!$K$6:$K$512,OVERALL!O$6:O$512,"",0)</f>
        <v>SF</v>
      </c>
      <c r="G42" s="246">
        <f>_xlfn.XLOOKUP($E42,OVERALL!$K$6:$K$512,OVERALL!P$6:P$512,"",0)</f>
        <v>9</v>
      </c>
      <c r="H42" s="246" t="str">
        <f>IF(_xlfn.XLOOKUP($D42,OVERALL!$F$6:$F$512,OVERALL!L$6:L$512,"",0)="","",_xlfn.XLOOKUP($D42,OVERALL!$F$6:$F$512,OVERALL!L$6:L$512,"",0))</f>
        <v>MACHINE</v>
      </c>
      <c r="I42" s="265">
        <f>IF(_xlfn.XLOOKUP($D42,OVERALL!$F$6:$F$512,OVERALL!M$6:M$512,"",0)="","",_xlfn.XLOOKUP($D42,OVERALL!$F$6:$F$512,OVERALL!M$6:M$512,"",0))</f>
        <v>1</v>
      </c>
      <c r="J42" s="247" t="str">
        <f>IF(_xlfn.XLOOKUP($D42,OVERALL!$F$6:$F$512,OVERALL!N$6:N$512,"",0)="","",_xlfn.XLOOKUP($D42,OVERALL!$F$6:$F$512,OVERALL!N$6:N$512,"",0))</f>
        <v>X</v>
      </c>
      <c r="K42" s="248">
        <f>_xlfn.XLOOKUP($E42,OVERALL!$K$6:$K$512,OVERALL!R$6:R$512,"",0)</f>
        <v>14.14</v>
      </c>
      <c r="L42" s="247">
        <f>_xlfn.XLOOKUP($E42,OVERALL!$K$6:$K$512,OVERALL!S$6:S$512,"",0)</f>
        <v>239.5</v>
      </c>
      <c r="M42" s="248">
        <f>_xlfn.XLOOKUP($E42,OVERALL!$K$6:$K$512,OVERALL!T$6:T$512,"",0)</f>
        <v>32</v>
      </c>
      <c r="N42" s="246">
        <f>_xlfn.XLOOKUP($E42,OVERALL!$K$6:$K$512,OVERALL!U$6:U$512,"",0)</f>
        <v>53</v>
      </c>
      <c r="O42" s="249">
        <f>_xlfn.XLOOKUP($E42,OVERALL!$K$6:$K$512,OVERALL!V$6:V$512,"",0)</f>
        <v>36.799999999999997</v>
      </c>
    </row>
    <row r="43" spans="3:15" ht="15" customHeight="1">
      <c r="C43" s="210">
        <v>37</v>
      </c>
      <c r="D43" s="246" t="str">
        <f t="shared" si="0"/>
        <v>QB37</v>
      </c>
      <c r="E43" s="275" t="str">
        <f>_xlfn.XLOOKUP($D43,OVERALL!$F$6:$F$512,OVERALL!K$6:K$512,"",0)</f>
        <v>Desmond Ridder</v>
      </c>
      <c r="F43" s="246" t="str">
        <f>_xlfn.XLOOKUP($E43,OVERALL!$K$6:$K$512,OVERALL!O$6:O$512,"",0)</f>
        <v>ATL</v>
      </c>
      <c r="G43" s="246">
        <f>_xlfn.XLOOKUP($E43,OVERALL!$K$6:$K$512,OVERALL!P$6:P$512,"",0)</f>
        <v>14</v>
      </c>
      <c r="H43" s="246" t="str">
        <f>IF(_xlfn.XLOOKUP($D43,OVERALL!$F$6:$F$512,OVERALL!L$6:L$512,"",0)="","",_xlfn.XLOOKUP($D43,OVERALL!$F$6:$F$512,OVERALL!L$6:L$512,"",0))</f>
        <v/>
      </c>
      <c r="I43" s="265" t="str">
        <f>IF(_xlfn.XLOOKUP($D43,OVERALL!$F$6:$F$512,OVERALL!M$6:M$512,"",0)="","",_xlfn.XLOOKUP($D43,OVERALL!$F$6:$F$512,OVERALL!M$6:M$512,"",0))</f>
        <v/>
      </c>
      <c r="J43" s="247" t="str">
        <f>IF(_xlfn.XLOOKUP($D43,OVERALL!$F$6:$F$512,OVERALL!N$6:N$512,"",0)="","",_xlfn.XLOOKUP($D43,OVERALL!$F$6:$F$512,OVERALL!N$6:N$512,"",0))</f>
        <v/>
      </c>
      <c r="K43" s="248">
        <f>_xlfn.XLOOKUP($E43,OVERALL!$K$6:$K$512,OVERALL!R$6:R$512,"",0)</f>
        <v>12</v>
      </c>
      <c r="L43" s="247">
        <f>_xlfn.XLOOKUP($E43,OVERALL!$K$6:$K$512,OVERALL!S$6:S$512,"",0)</f>
        <v>0</v>
      </c>
      <c r="M43" s="248">
        <f>_xlfn.XLOOKUP($E43,OVERALL!$K$6:$K$512,OVERALL!T$6:T$512,"",0)</f>
        <v>30</v>
      </c>
      <c r="N43" s="246">
        <f>_xlfn.XLOOKUP($E43,OVERALL!$K$6:$K$512,OVERALL!U$6:U$512,"",0)</f>
        <v>40</v>
      </c>
      <c r="O43" s="249">
        <f>_xlfn.XLOOKUP($E43,OVERALL!$K$6:$K$512,OVERALL!V$6:V$512,"",0)</f>
        <v>35.9</v>
      </c>
    </row>
    <row r="44" spans="3:15" ht="15" customHeight="1">
      <c r="C44" s="210">
        <v>38</v>
      </c>
      <c r="D44" s="246" t="str">
        <f t="shared" si="0"/>
        <v>QB38</v>
      </c>
      <c r="E44" s="275" t="str">
        <f>_xlfn.XLOOKUP($D44,OVERALL!$F$6:$F$512,OVERALL!K$6:K$512,"",0)</f>
        <v>Sam Darnold</v>
      </c>
      <c r="F44" s="246" t="str">
        <f>_xlfn.XLOOKUP($E44,OVERALL!$K$6:$K$512,OVERALL!O$6:O$512,"",0)</f>
        <v>CAR</v>
      </c>
      <c r="G44" s="246">
        <f>_xlfn.XLOOKUP($E44,OVERALL!$K$6:$K$512,OVERALL!P$6:P$512,"",0)</f>
        <v>13</v>
      </c>
      <c r="H44" s="246" t="str">
        <f>IF(_xlfn.XLOOKUP($D44,OVERALL!$F$6:$F$512,OVERALL!L$6:L$512,"",0)="","",_xlfn.XLOOKUP($D44,OVERALL!$F$6:$F$512,OVERALL!L$6:L$512,"",0))</f>
        <v>HABANEROS</v>
      </c>
      <c r="I44" s="265">
        <f>IF(_xlfn.XLOOKUP($D44,OVERALL!$F$6:$F$512,OVERALL!M$6:M$512,"",0)="","",_xlfn.XLOOKUP($D44,OVERALL!$F$6:$F$512,OVERALL!M$6:M$512,"",0))</f>
        <v>5</v>
      </c>
      <c r="J44" s="247" t="str">
        <f>IF(_xlfn.XLOOKUP($D44,OVERALL!$F$6:$F$512,OVERALL!N$6:N$512,"",0)="","",_xlfn.XLOOKUP($D44,OVERALL!$F$6:$F$512,OVERALL!N$6:N$512,"",0))</f>
        <v>X</v>
      </c>
      <c r="K44" s="248">
        <f>_xlfn.XLOOKUP($E44,OVERALL!$K$6:$K$512,OVERALL!R$6:R$512,"",0)</f>
        <v>13.62</v>
      </c>
      <c r="L44" s="247">
        <f>_xlfn.XLOOKUP($E44,OVERALL!$K$6:$K$512,OVERALL!S$6:S$512,"",0)</f>
        <v>170.28</v>
      </c>
      <c r="M44" s="248">
        <f>_xlfn.XLOOKUP($E44,OVERALL!$K$6:$K$512,OVERALL!T$6:T$512,"",0)</f>
        <v>35</v>
      </c>
      <c r="N44" s="246">
        <f>_xlfn.XLOOKUP($E44,OVERALL!$K$6:$K$512,OVERALL!U$6:U$512,"",0)</f>
        <v>63</v>
      </c>
      <c r="O44" s="249">
        <f>_xlfn.XLOOKUP($E44,OVERALL!$K$6:$K$512,OVERALL!V$6:V$512,"",0)</f>
        <v>42.3</v>
      </c>
    </row>
    <row r="45" spans="3:15" ht="15" customHeight="1">
      <c r="C45" s="210">
        <v>39</v>
      </c>
      <c r="D45" s="246" t="str">
        <f t="shared" si="0"/>
        <v>QB39</v>
      </c>
      <c r="E45" s="275" t="str">
        <f>_xlfn.XLOOKUP($D45,OVERALL!$F$6:$F$512,OVERALL!K$6:K$512,"",0)</f>
        <v>Malik Willis</v>
      </c>
      <c r="F45" s="246" t="str">
        <f>_xlfn.XLOOKUP($E45,OVERALL!$K$6:$K$512,OVERALL!O$6:O$512,"",0)</f>
        <v>TEN</v>
      </c>
      <c r="G45" s="246">
        <f>_xlfn.XLOOKUP($E45,OVERALL!$K$6:$K$512,OVERALL!P$6:P$512,"",0)</f>
        <v>6</v>
      </c>
      <c r="H45" s="246" t="str">
        <f>IF(_xlfn.XLOOKUP($D45,OVERALL!$F$6:$F$512,OVERALL!L$6:L$512,"",0)="","",_xlfn.XLOOKUP($D45,OVERALL!$F$6:$F$512,OVERALL!L$6:L$512,"",0))</f>
        <v/>
      </c>
      <c r="I45" s="265" t="str">
        <f>IF(_xlfn.XLOOKUP($D45,OVERALL!$F$6:$F$512,OVERALL!M$6:M$512,"",0)="","",_xlfn.XLOOKUP($D45,OVERALL!$F$6:$F$512,OVERALL!M$6:M$512,"",0))</f>
        <v/>
      </c>
      <c r="J45" s="247" t="str">
        <f>IF(_xlfn.XLOOKUP($D45,OVERALL!$F$6:$F$512,OVERALL!N$6:N$512,"",0)="","",_xlfn.XLOOKUP($D45,OVERALL!$F$6:$F$512,OVERALL!N$6:N$512,"",0))</f>
        <v/>
      </c>
      <c r="K45" s="248">
        <f>_xlfn.XLOOKUP($E45,OVERALL!$K$6:$K$512,OVERALL!R$6:R$512,"",0)</f>
        <v>12.01</v>
      </c>
      <c r="L45" s="247">
        <f>_xlfn.XLOOKUP($E45,OVERALL!$K$6:$K$512,OVERALL!S$6:S$512,"",0)</f>
        <v>0</v>
      </c>
      <c r="M45" s="248">
        <f>_xlfn.XLOOKUP($E45,OVERALL!$K$6:$K$512,OVERALL!T$6:T$512,"",0)</f>
        <v>34</v>
      </c>
      <c r="N45" s="246">
        <f>_xlfn.XLOOKUP($E45,OVERALL!$K$6:$K$512,OVERALL!U$6:U$512,"",0)</f>
        <v>63</v>
      </c>
      <c r="O45" s="249">
        <f>_xlfn.XLOOKUP($E45,OVERALL!$K$6:$K$512,OVERALL!V$6:V$512,"",0)</f>
        <v>43.4</v>
      </c>
    </row>
    <row r="46" spans="3:15" ht="15" customHeight="1">
      <c r="C46" s="210">
        <v>40</v>
      </c>
      <c r="D46" s="246" t="str">
        <f t="shared" si="0"/>
        <v>QB40</v>
      </c>
      <c r="E46" s="275" t="str">
        <f>_xlfn.XLOOKUP($D46,OVERALL!$F$6:$F$512,OVERALL!K$6:K$512,"",0)</f>
        <v>Tyrod Taylor</v>
      </c>
      <c r="F46" s="246" t="str">
        <f>_xlfn.XLOOKUP($E46,OVERALL!$K$6:$K$512,OVERALL!O$6:O$512,"",0)</f>
        <v>NYG</v>
      </c>
      <c r="G46" s="246">
        <f>_xlfn.XLOOKUP($E46,OVERALL!$K$6:$K$512,OVERALL!P$6:P$512,"",0)</f>
        <v>9</v>
      </c>
      <c r="H46" s="246" t="str">
        <f>IF(_xlfn.XLOOKUP($D46,OVERALL!$F$6:$F$512,OVERALL!L$6:L$512,"",0)="","",_xlfn.XLOOKUP($D46,OVERALL!$F$6:$F$512,OVERALL!L$6:L$512,"",0))</f>
        <v/>
      </c>
      <c r="I46" s="265" t="str">
        <f>IF(_xlfn.XLOOKUP($D46,OVERALL!$F$6:$F$512,OVERALL!M$6:M$512,"",0)="","",_xlfn.XLOOKUP($D46,OVERALL!$F$6:$F$512,OVERALL!M$6:M$512,"",0))</f>
        <v/>
      </c>
      <c r="J46" s="247" t="str">
        <f>IF(_xlfn.XLOOKUP($D46,OVERALL!$F$6:$F$512,OVERALL!N$6:N$512,"",0)="","",_xlfn.XLOOKUP($D46,OVERALL!$F$6:$F$512,OVERALL!N$6:N$512,"",0))</f>
        <v/>
      </c>
      <c r="K46" s="248">
        <f>_xlfn.XLOOKUP($E46,OVERALL!$K$6:$K$512,OVERALL!R$6:R$512,"",0)</f>
        <v>15.13</v>
      </c>
      <c r="L46" s="247">
        <f>_xlfn.XLOOKUP($E46,OVERALL!$K$6:$K$512,OVERALL!S$6:S$512,"",0)</f>
        <v>86.74</v>
      </c>
      <c r="M46" s="248">
        <f>_xlfn.XLOOKUP($E46,OVERALL!$K$6:$K$512,OVERALL!T$6:T$512,"",0)</f>
        <v>38</v>
      </c>
      <c r="N46" s="246">
        <f>_xlfn.XLOOKUP($E46,OVERALL!$K$6:$K$512,OVERALL!U$6:U$512,"",0)</f>
        <v>49</v>
      </c>
      <c r="O46" s="249">
        <f>_xlfn.XLOOKUP($E46,OVERALL!$K$6:$K$512,OVERALL!V$6:V$512,"",0)</f>
        <v>40.700000000000003</v>
      </c>
    </row>
    <row r="47" spans="3:15" ht="15" customHeight="1">
      <c r="C47" s="210">
        <v>41</v>
      </c>
      <c r="D47" s="246" t="str">
        <f t="shared" si="0"/>
        <v>QB41</v>
      </c>
      <c r="E47" s="275" t="str">
        <f>_xlfn.XLOOKUP($D47,OVERALL!$F$6:$F$512,OVERALL!K$6:K$512,"",0)</f>
        <v>Gardner Minshew II</v>
      </c>
      <c r="F47" s="246" t="str">
        <f>_xlfn.XLOOKUP($E47,OVERALL!$K$6:$K$512,OVERALL!O$6:O$512,"",0)</f>
        <v>PHI</v>
      </c>
      <c r="G47" s="246">
        <f>_xlfn.XLOOKUP($E47,OVERALL!$K$6:$K$512,OVERALL!P$6:P$512,"",0)</f>
        <v>7</v>
      </c>
      <c r="H47" s="246" t="str">
        <f>IF(_xlfn.XLOOKUP($D47,OVERALL!$F$6:$F$512,OVERALL!L$6:L$512,"",0)="","",_xlfn.XLOOKUP($D47,OVERALL!$F$6:$F$512,OVERALL!L$6:L$512,"",0))</f>
        <v/>
      </c>
      <c r="I47" s="265" t="str">
        <f>IF(_xlfn.XLOOKUP($D47,OVERALL!$F$6:$F$512,OVERALL!M$6:M$512,"",0)="","",_xlfn.XLOOKUP($D47,OVERALL!$F$6:$F$512,OVERALL!M$6:M$512,"",0))</f>
        <v/>
      </c>
      <c r="J47" s="247" t="str">
        <f>IF(_xlfn.XLOOKUP($D47,OVERALL!$F$6:$F$512,OVERALL!N$6:N$512,"",0)="","",_xlfn.XLOOKUP($D47,OVERALL!$F$6:$F$512,OVERALL!N$6:N$512,"",0))</f>
        <v/>
      </c>
      <c r="K47" s="248" t="str">
        <f>_xlfn.XLOOKUP($E47,OVERALL!$K$6:$K$512,OVERALL!R$6:R$512,"",0)</f>
        <v/>
      </c>
      <c r="L47" s="247">
        <f>_xlfn.XLOOKUP($E47,OVERALL!$K$6:$K$512,OVERALL!S$6:S$512,"",0)</f>
        <v>34.659999999999997</v>
      </c>
      <c r="M47" s="248">
        <f>_xlfn.XLOOKUP($E47,OVERALL!$K$6:$K$512,OVERALL!T$6:T$512,"",0)</f>
        <v>40</v>
      </c>
      <c r="N47" s="246">
        <f>_xlfn.XLOOKUP($E47,OVERALL!$K$6:$K$512,OVERALL!U$6:U$512,"",0)</f>
        <v>55</v>
      </c>
      <c r="O47" s="249">
        <f>_xlfn.XLOOKUP($E47,OVERALL!$K$6:$K$512,OVERALL!V$6:V$512,"",0)</f>
        <v>45.3</v>
      </c>
    </row>
    <row r="48" spans="3:15" ht="15" customHeight="1">
      <c r="C48" s="210">
        <v>42</v>
      </c>
      <c r="D48" s="246" t="str">
        <f t="shared" si="0"/>
        <v>QB42</v>
      </c>
      <c r="E48" s="275" t="str">
        <f>_xlfn.XLOOKUP($D48,OVERALL!$F$6:$F$512,OVERALL!K$6:K$512,"",0)</f>
        <v>Teddy Bridgewater</v>
      </c>
      <c r="F48" s="246" t="str">
        <f>_xlfn.XLOOKUP($E48,OVERALL!$K$6:$K$512,OVERALL!O$6:O$512,"",0)</f>
        <v>MIA</v>
      </c>
      <c r="G48" s="246">
        <f>_xlfn.XLOOKUP($E48,OVERALL!$K$6:$K$512,OVERALL!P$6:P$512,"",0)</f>
        <v>11</v>
      </c>
      <c r="H48" s="246" t="str">
        <f>IF(_xlfn.XLOOKUP($D48,OVERALL!$F$6:$F$512,OVERALL!L$6:L$512,"",0)="","",_xlfn.XLOOKUP($D48,OVERALL!$F$6:$F$512,OVERALL!L$6:L$512,"",0))</f>
        <v>INVINCIBLES</v>
      </c>
      <c r="I48" s="265">
        <f>IF(_xlfn.XLOOKUP($D48,OVERALL!$F$6:$F$512,OVERALL!M$6:M$512,"",0)="","",_xlfn.XLOOKUP($D48,OVERALL!$F$6:$F$512,OVERALL!M$6:M$512,"",0))</f>
        <v>1</v>
      </c>
      <c r="J48" s="247" t="str">
        <f>IF(_xlfn.XLOOKUP($D48,OVERALL!$F$6:$F$512,OVERALL!N$6:N$512,"",0)="","",_xlfn.XLOOKUP($D48,OVERALL!$F$6:$F$512,OVERALL!N$6:N$512,"",0))</f>
        <v>C</v>
      </c>
      <c r="K48" s="248">
        <f>_xlfn.XLOOKUP($E48,OVERALL!$K$6:$K$512,OVERALL!R$6:R$512,"",0)</f>
        <v>15.26</v>
      </c>
      <c r="L48" s="247">
        <f>_xlfn.XLOOKUP($E48,OVERALL!$K$6:$K$512,OVERALL!S$6:S$512,"",0)</f>
        <v>209.68</v>
      </c>
      <c r="M48" s="248">
        <f>_xlfn.XLOOKUP($E48,OVERALL!$K$6:$K$512,OVERALL!T$6:T$512,"",0)</f>
        <v>34</v>
      </c>
      <c r="N48" s="246">
        <f>_xlfn.XLOOKUP($E48,OVERALL!$K$6:$K$512,OVERALL!U$6:U$512,"",0)</f>
        <v>59</v>
      </c>
      <c r="O48" s="249">
        <f>_xlfn.XLOOKUP($E48,OVERALL!$K$6:$K$512,OVERALL!V$6:V$512,"",0)</f>
        <v>45.4</v>
      </c>
    </row>
    <row r="49" spans="1:15" ht="15" customHeight="1">
      <c r="C49" s="210">
        <v>43</v>
      </c>
      <c r="D49" s="246" t="str">
        <f t="shared" si="0"/>
        <v>QB43</v>
      </c>
      <c r="E49" s="275" t="str">
        <f>_xlfn.XLOOKUP($D49,OVERALL!$F$6:$F$512,OVERALL!K$6:K$512,"",0)</f>
        <v>Joe Flacco</v>
      </c>
      <c r="F49" s="246" t="str">
        <f>_xlfn.XLOOKUP($E49,OVERALL!$K$6:$K$512,OVERALL!O$6:O$512,"",0)</f>
        <v>NYJ</v>
      </c>
      <c r="G49" s="246">
        <f>_xlfn.XLOOKUP($E49,OVERALL!$K$6:$K$512,OVERALL!P$6:P$512,"",0)</f>
        <v>10</v>
      </c>
      <c r="H49" s="246" t="str">
        <f>IF(_xlfn.XLOOKUP($D49,OVERALL!$F$6:$F$512,OVERALL!L$6:L$512,"",0)="","",_xlfn.XLOOKUP($D49,OVERALL!$F$6:$F$512,OVERALL!L$6:L$512,"",0))</f>
        <v/>
      </c>
      <c r="I49" s="265" t="str">
        <f>IF(_xlfn.XLOOKUP($D49,OVERALL!$F$6:$F$512,OVERALL!M$6:M$512,"",0)="","",_xlfn.XLOOKUP($D49,OVERALL!$F$6:$F$512,OVERALL!M$6:M$512,"",0))</f>
        <v/>
      </c>
      <c r="J49" s="247" t="str">
        <f>IF(_xlfn.XLOOKUP($D49,OVERALL!$F$6:$F$512,OVERALL!N$6:N$512,"",0)="","",_xlfn.XLOOKUP($D49,OVERALL!$F$6:$F$512,OVERALL!N$6:N$512,"",0))</f>
        <v/>
      </c>
      <c r="K49" s="248">
        <f>_xlfn.XLOOKUP($E49,OVERALL!$K$6:$K$512,OVERALL!R$6:R$512,"",0)</f>
        <v>25.36</v>
      </c>
      <c r="L49" s="247">
        <f>_xlfn.XLOOKUP($E49,OVERALL!$K$6:$K$512,OVERALL!S$6:S$512,"",0)</f>
        <v>23.82</v>
      </c>
      <c r="M49" s="248">
        <f>_xlfn.XLOOKUP($E49,OVERALL!$K$6:$K$512,OVERALL!T$6:T$512,"",0)</f>
        <v>37</v>
      </c>
      <c r="N49" s="246">
        <f>_xlfn.XLOOKUP($E49,OVERALL!$K$6:$K$512,OVERALL!U$6:U$512,"",0)</f>
        <v>60</v>
      </c>
      <c r="O49" s="249">
        <f>_xlfn.XLOOKUP($E49,OVERALL!$K$6:$K$512,OVERALL!V$6:V$512,"",0)</f>
        <v>40</v>
      </c>
    </row>
    <row r="50" spans="1:15" ht="15" customHeight="1">
      <c r="C50" s="210">
        <v>44</v>
      </c>
      <c r="D50" s="246" t="str">
        <f t="shared" si="0"/>
        <v>QB44</v>
      </c>
      <c r="E50" s="275" t="str">
        <f>_xlfn.XLOOKUP($D50,OVERALL!$F$6:$F$512,OVERALL!K$6:K$512,"",0)</f>
        <v>Sam Howell</v>
      </c>
      <c r="F50" s="246" t="str">
        <f>_xlfn.XLOOKUP($E50,OVERALL!$K$6:$K$512,OVERALL!O$6:O$512,"",0)</f>
        <v>WAS</v>
      </c>
      <c r="G50" s="246">
        <f>_xlfn.XLOOKUP($E50,OVERALL!$K$6:$K$512,OVERALL!P$6:P$512,"",0)</f>
        <v>10</v>
      </c>
      <c r="H50" s="246" t="str">
        <f>IF(_xlfn.XLOOKUP($D50,OVERALL!$F$6:$F$512,OVERALL!L$6:L$512,"",0)="","",_xlfn.XLOOKUP($D50,OVERALL!$F$6:$F$512,OVERALL!L$6:L$512,"",0))</f>
        <v>ROOKIE</v>
      </c>
      <c r="I50" s="265" t="str">
        <f>IF(_xlfn.XLOOKUP($D50,OVERALL!$F$6:$F$512,OVERALL!M$6:M$512,"",0)="","",_xlfn.XLOOKUP($D50,OVERALL!$F$6:$F$512,OVERALL!M$6:M$512,"",0))</f>
        <v>NA</v>
      </c>
      <c r="J50" s="247" t="str">
        <f>IF(_xlfn.XLOOKUP($D50,OVERALL!$F$6:$F$512,OVERALL!N$6:N$512,"",0)="","",_xlfn.XLOOKUP($D50,OVERALL!$F$6:$F$512,OVERALL!N$6:N$512,"",0))</f>
        <v/>
      </c>
      <c r="K50" s="248" t="str">
        <f>_xlfn.XLOOKUP($E50,OVERALL!$K$6:$K$512,OVERALL!R$6:R$512,"",0)</f>
        <v/>
      </c>
      <c r="L50" s="247">
        <f>_xlfn.XLOOKUP($E50,OVERALL!$K$6:$K$512,OVERALL!S$6:S$512,"",0)</f>
        <v>0</v>
      </c>
      <c r="M50" s="248">
        <f>_xlfn.XLOOKUP($E50,OVERALL!$K$6:$K$512,OVERALL!T$6:T$512,"",0)</f>
        <v>35</v>
      </c>
      <c r="N50" s="246">
        <f>_xlfn.XLOOKUP($E50,OVERALL!$K$6:$K$512,OVERALL!U$6:U$512,"",0)</f>
        <v>79</v>
      </c>
      <c r="O50" s="249">
        <f>_xlfn.XLOOKUP($E50,OVERALL!$K$6:$K$512,OVERALL!V$6:V$512,"",0)</f>
        <v>51.6</v>
      </c>
    </row>
    <row r="51" spans="1:15" ht="15" customHeight="1">
      <c r="C51" s="210">
        <v>45</v>
      </c>
      <c r="D51" s="246" t="str">
        <f t="shared" si="0"/>
        <v>QB45</v>
      </c>
      <c r="E51" s="275" t="str">
        <f>_xlfn.XLOOKUP($D51,OVERALL!$F$6:$F$512,OVERALL!K$6:K$512,"",0)</f>
        <v>Taylor Heinicke</v>
      </c>
      <c r="F51" s="246" t="str">
        <f>_xlfn.XLOOKUP($E51,OVERALL!$K$6:$K$512,OVERALL!O$6:O$512,"",0)</f>
        <v>WAS</v>
      </c>
      <c r="G51" s="246">
        <f>_xlfn.XLOOKUP($E51,OVERALL!$K$6:$K$512,OVERALL!P$6:P$512,"",0)</f>
        <v>14</v>
      </c>
      <c r="H51" s="246" t="str">
        <f>IF(_xlfn.XLOOKUP($D51,OVERALL!$F$6:$F$512,OVERALL!L$6:L$512,"",0)="","",_xlfn.XLOOKUP($D51,OVERALL!$F$6:$F$512,OVERALL!L$6:L$512,"",0))</f>
        <v>SHAFT</v>
      </c>
      <c r="I51" s="265">
        <f>IF(_xlfn.XLOOKUP($D51,OVERALL!$F$6:$F$512,OVERALL!M$6:M$512,"",0)="","",_xlfn.XLOOKUP($D51,OVERALL!$F$6:$F$512,OVERALL!M$6:M$512,"",0))</f>
        <v>3</v>
      </c>
      <c r="J51" s="247" t="str">
        <f>IF(_xlfn.XLOOKUP($D51,OVERALL!$F$6:$F$512,OVERALL!N$6:N$512,"",0)="","",_xlfn.XLOOKUP($D51,OVERALL!$F$6:$F$512,OVERALL!N$6:N$512,"",0))</f>
        <v>C</v>
      </c>
      <c r="K51" s="248">
        <f>_xlfn.XLOOKUP($E51,OVERALL!$K$6:$K$512,OVERALL!R$6:R$512,"",0)</f>
        <v>14.05</v>
      </c>
      <c r="L51" s="247">
        <f>_xlfn.XLOOKUP($E51,OVERALL!$K$6:$K$512,OVERALL!S$6:S$512,"",0)</f>
        <v>236.86</v>
      </c>
      <c r="M51" s="248">
        <f>_xlfn.XLOOKUP($E51,OVERALL!$K$6:$K$512,OVERALL!T$6:T$512,"",0)</f>
        <v>43</v>
      </c>
      <c r="N51" s="246">
        <f>_xlfn.XLOOKUP($E51,OVERALL!$K$6:$K$512,OVERALL!U$6:U$512,"",0)</f>
        <v>62</v>
      </c>
      <c r="O51" s="249">
        <f>_xlfn.XLOOKUP($E51,OVERALL!$K$6:$K$512,OVERALL!V$6:V$512,"",0)</f>
        <v>49.8</v>
      </c>
    </row>
    <row r="52" spans="1:15" ht="15" customHeight="1">
      <c r="C52" s="210">
        <v>46</v>
      </c>
      <c r="D52" s="246" t="str">
        <f t="shared" si="0"/>
        <v>QB46</v>
      </c>
      <c r="E52" s="275" t="str">
        <f>_xlfn.XLOOKUP($D52,OVERALL!$F$6:$F$512,OVERALL!K$6:K$512,"",0)</f>
        <v>Andy Dalton</v>
      </c>
      <c r="F52" s="246" t="str">
        <f>_xlfn.XLOOKUP($E52,OVERALL!$K$6:$K$512,OVERALL!O$6:O$512,"",0)</f>
        <v>NO</v>
      </c>
      <c r="G52" s="246">
        <f>_xlfn.XLOOKUP($E52,OVERALL!$K$6:$K$512,OVERALL!P$6:P$512,"",0)</f>
        <v>14</v>
      </c>
      <c r="H52" s="246" t="str">
        <f>IF(_xlfn.XLOOKUP($D52,OVERALL!$F$6:$F$512,OVERALL!L$6:L$512,"",0)="","",_xlfn.XLOOKUP($D52,OVERALL!$F$6:$F$512,OVERALL!L$6:L$512,"",0))</f>
        <v/>
      </c>
      <c r="I52" s="265" t="str">
        <f>IF(_xlfn.XLOOKUP($D52,OVERALL!$F$6:$F$512,OVERALL!M$6:M$512,"",0)="","",_xlfn.XLOOKUP($D52,OVERALL!$F$6:$F$512,OVERALL!M$6:M$512,"",0))</f>
        <v/>
      </c>
      <c r="J52" s="247" t="str">
        <f>IF(_xlfn.XLOOKUP($D52,OVERALL!$F$6:$F$512,OVERALL!N$6:N$512,"",0)="","",_xlfn.XLOOKUP($D52,OVERALL!$F$6:$F$512,OVERALL!N$6:N$512,"",0))</f>
        <v/>
      </c>
      <c r="K52" s="248">
        <f>_xlfn.XLOOKUP($E52,OVERALL!$K$6:$K$512,OVERALL!R$6:R$512,"",0)</f>
        <v>17.05</v>
      </c>
      <c r="L52" s="247">
        <f>_xlfn.XLOOKUP($E52,OVERALL!$K$6:$K$512,OVERALL!S$6:S$512,"",0)</f>
        <v>93.2</v>
      </c>
      <c r="M52" s="248">
        <f>_xlfn.XLOOKUP($E52,OVERALL!$K$6:$K$512,OVERALL!T$6:T$512,"",0)</f>
        <v>41</v>
      </c>
      <c r="N52" s="246">
        <f>_xlfn.XLOOKUP($E52,OVERALL!$K$6:$K$512,OVERALL!U$6:U$512,"",0)</f>
        <v>50</v>
      </c>
      <c r="O52" s="249">
        <f>_xlfn.XLOOKUP($E52,OVERALL!$K$6:$K$512,OVERALL!V$6:V$512,"",0)</f>
        <v>45.3</v>
      </c>
    </row>
    <row r="53" spans="1:15" ht="15" customHeight="1">
      <c r="C53" s="210">
        <v>47</v>
      </c>
      <c r="D53" s="246" t="str">
        <f t="shared" si="0"/>
        <v>QB47</v>
      </c>
      <c r="E53" s="275" t="str">
        <f>_xlfn.XLOOKUP($D53,OVERALL!$F$6:$F$512,OVERALL!K$6:K$512,"",0)</f>
        <v/>
      </c>
      <c r="F53" s="246" t="str">
        <f>_xlfn.XLOOKUP($E53,OVERALL!$K$6:$K$512,OVERALL!O$6:O$512,"",0)</f>
        <v/>
      </c>
      <c r="G53" s="246" t="str">
        <f>_xlfn.XLOOKUP($E53,OVERALL!$K$6:$K$512,OVERALL!P$6:P$512,"",0)</f>
        <v/>
      </c>
      <c r="H53" s="246" t="str">
        <f>IF(_xlfn.XLOOKUP($D53,OVERALL!$F$6:$F$512,OVERALL!L$6:L$512,"",0)="","",_xlfn.XLOOKUP($D53,OVERALL!$F$6:$F$512,OVERALL!L$6:L$512,"",0))</f>
        <v/>
      </c>
      <c r="I53" s="265" t="str">
        <f>IF(_xlfn.XLOOKUP($D53,OVERALL!$F$6:$F$512,OVERALL!M$6:M$512,"",0)="","",_xlfn.XLOOKUP($D53,OVERALL!$F$6:$F$512,OVERALL!M$6:M$512,"",0))</f>
        <v/>
      </c>
      <c r="J53" s="247" t="str">
        <f>IF(_xlfn.XLOOKUP($D53,OVERALL!$F$6:$F$512,OVERALL!N$6:N$512,"",0)="","",_xlfn.XLOOKUP($D53,OVERALL!$F$6:$F$512,OVERALL!N$6:N$512,"",0))</f>
        <v/>
      </c>
      <c r="K53" s="248" t="str">
        <f>_xlfn.XLOOKUP($E53,OVERALL!$K$6:$K$512,OVERALL!R$6:R$512,"",0)</f>
        <v/>
      </c>
      <c r="L53" s="247" t="str">
        <f>_xlfn.XLOOKUP($E53,OVERALL!$K$6:$K$512,OVERALL!S$6:S$512,"",0)</f>
        <v/>
      </c>
      <c r="M53" s="248" t="str">
        <f>_xlfn.XLOOKUP($E53,OVERALL!$K$6:$K$512,OVERALL!T$6:T$512,"",0)</f>
        <v/>
      </c>
      <c r="N53" s="246" t="str">
        <f>_xlfn.XLOOKUP($E53,OVERALL!$K$6:$K$512,OVERALL!U$6:U$512,"",0)</f>
        <v/>
      </c>
      <c r="O53" s="249" t="str">
        <f>_xlfn.XLOOKUP($E53,OVERALL!$K$6:$K$512,OVERALL!V$6:V$512,"",0)</f>
        <v/>
      </c>
    </row>
    <row r="54" spans="1:15" ht="15" customHeight="1">
      <c r="C54" s="210">
        <v>48</v>
      </c>
      <c r="D54" s="246" t="str">
        <f t="shared" si="0"/>
        <v>QB48</v>
      </c>
      <c r="E54" s="275" t="str">
        <f>_xlfn.XLOOKUP($D54,OVERALL!$F$6:$F$512,OVERALL!K$6:K$512,"",0)</f>
        <v/>
      </c>
      <c r="F54" s="246" t="str">
        <f>_xlfn.XLOOKUP($E54,OVERALL!$K$6:$K$512,OVERALL!O$6:O$512,"",0)</f>
        <v/>
      </c>
      <c r="G54" s="246" t="str">
        <f>_xlfn.XLOOKUP($E54,OVERALL!$K$6:$K$512,OVERALL!P$6:P$512,"",0)</f>
        <v/>
      </c>
      <c r="H54" s="246" t="str">
        <f>IF(_xlfn.XLOOKUP($D54,OVERALL!$F$6:$F$512,OVERALL!L$6:L$512,"",0)="","",_xlfn.XLOOKUP($D54,OVERALL!$F$6:$F$512,OVERALL!L$6:L$512,"",0))</f>
        <v/>
      </c>
      <c r="I54" s="265" t="str">
        <f>IF(_xlfn.XLOOKUP($D54,OVERALL!$F$6:$F$512,OVERALL!M$6:M$512,"",0)="","",_xlfn.XLOOKUP($D54,OVERALL!$F$6:$F$512,OVERALL!M$6:M$512,"",0))</f>
        <v/>
      </c>
      <c r="J54" s="247" t="str">
        <f>IF(_xlfn.XLOOKUP($D54,OVERALL!$F$6:$F$512,OVERALL!N$6:N$512,"",0)="","",_xlfn.XLOOKUP($D54,OVERALL!$F$6:$F$512,OVERALL!N$6:N$512,"",0))</f>
        <v/>
      </c>
      <c r="K54" s="248" t="str">
        <f>_xlfn.XLOOKUP($E54,OVERALL!$K$6:$K$512,OVERALL!R$6:R$512,"",0)</f>
        <v/>
      </c>
      <c r="L54" s="247" t="str">
        <f>_xlfn.XLOOKUP($E54,OVERALL!$K$6:$K$512,OVERALL!S$6:S$512,"",0)</f>
        <v/>
      </c>
      <c r="M54" s="248" t="str">
        <f>_xlfn.XLOOKUP($E54,OVERALL!$K$6:$K$512,OVERALL!T$6:T$512,"",0)</f>
        <v/>
      </c>
      <c r="N54" s="246" t="str">
        <f>_xlfn.XLOOKUP($E54,OVERALL!$K$6:$K$512,OVERALL!U$6:U$512,"",0)</f>
        <v/>
      </c>
      <c r="O54" s="249" t="str">
        <f>_xlfn.XLOOKUP($E54,OVERALL!$K$6:$K$512,OVERALL!V$6:V$512,"",0)</f>
        <v/>
      </c>
    </row>
    <row r="55" spans="1:15" ht="15" customHeight="1">
      <c r="C55" s="210">
        <v>49</v>
      </c>
      <c r="D55" s="246" t="str">
        <f t="shared" si="0"/>
        <v>QB49</v>
      </c>
      <c r="E55" s="275" t="str">
        <f>_xlfn.XLOOKUP($D55,OVERALL!$F$6:$F$512,OVERALL!K$6:K$512,"",0)</f>
        <v/>
      </c>
      <c r="F55" s="246" t="str">
        <f>_xlfn.XLOOKUP($E55,OVERALL!$K$6:$K$512,OVERALL!O$6:O$512,"",0)</f>
        <v/>
      </c>
      <c r="G55" s="246" t="str">
        <f>_xlfn.XLOOKUP($E55,OVERALL!$K$6:$K$512,OVERALL!P$6:P$512,"",0)</f>
        <v/>
      </c>
      <c r="H55" s="246" t="str">
        <f>IF(_xlfn.XLOOKUP($D55,OVERALL!$F$6:$F$512,OVERALL!L$6:L$512,"",0)="","",_xlfn.XLOOKUP($D55,OVERALL!$F$6:$F$512,OVERALL!L$6:L$512,"",0))</f>
        <v/>
      </c>
      <c r="I55" s="265" t="str">
        <f>IF(_xlfn.XLOOKUP($D55,OVERALL!$F$6:$F$512,OVERALL!M$6:M$512,"",0)="","",_xlfn.XLOOKUP($D55,OVERALL!$F$6:$F$512,OVERALL!M$6:M$512,"",0))</f>
        <v/>
      </c>
      <c r="J55" s="247" t="str">
        <f>IF(_xlfn.XLOOKUP($D55,OVERALL!$F$6:$F$512,OVERALL!N$6:N$512,"",0)="","",_xlfn.XLOOKUP($D55,OVERALL!$F$6:$F$512,OVERALL!N$6:N$512,"",0))</f>
        <v/>
      </c>
      <c r="K55" s="248" t="str">
        <f>_xlfn.XLOOKUP($E55,OVERALL!$K$6:$K$512,OVERALL!R$6:R$512,"",0)</f>
        <v/>
      </c>
      <c r="L55" s="247" t="str">
        <f>_xlfn.XLOOKUP($E55,OVERALL!$K$6:$K$512,OVERALL!S$6:S$512,"",0)</f>
        <v/>
      </c>
      <c r="M55" s="248" t="str">
        <f>_xlfn.XLOOKUP($E55,OVERALL!$K$6:$K$512,OVERALL!T$6:T$512,"",0)</f>
        <v/>
      </c>
      <c r="N55" s="246" t="str">
        <f>_xlfn.XLOOKUP($E55,OVERALL!$K$6:$K$512,OVERALL!U$6:U$512,"",0)</f>
        <v/>
      </c>
      <c r="O55" s="249" t="str">
        <f>_xlfn.XLOOKUP($E55,OVERALL!$K$6:$K$512,OVERALL!V$6:V$512,"",0)</f>
        <v/>
      </c>
    </row>
    <row r="56" spans="1:15" ht="15" customHeight="1" thickBot="1">
      <c r="C56" s="250">
        <v>50</v>
      </c>
      <c r="D56" s="251" t="str">
        <f t="shared" si="0"/>
        <v>QB50</v>
      </c>
      <c r="E56" s="309" t="str">
        <f>_xlfn.XLOOKUP($D56,OVERALL!$F$6:$F$512,OVERALL!K$6:K$512,"",0)</f>
        <v/>
      </c>
      <c r="F56" s="251" t="str">
        <f>_xlfn.XLOOKUP($E56,OVERALL!$K$6:$K$512,OVERALL!O$6:O$512,"",0)</f>
        <v/>
      </c>
      <c r="G56" s="251" t="str">
        <f>_xlfn.XLOOKUP($E56,OVERALL!$K$6:$K$512,OVERALL!P$6:P$512,"",0)</f>
        <v/>
      </c>
      <c r="H56" s="251" t="str">
        <f>IF(_xlfn.XLOOKUP($D56,OVERALL!$F$6:$F$512,OVERALL!L$6:L$512,"",0)="","",_xlfn.XLOOKUP($D56,OVERALL!$F$6:$F$512,OVERALL!L$6:L$512,"",0))</f>
        <v/>
      </c>
      <c r="I56" s="266" t="str">
        <f>IF(_xlfn.XLOOKUP($D56,OVERALL!$F$6:$F$512,OVERALL!M$6:M$512,"",0)="","",_xlfn.XLOOKUP($D56,OVERALL!$F$6:$F$512,OVERALL!M$6:M$512,"",0))</f>
        <v/>
      </c>
      <c r="J56" s="252" t="str">
        <f>IF(_xlfn.XLOOKUP($D56,OVERALL!$F$6:$F$512,OVERALL!N$6:N$512,"",0)="","",_xlfn.XLOOKUP($D56,OVERALL!$F$6:$F$512,OVERALL!N$6:N$512,"",0))</f>
        <v/>
      </c>
      <c r="K56" s="253" t="str">
        <f>_xlfn.XLOOKUP($E56,OVERALL!$K$6:$K$512,OVERALL!R$6:R$512,"",0)</f>
        <v/>
      </c>
      <c r="L56" s="252" t="str">
        <f>_xlfn.XLOOKUP($E56,OVERALL!$K$6:$K$512,OVERALL!S$6:S$512,"",0)</f>
        <v/>
      </c>
      <c r="M56" s="253" t="str">
        <f>_xlfn.XLOOKUP($E56,OVERALL!$K$6:$K$512,OVERALL!T$6:T$512,"",0)</f>
        <v/>
      </c>
      <c r="N56" s="251" t="str">
        <f>_xlfn.XLOOKUP($E56,OVERALL!$K$6:$K$512,OVERALL!U$6:U$512,"",0)</f>
        <v/>
      </c>
      <c r="O56" s="254" t="str">
        <f>_xlfn.XLOOKUP($E56,OVERALL!$K$6:$K$512,OVERALL!V$6:V$512,"",0)</f>
        <v/>
      </c>
    </row>
    <row r="57" spans="1:15">
      <c r="A57" s="8" t="s">
        <v>69</v>
      </c>
    </row>
  </sheetData>
  <conditionalFormatting sqref="C7:F56 K7:O56">
    <cfRule type="expression" dxfId="70" priority="35">
      <formula>MOD(ROW(),2)</formula>
    </cfRule>
  </conditionalFormatting>
  <conditionalFormatting sqref="M7:M56">
    <cfRule type="colorScale" priority="17">
      <colorScale>
        <cfvo type="min"/>
        <cfvo type="percentile" val="50"/>
        <cfvo type="max"/>
        <color rgb="FF63BE7B"/>
        <color rgb="FFFFEB84"/>
        <color rgb="FFF8696B"/>
      </colorScale>
    </cfRule>
  </conditionalFormatting>
  <conditionalFormatting sqref="N7:N56">
    <cfRule type="colorScale" priority="16">
      <colorScale>
        <cfvo type="min"/>
        <cfvo type="percentile" val="50"/>
        <cfvo type="max"/>
        <color rgb="FF63BE7B"/>
        <color rgb="FFFFEB84"/>
        <color rgb="FFF8696B"/>
      </colorScale>
    </cfRule>
  </conditionalFormatting>
  <conditionalFormatting sqref="O7:O56">
    <cfRule type="colorScale" priority="15">
      <colorScale>
        <cfvo type="min"/>
        <cfvo type="percentile" val="50"/>
        <cfvo type="max"/>
        <color rgb="FF63BE7B"/>
        <color rgb="FFFFEB84"/>
        <color rgb="FFF8696B"/>
      </colorScale>
    </cfRule>
  </conditionalFormatting>
  <conditionalFormatting sqref="H7:J56">
    <cfRule type="expression" dxfId="69" priority="11">
      <formula>MOD(ROW(),2)</formula>
    </cfRule>
  </conditionalFormatting>
  <conditionalFormatting sqref="H7:H56">
    <cfRule type="cellIs" dxfId="68" priority="9" operator="equal">
      <formula>"FREE AGENT"</formula>
    </cfRule>
    <cfRule type="cellIs" dxfId="67" priority="10" operator="equal">
      <formula>"ROOKIE"</formula>
    </cfRule>
  </conditionalFormatting>
  <conditionalFormatting sqref="J7:J56">
    <cfRule type="cellIs" dxfId="66" priority="7" operator="equal">
      <formula>"PP"</formula>
    </cfRule>
    <cfRule type="cellIs" dxfId="65" priority="8" operator="equal">
      <formula>"F"</formula>
    </cfRule>
  </conditionalFormatting>
  <conditionalFormatting sqref="I7:I56">
    <cfRule type="colorScale" priority="6">
      <colorScale>
        <cfvo type="min"/>
        <cfvo type="percentile" val="50"/>
        <cfvo type="max"/>
        <color rgb="FF63BE7B"/>
        <color rgb="FFFFEB84"/>
        <color rgb="FFF8696B"/>
      </colorScale>
    </cfRule>
  </conditionalFormatting>
  <conditionalFormatting sqref="G7:G56">
    <cfRule type="expression" dxfId="64" priority="5">
      <formula>MOD(ROW(),2)</formula>
    </cfRule>
  </conditionalFormatting>
  <conditionalFormatting sqref="K7:K56">
    <cfRule type="colorScale" priority="3">
      <colorScale>
        <cfvo type="min"/>
        <cfvo type="percentile" val="50"/>
        <cfvo type="max"/>
        <color rgb="FF63BE7B"/>
        <color rgb="FFFFEB84"/>
        <color rgb="FFF8696B"/>
      </colorScale>
    </cfRule>
  </conditionalFormatting>
  <conditionalFormatting sqref="L7:L56">
    <cfRule type="colorScale" priority="1">
      <colorScale>
        <cfvo type="min"/>
        <cfvo type="percentile" val="50"/>
        <cfvo type="max"/>
        <color rgb="FF63BE7B"/>
        <color rgb="FFFFEB84"/>
        <color rgb="FFF8696B"/>
      </colorScale>
    </cfRule>
  </conditionalFormatting>
  <printOptions horizontalCentered="1"/>
  <pageMargins left="0.25" right="0.25" top="0.25" bottom="0.25" header="0" footer="0"/>
  <pageSetup paperSize="17" scale="8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P107"/>
  <sheetViews>
    <sheetView showGridLines="0" view="pageBreakPreview" zoomScale="110" zoomScaleNormal="100" zoomScaleSheetLayoutView="110" workbookViewId="0"/>
  </sheetViews>
  <sheetFormatPr baseColWidth="10" defaultColWidth="8.83203125" defaultRowHeight="15" outlineLevelCol="1"/>
  <cols>
    <col min="2" max="2" width="1.6640625" customWidth="1"/>
    <col min="3" max="3" width="4.33203125" customWidth="1"/>
    <col min="4" max="4" width="6.83203125" customWidth="1" outlineLevel="1"/>
    <col min="5" max="5" width="23.33203125" customWidth="1"/>
    <col min="6" max="6" width="5.33203125" bestFit="1" customWidth="1"/>
    <col min="7" max="7" width="4.33203125" customWidth="1"/>
    <col min="8" max="8" width="15.83203125" customWidth="1"/>
    <col min="9" max="9" width="6.83203125" customWidth="1"/>
    <col min="10" max="10" width="4.33203125" customWidth="1"/>
    <col min="11" max="12" width="7.1640625" customWidth="1"/>
    <col min="13" max="15" width="6.1640625" customWidth="1"/>
    <col min="16" max="16" width="1.6640625" customWidth="1"/>
  </cols>
  <sheetData>
    <row r="1" spans="1:16" ht="15" customHeight="1" thickBot="1">
      <c r="A1" s="28" t="s">
        <v>267</v>
      </c>
      <c r="P1" t="s">
        <v>69</v>
      </c>
    </row>
    <row r="2" spans="1:16" ht="18" customHeight="1">
      <c r="C2" s="12" t="s">
        <v>279</v>
      </c>
    </row>
    <row r="3" spans="1:16" ht="18" customHeight="1" thickBot="1">
      <c r="C3" s="13" t="str">
        <f>C5</f>
        <v>RUNNINGBACKS</v>
      </c>
      <c r="D3" s="13"/>
      <c r="E3" s="13"/>
      <c r="F3" s="13"/>
      <c r="G3" s="13"/>
      <c r="H3" s="13"/>
      <c r="I3" s="13"/>
      <c r="J3" s="13"/>
      <c r="K3" s="13"/>
      <c r="L3" s="13"/>
      <c r="M3" s="13"/>
      <c r="N3" s="13"/>
      <c r="O3" s="13"/>
      <c r="P3" s="22"/>
    </row>
    <row r="4" spans="1:16" ht="15" customHeight="1" thickTop="1" thickBot="1"/>
    <row r="5" spans="1:16" ht="15" customHeight="1">
      <c r="C5" s="2" t="s">
        <v>121</v>
      </c>
      <c r="D5" s="6"/>
      <c r="E5" s="6"/>
      <c r="F5" s="6"/>
      <c r="G5" s="6"/>
      <c r="H5" s="6"/>
      <c r="I5" s="6"/>
      <c r="J5" s="6"/>
      <c r="K5" s="6" t="s">
        <v>2447</v>
      </c>
      <c r="L5" s="6"/>
      <c r="M5" s="6" t="s">
        <v>279</v>
      </c>
      <c r="N5" s="6"/>
      <c r="O5" s="7"/>
    </row>
    <row r="6" spans="1:16" ht="15" customHeight="1" thickBot="1">
      <c r="C6" s="3" t="s">
        <v>2363</v>
      </c>
      <c r="D6" s="4" t="s">
        <v>280</v>
      </c>
      <c r="E6" s="4" t="s">
        <v>265</v>
      </c>
      <c r="F6" s="4" t="s">
        <v>63</v>
      </c>
      <c r="G6" s="4" t="s">
        <v>64</v>
      </c>
      <c r="H6" s="4" t="s">
        <v>1439</v>
      </c>
      <c r="I6" s="4" t="s">
        <v>521</v>
      </c>
      <c r="J6" s="4" t="s">
        <v>536</v>
      </c>
      <c r="K6" s="449" t="s">
        <v>2446</v>
      </c>
      <c r="L6" s="449" t="s">
        <v>2445</v>
      </c>
      <c r="M6" s="4" t="s">
        <v>65</v>
      </c>
      <c r="N6" s="4" t="s">
        <v>66</v>
      </c>
      <c r="O6" s="5" t="s">
        <v>67</v>
      </c>
    </row>
    <row r="7" spans="1:16" ht="15" customHeight="1">
      <c r="C7" s="261">
        <v>1</v>
      </c>
      <c r="D7" s="240" t="str">
        <f>CONCATENATE($A$1&amp;$C7)</f>
        <v>RB1</v>
      </c>
      <c r="E7" s="240" t="str">
        <f>_xlfn.XLOOKUP($D7,OVERALL!$F$6:$F$512,OVERALL!K$6:K$512,"",0)</f>
        <v>Jonathan Taylor</v>
      </c>
      <c r="F7" s="257" t="str">
        <f>_xlfn.XLOOKUP($E7,OVERALL!$K$6:$K$512,OVERALL!O$6:O$512,"",0)</f>
        <v>IND</v>
      </c>
      <c r="G7" s="257">
        <f>_xlfn.XLOOKUP($E7,OVERALL!$K$6:$K$512,OVERALL!P$6:P$512,"",0)</f>
        <v>14</v>
      </c>
      <c r="H7" s="246" t="str">
        <f>IF(_xlfn.XLOOKUP($D7,OVERALL!$F$6:$F$512,OVERALL!L$6:L$512,"",0)="","",_xlfn.XLOOKUP($D7,OVERALL!$F$6:$F$512,OVERALL!L$6:L$512,"",0))</f>
        <v>DYNASTY</v>
      </c>
      <c r="I7" s="267">
        <f>IF(_xlfn.XLOOKUP($D7,OVERALL!$F$6:$F$512,OVERALL!M$6:M$512,"",0)="","",_xlfn.XLOOKUP($D7,OVERALL!$F$6:$F$512,OVERALL!M$6:M$512,"",0))</f>
        <v>6</v>
      </c>
      <c r="J7" s="247" t="str">
        <f>IF(_xlfn.XLOOKUP($D7,OVERALL!$F$6:$F$512,OVERALL!N$6:N$512,"",0)="","",_xlfn.XLOOKUP($D7,OVERALL!$F$6:$F$512,OVERALL!N$6:N$512,"",0))</f>
        <v>F</v>
      </c>
      <c r="K7" s="258">
        <f>_xlfn.XLOOKUP($E7,OVERALL!$K$6:$K$512,OVERALL!R$6:R$512,"",0)</f>
        <v>305.97000000000003</v>
      </c>
      <c r="L7" s="454">
        <f>_xlfn.XLOOKUP($E7,OVERALL!$K$6:$K$512,OVERALL!S$6:S$512,"",0)</f>
        <v>333.1</v>
      </c>
      <c r="M7" s="455">
        <f>_xlfn.XLOOKUP($E7,OVERALL!$K$6:$K$512,OVERALL!T$6:T$512,"",0)</f>
        <v>1</v>
      </c>
      <c r="N7" s="259">
        <f>_xlfn.XLOOKUP($E7,OVERALL!$K$6:$K$512,OVERALL!U$6:U$512,"",0)</f>
        <v>1</v>
      </c>
      <c r="O7" s="450">
        <f>_xlfn.XLOOKUP($E7,OVERALL!$K$6:$K$512,OVERALL!V$6:V$512,"",0)</f>
        <v>1</v>
      </c>
    </row>
    <row r="8" spans="1:16" ht="15" customHeight="1">
      <c r="C8" s="261">
        <v>2</v>
      </c>
      <c r="D8" s="240" t="str">
        <f t="shared" ref="D8:D71" si="0">CONCATENATE($A$1&amp;$C8)</f>
        <v>RB2</v>
      </c>
      <c r="E8" s="240" t="str">
        <f>_xlfn.XLOOKUP($D8,OVERALL!$F$6:$F$512,OVERALL!K$6:K$512,"",0)</f>
        <v>Christian McCaffrey</v>
      </c>
      <c r="F8" s="257" t="str">
        <f>_xlfn.XLOOKUP($E8,OVERALL!$K$6:$K$512,OVERALL!O$6:O$512,"",0)</f>
        <v>CAR</v>
      </c>
      <c r="G8" s="257">
        <f>_xlfn.XLOOKUP($E8,OVERALL!$K$6:$K$512,OVERALL!P$6:P$512,"",0)</f>
        <v>13</v>
      </c>
      <c r="H8" s="246" t="str">
        <f>IF(_xlfn.XLOOKUP($D8,OVERALL!$F$6:$F$512,OVERALL!L$6:L$512,"",0)="","",_xlfn.XLOOKUP($D8,OVERALL!$F$6:$F$512,OVERALL!L$6:L$512,"",0))</f>
        <v>MACHINE</v>
      </c>
      <c r="I8" s="267">
        <f>IF(_xlfn.XLOOKUP($D8,OVERALL!$F$6:$F$512,OVERALL!M$6:M$512,"",0)="","",_xlfn.XLOOKUP($D8,OVERALL!$F$6:$F$512,OVERALL!M$6:M$512,"",0))</f>
        <v>21</v>
      </c>
      <c r="J8" s="247" t="str">
        <f>IF(_xlfn.XLOOKUP($D8,OVERALL!$F$6:$F$512,OVERALL!N$6:N$512,"",0)="","",_xlfn.XLOOKUP($D8,OVERALL!$F$6:$F$512,OVERALL!N$6:N$512,"",0))</f>
        <v>F</v>
      </c>
      <c r="K8" s="258">
        <f>_xlfn.XLOOKUP($E8,OVERALL!$K$6:$K$512,OVERALL!R$6:R$512,"",0)</f>
        <v>205.7</v>
      </c>
      <c r="L8" s="454">
        <f>_xlfn.XLOOKUP($E8,OVERALL!$K$6:$K$512,OVERALL!S$6:S$512,"",0)</f>
        <v>90.5</v>
      </c>
      <c r="M8" s="455">
        <f>_xlfn.XLOOKUP($E8,OVERALL!$K$6:$K$512,OVERALL!T$6:T$512,"",0)</f>
        <v>2</v>
      </c>
      <c r="N8" s="259">
        <f>_xlfn.XLOOKUP($E8,OVERALL!$K$6:$K$512,OVERALL!U$6:U$512,"",0)</f>
        <v>4</v>
      </c>
      <c r="O8" s="450">
        <f>_xlfn.XLOOKUP($E8,OVERALL!$K$6:$K$512,OVERALL!V$6:V$512,"",0)</f>
        <v>2.9</v>
      </c>
    </row>
    <row r="9" spans="1:16" ht="15" customHeight="1">
      <c r="C9" s="261">
        <v>3</v>
      </c>
      <c r="D9" s="240" t="str">
        <f t="shared" si="0"/>
        <v>RB3</v>
      </c>
      <c r="E9" s="240" t="str">
        <f>_xlfn.XLOOKUP($D9,OVERALL!$F$6:$F$512,OVERALL!K$6:K$512,"",0)</f>
        <v>Derrick Henry</v>
      </c>
      <c r="F9" s="257" t="str">
        <f>_xlfn.XLOOKUP($E9,OVERALL!$K$6:$K$512,OVERALL!O$6:O$512,"",0)</f>
        <v>TEN</v>
      </c>
      <c r="G9" s="257">
        <f>_xlfn.XLOOKUP($E9,OVERALL!$K$6:$K$512,OVERALL!P$6:P$512,"",0)</f>
        <v>6</v>
      </c>
      <c r="H9" s="246" t="str">
        <f>IF(_xlfn.XLOOKUP($D9,OVERALL!$F$6:$F$512,OVERALL!L$6:L$512,"",0)="","",_xlfn.XLOOKUP($D9,OVERALL!$F$6:$F$512,OVERALL!L$6:L$512,"",0))</f>
        <v>INVINCIBLES</v>
      </c>
      <c r="I9" s="267">
        <f>IF(_xlfn.XLOOKUP($D9,OVERALL!$F$6:$F$512,OVERALL!M$6:M$512,"",0)="","",_xlfn.XLOOKUP($D9,OVERALL!$F$6:$F$512,OVERALL!M$6:M$512,"",0))</f>
        <v>14</v>
      </c>
      <c r="J9" s="247" t="str">
        <f>IF(_xlfn.XLOOKUP($D9,OVERALL!$F$6:$F$512,OVERALL!N$6:N$512,"",0)="","",_xlfn.XLOOKUP($D9,OVERALL!$F$6:$F$512,OVERALL!N$6:N$512,"",0))</f>
        <v>F</v>
      </c>
      <c r="K9" s="258">
        <f>_xlfn.XLOOKUP($E9,OVERALL!$K$6:$K$512,OVERALL!R$6:R$512,"",0)</f>
        <v>259.81</v>
      </c>
      <c r="L9" s="454">
        <f>_xlfn.XLOOKUP($E9,OVERALL!$K$6:$K$512,OVERALL!S$6:S$512,"",0)</f>
        <v>175.3</v>
      </c>
      <c r="M9" s="455">
        <f>_xlfn.XLOOKUP($E9,OVERALL!$K$6:$K$512,OVERALL!T$6:T$512,"",0)</f>
        <v>2</v>
      </c>
      <c r="N9" s="259">
        <f>_xlfn.XLOOKUP($E9,OVERALL!$K$6:$K$512,OVERALL!U$6:U$512,"",0)</f>
        <v>5</v>
      </c>
      <c r="O9" s="450">
        <f>_xlfn.XLOOKUP($E9,OVERALL!$K$6:$K$512,OVERALL!V$6:V$512,"",0)</f>
        <v>4.0999999999999996</v>
      </c>
    </row>
    <row r="10" spans="1:16" ht="15" customHeight="1">
      <c r="C10" s="261">
        <v>4</v>
      </c>
      <c r="D10" s="240" t="str">
        <f t="shared" si="0"/>
        <v>RB4</v>
      </c>
      <c r="E10" s="240" t="str">
        <f>_xlfn.XLOOKUP($D10,OVERALL!$F$6:$F$512,OVERALL!K$6:K$512,"",0)</f>
        <v>Austin Ekeler</v>
      </c>
      <c r="F10" s="257" t="str">
        <f>_xlfn.XLOOKUP($E10,OVERALL!$K$6:$K$512,OVERALL!O$6:O$512,"",0)</f>
        <v>LAC</v>
      </c>
      <c r="G10" s="257">
        <f>_xlfn.XLOOKUP($E10,OVERALL!$K$6:$K$512,OVERALL!P$6:P$512,"",0)</f>
        <v>8</v>
      </c>
      <c r="H10" s="246" t="str">
        <f>IF(_xlfn.XLOOKUP($D10,OVERALL!$F$6:$F$512,OVERALL!L$6:L$512,"",0)="","",_xlfn.XLOOKUP($D10,OVERALL!$F$6:$F$512,OVERALL!L$6:L$512,"",0))</f>
        <v>ROID RAGERS</v>
      </c>
      <c r="I10" s="267">
        <f>IF(_xlfn.XLOOKUP($D10,OVERALL!$F$6:$F$512,OVERALL!M$6:M$512,"",0)="","",_xlfn.XLOOKUP($D10,OVERALL!$F$6:$F$512,OVERALL!M$6:M$512,"",0))</f>
        <v>6</v>
      </c>
      <c r="J10" s="247" t="str">
        <f>IF(_xlfn.XLOOKUP($D10,OVERALL!$F$6:$F$512,OVERALL!N$6:N$512,"",0)="","",_xlfn.XLOOKUP($D10,OVERALL!$F$6:$F$512,OVERALL!N$6:N$512,"",0))</f>
        <v>F</v>
      </c>
      <c r="K10" s="258">
        <f>_xlfn.XLOOKUP($E10,OVERALL!$K$6:$K$512,OVERALL!R$6:R$512,"",0)</f>
        <v>265.83</v>
      </c>
      <c r="L10" s="454">
        <f>_xlfn.XLOOKUP($E10,OVERALL!$K$6:$K$512,OVERALL!S$6:S$512,"",0)</f>
        <v>273.8</v>
      </c>
      <c r="M10" s="455">
        <f>_xlfn.XLOOKUP($E10,OVERALL!$K$6:$K$512,OVERALL!T$6:T$512,"",0)</f>
        <v>3</v>
      </c>
      <c r="N10" s="259">
        <f>_xlfn.XLOOKUP($E10,OVERALL!$K$6:$K$512,OVERALL!U$6:U$512,"",0)</f>
        <v>7</v>
      </c>
      <c r="O10" s="450">
        <f>_xlfn.XLOOKUP($E10,OVERALL!$K$6:$K$512,OVERALL!V$6:V$512,"",0)</f>
        <v>4</v>
      </c>
    </row>
    <row r="11" spans="1:16" ht="15" customHeight="1">
      <c r="C11" s="261">
        <v>5</v>
      </c>
      <c r="D11" s="240" t="str">
        <f t="shared" si="0"/>
        <v>RB5</v>
      </c>
      <c r="E11" s="240" t="str">
        <f>_xlfn.XLOOKUP($D11,OVERALL!$F$6:$F$512,OVERALL!K$6:K$512,"",0)</f>
        <v>Dalvin Cook</v>
      </c>
      <c r="F11" s="257" t="str">
        <f>_xlfn.XLOOKUP($E11,OVERALL!$K$6:$K$512,OVERALL!O$6:O$512,"",0)</f>
        <v>MIN</v>
      </c>
      <c r="G11" s="257">
        <f>_xlfn.XLOOKUP($E11,OVERALL!$K$6:$K$512,OVERALL!P$6:P$512,"",0)</f>
        <v>7</v>
      </c>
      <c r="H11" s="246" t="str">
        <f>IF(_xlfn.XLOOKUP($D11,OVERALL!$F$6:$F$512,OVERALL!L$6:L$512,"",0)="","",_xlfn.XLOOKUP($D11,OVERALL!$F$6:$F$512,OVERALL!L$6:L$512,"",0))</f>
        <v>WAILERS</v>
      </c>
      <c r="I11" s="267">
        <f>IF(_xlfn.XLOOKUP($D11,OVERALL!$F$6:$F$512,OVERALL!M$6:M$512,"",0)="","",_xlfn.XLOOKUP($D11,OVERALL!$F$6:$F$512,OVERALL!M$6:M$512,"",0))</f>
        <v>21</v>
      </c>
      <c r="J11" s="247" t="str">
        <f>IF(_xlfn.XLOOKUP($D11,OVERALL!$F$6:$F$512,OVERALL!N$6:N$512,"",0)="","",_xlfn.XLOOKUP($D11,OVERALL!$F$6:$F$512,OVERALL!N$6:N$512,"",0))</f>
        <v>F</v>
      </c>
      <c r="K11" s="258">
        <f>_xlfn.XLOOKUP($E11,OVERALL!$K$6:$K$512,OVERALL!R$6:R$512,"",0)</f>
        <v>219.31</v>
      </c>
      <c r="L11" s="454">
        <f>_xlfn.XLOOKUP($E11,OVERALL!$K$6:$K$512,OVERALL!S$6:S$512,"",0)</f>
        <v>172.3</v>
      </c>
      <c r="M11" s="455">
        <f>_xlfn.XLOOKUP($E11,OVERALL!$K$6:$K$512,OVERALL!T$6:T$512,"",0)</f>
        <v>2</v>
      </c>
      <c r="N11" s="259">
        <f>_xlfn.XLOOKUP($E11,OVERALL!$K$6:$K$512,OVERALL!U$6:U$512,"",0)</f>
        <v>6</v>
      </c>
      <c r="O11" s="450">
        <f>_xlfn.XLOOKUP($E11,OVERALL!$K$6:$K$512,OVERALL!V$6:V$512,"",0)</f>
        <v>3.6</v>
      </c>
    </row>
    <row r="12" spans="1:16" ht="15" customHeight="1">
      <c r="C12" s="261">
        <v>6</v>
      </c>
      <c r="D12" s="240" t="str">
        <f t="shared" si="0"/>
        <v>RB6</v>
      </c>
      <c r="E12" s="240" t="str">
        <f>_xlfn.XLOOKUP($D12,OVERALL!$F$6:$F$512,OVERALL!K$6:K$512,"",0)</f>
        <v>Joe Mixon</v>
      </c>
      <c r="F12" s="257" t="str">
        <f>_xlfn.XLOOKUP($E12,OVERALL!$K$6:$K$512,OVERALL!O$6:O$512,"",0)</f>
        <v>CIN</v>
      </c>
      <c r="G12" s="257">
        <f>_xlfn.XLOOKUP($E12,OVERALL!$K$6:$K$512,OVERALL!P$6:P$512,"",0)</f>
        <v>10</v>
      </c>
      <c r="H12" s="246" t="str">
        <f>IF(_xlfn.XLOOKUP($D12,OVERALL!$F$6:$F$512,OVERALL!L$6:L$512,"",0)="","",_xlfn.XLOOKUP($D12,OVERALL!$F$6:$F$512,OVERALL!L$6:L$512,"",0))</f>
        <v>SHAFT</v>
      </c>
      <c r="I12" s="267">
        <f>IF(_xlfn.XLOOKUP($D12,OVERALL!$F$6:$F$512,OVERALL!M$6:M$512,"",0)="","",_xlfn.XLOOKUP($D12,OVERALL!$F$6:$F$512,OVERALL!M$6:M$512,"",0))</f>
        <v>21</v>
      </c>
      <c r="J12" s="247" t="str">
        <f>IF(_xlfn.XLOOKUP($D12,OVERALL!$F$6:$F$512,OVERALL!N$6:N$512,"",0)="","",_xlfn.XLOOKUP($D12,OVERALL!$F$6:$F$512,OVERALL!N$6:N$512,"",0))</f>
        <v>F</v>
      </c>
      <c r="K12" s="258">
        <f>_xlfn.XLOOKUP($E12,OVERALL!$K$6:$K$512,OVERALL!R$6:R$512,"",0)</f>
        <v>222.98</v>
      </c>
      <c r="L12" s="454">
        <f>_xlfn.XLOOKUP($E12,OVERALL!$K$6:$K$512,OVERALL!S$6:S$512,"",0)</f>
        <v>245.9</v>
      </c>
      <c r="M12" s="455">
        <f>_xlfn.XLOOKUP($E12,OVERALL!$K$6:$K$512,OVERALL!T$6:T$512,"",0)</f>
        <v>5</v>
      </c>
      <c r="N12" s="259">
        <f>_xlfn.XLOOKUP($E12,OVERALL!$K$6:$K$512,OVERALL!U$6:U$512,"",0)</f>
        <v>9</v>
      </c>
      <c r="O12" s="450">
        <f>_xlfn.XLOOKUP($E12,OVERALL!$K$6:$K$512,OVERALL!V$6:V$512,"",0)</f>
        <v>6.5</v>
      </c>
    </row>
    <row r="13" spans="1:16" ht="15" customHeight="1">
      <c r="C13" s="261">
        <v>7</v>
      </c>
      <c r="D13" s="240" t="str">
        <f t="shared" si="0"/>
        <v>RB7</v>
      </c>
      <c r="E13" s="240" t="str">
        <f>_xlfn.XLOOKUP($D13,OVERALL!$F$6:$F$512,OVERALL!K$6:K$512,"",0)</f>
        <v>Najee Harris</v>
      </c>
      <c r="F13" s="257" t="str">
        <f>_xlfn.XLOOKUP($E13,OVERALL!$K$6:$K$512,OVERALL!O$6:O$512,"",0)</f>
        <v>PIT</v>
      </c>
      <c r="G13" s="257">
        <f>_xlfn.XLOOKUP($E13,OVERALL!$K$6:$K$512,OVERALL!P$6:P$512,"",0)</f>
        <v>9</v>
      </c>
      <c r="H13" s="246" t="str">
        <f>IF(_xlfn.XLOOKUP($D13,OVERALL!$F$6:$F$512,OVERALL!L$6:L$512,"",0)="","",_xlfn.XLOOKUP($D13,OVERALL!$F$6:$F$512,OVERALL!L$6:L$512,"",0))</f>
        <v>HABANEROS</v>
      </c>
      <c r="I13" s="267">
        <f>IF(_xlfn.XLOOKUP($D13,OVERALL!$F$6:$F$512,OVERALL!M$6:M$512,"",0)="","",_xlfn.XLOOKUP($D13,OVERALL!$F$6:$F$512,OVERALL!M$6:M$512,"",0))</f>
        <v>6</v>
      </c>
      <c r="J13" s="247" t="str">
        <f>IF(_xlfn.XLOOKUP($D13,OVERALL!$F$6:$F$512,OVERALL!N$6:N$512,"",0)="","",_xlfn.XLOOKUP($D13,OVERALL!$F$6:$F$512,OVERALL!N$6:N$512,"",0))</f>
        <v>F</v>
      </c>
      <c r="K13" s="258">
        <f>_xlfn.XLOOKUP($E13,OVERALL!$K$6:$K$512,OVERALL!R$6:R$512,"",0)</f>
        <v>228.39</v>
      </c>
      <c r="L13" s="454">
        <f>_xlfn.XLOOKUP($E13,OVERALL!$K$6:$K$512,OVERALL!S$6:S$512,"",0)</f>
        <v>226.7</v>
      </c>
      <c r="M13" s="455">
        <f>_xlfn.XLOOKUP($E13,OVERALL!$K$6:$K$512,OVERALL!T$6:T$512,"",0)</f>
        <v>6</v>
      </c>
      <c r="N13" s="259">
        <f>_xlfn.XLOOKUP($E13,OVERALL!$K$6:$K$512,OVERALL!U$6:U$512,"",0)</f>
        <v>12</v>
      </c>
      <c r="O13" s="450">
        <f>_xlfn.XLOOKUP($E13,OVERALL!$K$6:$K$512,OVERALL!V$6:V$512,"",0)</f>
        <v>7.9</v>
      </c>
    </row>
    <row r="14" spans="1:16" ht="15" customHeight="1">
      <c r="C14" s="261">
        <v>8</v>
      </c>
      <c r="D14" s="240" t="str">
        <f t="shared" si="0"/>
        <v>RB8</v>
      </c>
      <c r="E14" s="240" t="str">
        <f>_xlfn.XLOOKUP($D14,OVERALL!$F$6:$F$512,OVERALL!K$6:K$512,"",0)</f>
        <v>Nick Chubb</v>
      </c>
      <c r="F14" s="257" t="str">
        <f>_xlfn.XLOOKUP($E14,OVERALL!$K$6:$K$512,OVERALL!O$6:O$512,"",0)</f>
        <v>CLE</v>
      </c>
      <c r="G14" s="257">
        <f>_xlfn.XLOOKUP($E14,OVERALL!$K$6:$K$512,OVERALL!P$6:P$512,"",0)</f>
        <v>9</v>
      </c>
      <c r="H14" s="246" t="str">
        <f>IF(_xlfn.XLOOKUP($D14,OVERALL!$F$6:$F$512,OVERALL!L$6:L$512,"",0)="","",_xlfn.XLOOKUP($D14,OVERALL!$F$6:$F$512,OVERALL!L$6:L$512,"",0))</f>
        <v>PROGRAM</v>
      </c>
      <c r="I14" s="267">
        <f>IF(_xlfn.XLOOKUP($D14,OVERALL!$F$6:$F$512,OVERALL!M$6:M$512,"",0)="","",_xlfn.XLOOKUP($D14,OVERALL!$F$6:$F$512,OVERALL!M$6:M$512,"",0))</f>
        <v>11</v>
      </c>
      <c r="J14" s="247" t="str">
        <f>IF(_xlfn.XLOOKUP($D14,OVERALL!$F$6:$F$512,OVERALL!N$6:N$512,"",0)="","",_xlfn.XLOOKUP($D14,OVERALL!$F$6:$F$512,OVERALL!N$6:N$512,"",0))</f>
        <v>F</v>
      </c>
      <c r="K14" s="258">
        <f>_xlfn.XLOOKUP($E14,OVERALL!$K$6:$K$512,OVERALL!R$6:R$512,"",0)</f>
        <v>195.43</v>
      </c>
      <c r="L14" s="454">
        <f>_xlfn.XLOOKUP($E14,OVERALL!$K$6:$K$512,OVERALL!S$6:S$512,"",0)</f>
        <v>195.3</v>
      </c>
      <c r="M14" s="455">
        <f>_xlfn.XLOOKUP($E14,OVERALL!$K$6:$K$512,OVERALL!T$6:T$512,"",0)</f>
        <v>6</v>
      </c>
      <c r="N14" s="259">
        <f>_xlfn.XLOOKUP($E14,OVERALL!$K$6:$K$512,OVERALL!U$6:U$512,"",0)</f>
        <v>12</v>
      </c>
      <c r="O14" s="450">
        <f>_xlfn.XLOOKUP($E14,OVERALL!$K$6:$K$512,OVERALL!V$6:V$512,"",0)</f>
        <v>8.9</v>
      </c>
    </row>
    <row r="15" spans="1:16" ht="15" customHeight="1">
      <c r="C15" s="261">
        <v>9</v>
      </c>
      <c r="D15" s="240" t="str">
        <f t="shared" si="0"/>
        <v>RB9</v>
      </c>
      <c r="E15" s="240" t="str">
        <f>_xlfn.XLOOKUP($D15,OVERALL!$F$6:$F$512,OVERALL!K$6:K$512,"",0)</f>
        <v>Alvin Kamara</v>
      </c>
      <c r="F15" s="257" t="str">
        <f>_xlfn.XLOOKUP($E15,OVERALL!$K$6:$K$512,OVERALL!O$6:O$512,"",0)</f>
        <v>NO</v>
      </c>
      <c r="G15" s="257">
        <f>_xlfn.XLOOKUP($E15,OVERALL!$K$6:$K$512,OVERALL!P$6:P$512,"",0)</f>
        <v>14</v>
      </c>
      <c r="H15" s="246" t="str">
        <f>IF(_xlfn.XLOOKUP($D15,OVERALL!$F$6:$F$512,OVERALL!L$6:L$512,"",0)="","",_xlfn.XLOOKUP($D15,OVERALL!$F$6:$F$512,OVERALL!L$6:L$512,"",0))</f>
        <v>WAILERS</v>
      </c>
      <c r="I15" s="267">
        <f>IF(_xlfn.XLOOKUP($D15,OVERALL!$F$6:$F$512,OVERALL!M$6:M$512,"",0)="","",_xlfn.XLOOKUP($D15,OVERALL!$F$6:$F$512,OVERALL!M$6:M$512,"",0))</f>
        <v>17</v>
      </c>
      <c r="J15" s="247" t="str">
        <f>IF(_xlfn.XLOOKUP($D15,OVERALL!$F$6:$F$512,OVERALL!N$6:N$512,"",0)="","",_xlfn.XLOOKUP($D15,OVERALL!$F$6:$F$512,OVERALL!N$6:N$512,"",0))</f>
        <v>F</v>
      </c>
      <c r="K15" s="258">
        <f>_xlfn.XLOOKUP($E15,OVERALL!$K$6:$K$512,OVERALL!R$6:R$512,"",0)</f>
        <v>208.46</v>
      </c>
      <c r="L15" s="454">
        <f>_xlfn.XLOOKUP($E15,OVERALL!$K$6:$K$512,OVERALL!S$6:S$512,"",0)</f>
        <v>187.7</v>
      </c>
      <c r="M15" s="455">
        <f>_xlfn.XLOOKUP($E15,OVERALL!$K$6:$K$512,OVERALL!T$6:T$512,"",0)</f>
        <v>7</v>
      </c>
      <c r="N15" s="259">
        <f>_xlfn.XLOOKUP($E15,OVERALL!$K$6:$K$512,OVERALL!U$6:U$512,"",0)</f>
        <v>16</v>
      </c>
      <c r="O15" s="450">
        <f>_xlfn.XLOOKUP($E15,OVERALL!$K$6:$K$512,OVERALL!V$6:V$512,"",0)</f>
        <v>11.2</v>
      </c>
    </row>
    <row r="16" spans="1:16" ht="15" customHeight="1">
      <c r="C16" s="261">
        <v>10</v>
      </c>
      <c r="D16" s="240" t="str">
        <f t="shared" si="0"/>
        <v>RB10</v>
      </c>
      <c r="E16" s="240" t="str">
        <f>_xlfn.XLOOKUP($D16,OVERALL!$F$6:$F$512,OVERALL!K$6:K$512,"",0)</f>
        <v>Saquon Barkley</v>
      </c>
      <c r="F16" s="257" t="str">
        <f>_xlfn.XLOOKUP($E16,OVERALL!$K$6:$K$512,OVERALL!O$6:O$512,"",0)</f>
        <v>NYG</v>
      </c>
      <c r="G16" s="257">
        <f>_xlfn.XLOOKUP($E16,OVERALL!$K$6:$K$512,OVERALL!P$6:P$512,"",0)</f>
        <v>9</v>
      </c>
      <c r="H16" s="246" t="str">
        <f>IF(_xlfn.XLOOKUP($D16,OVERALL!$F$6:$F$512,OVERALL!L$6:L$512,"",0)="","",_xlfn.XLOOKUP($D16,OVERALL!$F$6:$F$512,OVERALL!L$6:L$512,"",0))</f>
        <v>INVINCIBLES</v>
      </c>
      <c r="I16" s="267">
        <f>IF(_xlfn.XLOOKUP($D16,OVERALL!$F$6:$F$512,OVERALL!M$6:M$512,"",0)="","",_xlfn.XLOOKUP($D16,OVERALL!$F$6:$F$512,OVERALL!M$6:M$512,"",0))</f>
        <v>16</v>
      </c>
      <c r="J16" s="247" t="str">
        <f>IF(_xlfn.XLOOKUP($D16,OVERALL!$F$6:$F$512,OVERALL!N$6:N$512,"",0)="","",_xlfn.XLOOKUP($D16,OVERALL!$F$6:$F$512,OVERALL!N$6:N$512,"",0))</f>
        <v>F</v>
      </c>
      <c r="K16" s="258">
        <f>_xlfn.XLOOKUP($E16,OVERALL!$K$6:$K$512,OVERALL!R$6:R$512,"",0)</f>
        <v>186.21</v>
      </c>
      <c r="L16" s="454">
        <f>_xlfn.XLOOKUP($E16,OVERALL!$K$6:$K$512,OVERALL!S$6:S$512,"",0)</f>
        <v>107.6</v>
      </c>
      <c r="M16" s="455">
        <f>_xlfn.XLOOKUP($E16,OVERALL!$K$6:$K$512,OVERALL!T$6:T$512,"",0)</f>
        <v>4</v>
      </c>
      <c r="N16" s="259">
        <f>_xlfn.XLOOKUP($E16,OVERALL!$K$6:$K$512,OVERALL!U$6:U$512,"",0)</f>
        <v>14</v>
      </c>
      <c r="O16" s="450">
        <f>_xlfn.XLOOKUP($E16,OVERALL!$K$6:$K$512,OVERALL!V$6:V$512,"",0)</f>
        <v>10.3</v>
      </c>
    </row>
    <row r="17" spans="1:15" ht="15" customHeight="1">
      <c r="C17" s="261">
        <v>11</v>
      </c>
      <c r="D17" s="240" t="str">
        <f t="shared" si="0"/>
        <v>RB11</v>
      </c>
      <c r="E17" s="240" t="str">
        <f>_xlfn.XLOOKUP($D17,OVERALL!$F$6:$F$512,OVERALL!K$6:K$512,"",0)</f>
        <v>D'Andre Swift</v>
      </c>
      <c r="F17" s="257" t="str">
        <f>_xlfn.XLOOKUP($E17,OVERALL!$K$6:$K$512,OVERALL!O$6:O$512,"",0)</f>
        <v>DET</v>
      </c>
      <c r="G17" s="257">
        <f>_xlfn.XLOOKUP($E17,OVERALL!$K$6:$K$512,OVERALL!P$6:P$512,"",0)</f>
        <v>6</v>
      </c>
      <c r="H17" s="246" t="str">
        <f>IF(_xlfn.XLOOKUP($D17,OVERALL!$F$6:$F$512,OVERALL!L$6:L$512,"",0)="","",_xlfn.XLOOKUP($D17,OVERALL!$F$6:$F$512,OVERALL!L$6:L$512,"",0))</f>
        <v>HOMIES</v>
      </c>
      <c r="I17" s="267">
        <f>IF(_xlfn.XLOOKUP($D17,OVERALL!$F$6:$F$512,OVERALL!M$6:M$512,"",0)="","",_xlfn.XLOOKUP($D17,OVERALL!$F$6:$F$512,OVERALL!M$6:M$512,"",0))</f>
        <v>3</v>
      </c>
      <c r="J17" s="247" t="str">
        <f>IF(_xlfn.XLOOKUP($D17,OVERALL!$F$6:$F$512,OVERALL!N$6:N$512,"",0)="","",_xlfn.XLOOKUP($D17,OVERALL!$F$6:$F$512,OVERALL!N$6:N$512,"",0))</f>
        <v>F</v>
      </c>
      <c r="K17" s="258">
        <f>_xlfn.XLOOKUP($E17,OVERALL!$K$6:$K$512,OVERALL!R$6:R$512,"",0)</f>
        <v>179.39</v>
      </c>
      <c r="L17" s="454">
        <f>_xlfn.XLOOKUP($E17,OVERALL!$K$6:$K$512,OVERALL!S$6:S$512,"",0)</f>
        <v>146.9</v>
      </c>
      <c r="M17" s="455">
        <f>_xlfn.XLOOKUP($E17,OVERALL!$K$6:$K$512,OVERALL!T$6:T$512,"",0)</f>
        <v>8</v>
      </c>
      <c r="N17" s="259">
        <f>_xlfn.XLOOKUP($E17,OVERALL!$K$6:$K$512,OVERALL!U$6:U$512,"",0)</f>
        <v>14</v>
      </c>
      <c r="O17" s="450">
        <f>_xlfn.XLOOKUP($E17,OVERALL!$K$6:$K$512,OVERALL!V$6:V$512,"",0)</f>
        <v>10.1</v>
      </c>
    </row>
    <row r="18" spans="1:15" ht="15" customHeight="1">
      <c r="C18" s="261">
        <v>12</v>
      </c>
      <c r="D18" s="240" t="str">
        <f t="shared" si="0"/>
        <v>RB12</v>
      </c>
      <c r="E18" s="240" t="str">
        <f>_xlfn.XLOOKUP($D18,OVERALL!$F$6:$F$512,OVERALL!K$6:K$512,"",0)</f>
        <v>Javonte Williams</v>
      </c>
      <c r="F18" s="257" t="str">
        <f>_xlfn.XLOOKUP($E18,OVERALL!$K$6:$K$512,OVERALL!O$6:O$512,"",0)</f>
        <v>DEN</v>
      </c>
      <c r="G18" s="257">
        <f>_xlfn.XLOOKUP($E18,OVERALL!$K$6:$K$512,OVERALL!P$6:P$512,"",0)</f>
        <v>9</v>
      </c>
      <c r="H18" s="246" t="str">
        <f>IF(_xlfn.XLOOKUP($D18,OVERALL!$F$6:$F$512,OVERALL!L$6:L$512,"",0)="","",_xlfn.XLOOKUP($D18,OVERALL!$F$6:$F$512,OVERALL!L$6:L$512,"",0))</f>
        <v>SHAFT</v>
      </c>
      <c r="I18" s="267">
        <f>IF(_xlfn.XLOOKUP($D18,OVERALL!$F$6:$F$512,OVERALL!M$6:M$512,"",0)="","",_xlfn.XLOOKUP($D18,OVERALL!$F$6:$F$512,OVERALL!M$6:M$512,"",0))</f>
        <v>4</v>
      </c>
      <c r="J18" s="247" t="str">
        <f>IF(_xlfn.XLOOKUP($D18,OVERALL!$F$6:$F$512,OVERALL!N$6:N$512,"",0)="","",_xlfn.XLOOKUP($D18,OVERALL!$F$6:$F$512,OVERALL!N$6:N$512,"",0))</f>
        <v>F</v>
      </c>
      <c r="K18" s="258">
        <f>_xlfn.XLOOKUP($E18,OVERALL!$K$6:$K$512,OVERALL!R$6:R$512,"",0)</f>
        <v>188.82</v>
      </c>
      <c r="L18" s="454">
        <f>_xlfn.XLOOKUP($E18,OVERALL!$K$6:$K$512,OVERALL!S$6:S$512,"",0)</f>
        <v>161.9</v>
      </c>
      <c r="M18" s="455">
        <f>_xlfn.XLOOKUP($E18,OVERALL!$K$6:$K$512,OVERALL!T$6:T$512,"",0)</f>
        <v>7</v>
      </c>
      <c r="N18" s="259">
        <f>_xlfn.XLOOKUP($E18,OVERALL!$K$6:$K$512,OVERALL!U$6:U$512,"",0)</f>
        <v>16</v>
      </c>
      <c r="O18" s="450">
        <f>_xlfn.XLOOKUP($E18,OVERALL!$K$6:$K$512,OVERALL!V$6:V$512,"",0)</f>
        <v>11.3</v>
      </c>
    </row>
    <row r="19" spans="1:15" ht="15" customHeight="1">
      <c r="C19" s="261">
        <v>13</v>
      </c>
      <c r="D19" s="240" t="str">
        <f t="shared" si="0"/>
        <v>RB13</v>
      </c>
      <c r="E19" s="240" t="str">
        <f>_xlfn.XLOOKUP($D19,OVERALL!$F$6:$F$512,OVERALL!K$6:K$512,"",0)</f>
        <v>Leonard Fournette</v>
      </c>
      <c r="F19" s="257" t="str">
        <f>_xlfn.XLOOKUP($E19,OVERALL!$K$6:$K$512,OVERALL!O$6:O$512,"",0)</f>
        <v>TB</v>
      </c>
      <c r="G19" s="257">
        <f>_xlfn.XLOOKUP($E19,OVERALL!$K$6:$K$512,OVERALL!P$6:P$512,"",0)</f>
        <v>11</v>
      </c>
      <c r="H19" s="246" t="str">
        <f>IF(_xlfn.XLOOKUP($D19,OVERALL!$F$6:$F$512,OVERALL!L$6:L$512,"",0)="","",_xlfn.XLOOKUP($D19,OVERALL!$F$6:$F$512,OVERALL!L$6:L$512,"",0))</f>
        <v>ROID RAGERS</v>
      </c>
      <c r="I19" s="267">
        <f>IF(_xlfn.XLOOKUP($D19,OVERALL!$F$6:$F$512,OVERALL!M$6:M$512,"",0)="","",_xlfn.XLOOKUP($D19,OVERALL!$F$6:$F$512,OVERALL!M$6:M$512,"",0))</f>
        <v>12</v>
      </c>
      <c r="J19" s="247" t="str">
        <f>IF(_xlfn.XLOOKUP($D19,OVERALL!$F$6:$F$512,OVERALL!N$6:N$512,"",0)="","",_xlfn.XLOOKUP($D19,OVERALL!$F$6:$F$512,OVERALL!N$6:N$512,"",0))</f>
        <v>PP</v>
      </c>
      <c r="K19" s="258">
        <f>_xlfn.XLOOKUP($E19,OVERALL!$K$6:$K$512,OVERALL!R$6:R$512,"",0)</f>
        <v>199.84</v>
      </c>
      <c r="L19" s="454">
        <f>_xlfn.XLOOKUP($E19,OVERALL!$K$6:$K$512,OVERALL!S$6:S$512,"",0)</f>
        <v>186.6</v>
      </c>
      <c r="M19" s="455">
        <f>_xlfn.XLOOKUP($E19,OVERALL!$K$6:$K$512,OVERALL!T$6:T$512,"",0)</f>
        <v>10</v>
      </c>
      <c r="N19" s="259">
        <f>_xlfn.XLOOKUP($E19,OVERALL!$K$6:$K$512,OVERALL!U$6:U$512,"",0)</f>
        <v>16</v>
      </c>
      <c r="O19" s="450">
        <f>_xlfn.XLOOKUP($E19,OVERALL!$K$6:$K$512,OVERALL!V$6:V$512,"",0)</f>
        <v>12.8</v>
      </c>
    </row>
    <row r="20" spans="1:15" ht="15" customHeight="1">
      <c r="A20" s="57"/>
      <c r="C20" s="261">
        <v>14</v>
      </c>
      <c r="D20" s="240" t="str">
        <f t="shared" si="0"/>
        <v>RB14</v>
      </c>
      <c r="E20" s="240" t="str">
        <f>_xlfn.XLOOKUP($D20,OVERALL!$F$6:$F$512,OVERALL!K$6:K$512,"",0)</f>
        <v>Aaron Jones</v>
      </c>
      <c r="F20" s="257" t="str">
        <f>_xlfn.XLOOKUP($E20,OVERALL!$K$6:$K$512,OVERALL!O$6:O$512,"",0)</f>
        <v>GB</v>
      </c>
      <c r="G20" s="257">
        <f>_xlfn.XLOOKUP($E20,OVERALL!$K$6:$K$512,OVERALL!P$6:P$512,"",0)</f>
        <v>14</v>
      </c>
      <c r="H20" s="246" t="str">
        <f>IF(_xlfn.XLOOKUP($D20,OVERALL!$F$6:$F$512,OVERALL!L$6:L$512,"",0)="","",_xlfn.XLOOKUP($D20,OVERALL!$F$6:$F$512,OVERALL!L$6:L$512,"",0))</f>
        <v>PROGRAM</v>
      </c>
      <c r="I20" s="267">
        <f>IF(_xlfn.XLOOKUP($D20,OVERALL!$F$6:$F$512,OVERALL!M$6:M$512,"",0)="","",_xlfn.XLOOKUP($D20,OVERALL!$F$6:$F$512,OVERALL!M$6:M$512,"",0))</f>
        <v>11</v>
      </c>
      <c r="J20" s="247" t="str">
        <f>IF(_xlfn.XLOOKUP($D20,OVERALL!$F$6:$F$512,OVERALL!N$6:N$512,"",0)="","",_xlfn.XLOOKUP($D20,OVERALL!$F$6:$F$512,OVERALL!N$6:N$512,"",0))</f>
        <v>F</v>
      </c>
      <c r="K20" s="258">
        <f>_xlfn.XLOOKUP($E20,OVERALL!$K$6:$K$512,OVERALL!R$6:R$512,"",0)</f>
        <v>194.84</v>
      </c>
      <c r="L20" s="454">
        <f>_xlfn.XLOOKUP($E20,OVERALL!$K$6:$K$512,OVERALL!S$6:S$512,"",0)</f>
        <v>177</v>
      </c>
      <c r="M20" s="455">
        <f>_xlfn.XLOOKUP($E20,OVERALL!$K$6:$K$512,OVERALL!T$6:T$512,"",0)</f>
        <v>9</v>
      </c>
      <c r="N20" s="259">
        <f>_xlfn.XLOOKUP($E20,OVERALL!$K$6:$K$512,OVERALL!U$6:U$512,"",0)</f>
        <v>14</v>
      </c>
      <c r="O20" s="450">
        <f>_xlfn.XLOOKUP($E20,OVERALL!$K$6:$K$512,OVERALL!V$6:V$512,"",0)</f>
        <v>12.8</v>
      </c>
    </row>
    <row r="21" spans="1:15" ht="15" customHeight="1">
      <c r="C21" s="261">
        <v>15</v>
      </c>
      <c r="D21" s="240" t="str">
        <f t="shared" si="0"/>
        <v>RB15</v>
      </c>
      <c r="E21" s="240" t="str">
        <f>_xlfn.XLOOKUP($D21,OVERALL!$F$6:$F$512,OVERALL!K$6:K$512,"",0)</f>
        <v>James Conner</v>
      </c>
      <c r="F21" s="257" t="str">
        <f>_xlfn.XLOOKUP($E21,OVERALL!$K$6:$K$512,OVERALL!O$6:O$512,"",0)</f>
        <v>ARI</v>
      </c>
      <c r="G21" s="257">
        <f>_xlfn.XLOOKUP($E21,OVERALL!$K$6:$K$512,OVERALL!P$6:P$512,"",0)</f>
        <v>13</v>
      </c>
      <c r="H21" s="246" t="str">
        <f>IF(_xlfn.XLOOKUP($D21,OVERALL!$F$6:$F$512,OVERALL!L$6:L$512,"",0)="","",_xlfn.XLOOKUP($D21,OVERALL!$F$6:$F$512,OVERALL!L$6:L$512,"",0))</f>
        <v>ROID RAGERS</v>
      </c>
      <c r="I21" s="267">
        <f>IF(_xlfn.XLOOKUP($D21,OVERALL!$F$6:$F$512,OVERALL!M$6:M$512,"",0)="","",_xlfn.XLOOKUP($D21,OVERALL!$F$6:$F$512,OVERALL!M$6:M$512,"",0))</f>
        <v>6</v>
      </c>
      <c r="J21" s="247" t="str">
        <f>IF(_xlfn.XLOOKUP($D21,OVERALL!$F$6:$F$512,OVERALL!N$6:N$512,"",0)="","",_xlfn.XLOOKUP($D21,OVERALL!$F$6:$F$512,OVERALL!N$6:N$512,"",0))</f>
        <v>F</v>
      </c>
      <c r="K21" s="258">
        <f>_xlfn.XLOOKUP($E21,OVERALL!$K$6:$K$512,OVERALL!R$6:R$512,"",0)</f>
        <v>194.08</v>
      </c>
      <c r="L21" s="454">
        <f>_xlfn.XLOOKUP($E21,OVERALL!$K$6:$K$512,OVERALL!S$6:S$512,"",0)</f>
        <v>220.7</v>
      </c>
      <c r="M21" s="455">
        <f>_xlfn.XLOOKUP($E21,OVERALL!$K$6:$K$512,OVERALL!T$6:T$512,"",0)</f>
        <v>9</v>
      </c>
      <c r="N21" s="259">
        <f>_xlfn.XLOOKUP($E21,OVERALL!$K$6:$K$512,OVERALL!U$6:U$512,"",0)</f>
        <v>20</v>
      </c>
      <c r="O21" s="450">
        <f>_xlfn.XLOOKUP($E21,OVERALL!$K$6:$K$512,OVERALL!V$6:V$512,"",0)</f>
        <v>13.9</v>
      </c>
    </row>
    <row r="22" spans="1:15" ht="15" customHeight="1">
      <c r="C22" s="261">
        <v>16</v>
      </c>
      <c r="D22" s="240" t="str">
        <f t="shared" si="0"/>
        <v>RB16</v>
      </c>
      <c r="E22" s="240" t="str">
        <f>_xlfn.XLOOKUP($D22,OVERALL!$F$6:$F$512,OVERALL!K$6:K$512,"",0)</f>
        <v>Ezekiel Elliott</v>
      </c>
      <c r="F22" s="257" t="str">
        <f>_xlfn.XLOOKUP($E22,OVERALL!$K$6:$K$512,OVERALL!O$6:O$512,"",0)</f>
        <v>DAL</v>
      </c>
      <c r="G22" s="257">
        <f>_xlfn.XLOOKUP($E22,OVERALL!$K$6:$K$512,OVERALL!P$6:P$512,"",0)</f>
        <v>9</v>
      </c>
      <c r="H22" s="246" t="str">
        <f>IF(_xlfn.XLOOKUP($D22,OVERALL!$F$6:$F$512,OVERALL!L$6:L$512,"",0)="","",_xlfn.XLOOKUP($D22,OVERALL!$F$6:$F$512,OVERALL!L$6:L$512,"",0))</f>
        <v>PROGRAM</v>
      </c>
      <c r="I22" s="267">
        <f>IF(_xlfn.XLOOKUP($D22,OVERALL!$F$6:$F$512,OVERALL!M$6:M$512,"",0)="","",_xlfn.XLOOKUP($D22,OVERALL!$F$6:$F$512,OVERALL!M$6:M$512,"",0))</f>
        <v>22</v>
      </c>
      <c r="J22" s="247" t="str">
        <f>IF(_xlfn.XLOOKUP($D22,OVERALL!$F$6:$F$512,OVERALL!N$6:N$512,"",0)="","",_xlfn.XLOOKUP($D22,OVERALL!$F$6:$F$512,OVERALL!N$6:N$512,"",0))</f>
        <v>X</v>
      </c>
      <c r="K22" s="258">
        <f>_xlfn.XLOOKUP($E22,OVERALL!$K$6:$K$512,OVERALL!R$6:R$512,"",0)</f>
        <v>155.54</v>
      </c>
      <c r="L22" s="454">
        <f>_xlfn.XLOOKUP($E22,OVERALL!$K$6:$K$512,OVERALL!S$6:S$512,"",0)</f>
        <v>205.06</v>
      </c>
      <c r="M22" s="455">
        <f>_xlfn.XLOOKUP($E22,OVERALL!$K$6:$K$512,OVERALL!T$6:T$512,"",0)</f>
        <v>15</v>
      </c>
      <c r="N22" s="259">
        <f>_xlfn.XLOOKUP($E22,OVERALL!$K$6:$K$512,OVERALL!U$6:U$512,"",0)</f>
        <v>24</v>
      </c>
      <c r="O22" s="450">
        <f>_xlfn.XLOOKUP($E22,OVERALL!$K$6:$K$512,OVERALL!V$6:V$512,"",0)</f>
        <v>16.899999999999999</v>
      </c>
    </row>
    <row r="23" spans="1:15" ht="15" customHeight="1">
      <c r="C23" s="261">
        <v>17</v>
      </c>
      <c r="D23" s="240" t="str">
        <f t="shared" si="0"/>
        <v>RB17</v>
      </c>
      <c r="E23" s="240" t="str">
        <f>_xlfn.XLOOKUP($D23,OVERALL!$F$6:$F$512,OVERALL!K$6:K$512,"",0)</f>
        <v>Cam Akers</v>
      </c>
      <c r="F23" s="257" t="str">
        <f>_xlfn.XLOOKUP($E23,OVERALL!$K$6:$K$512,OVERALL!O$6:O$512,"",0)</f>
        <v>LAR</v>
      </c>
      <c r="G23" s="257">
        <f>_xlfn.XLOOKUP($E23,OVERALL!$K$6:$K$512,OVERALL!P$6:P$512,"",0)</f>
        <v>7</v>
      </c>
      <c r="H23" s="246" t="str">
        <f>IF(_xlfn.XLOOKUP($D23,OVERALL!$F$6:$F$512,OVERALL!L$6:L$512,"",0)="","",_xlfn.XLOOKUP($D23,OVERALL!$F$6:$F$512,OVERALL!L$6:L$512,"",0))</f>
        <v>MACHINE</v>
      </c>
      <c r="I23" s="267">
        <f>IF(_xlfn.XLOOKUP($D23,OVERALL!$F$6:$F$512,OVERALL!M$6:M$512,"",0)="","",_xlfn.XLOOKUP($D23,OVERALL!$F$6:$F$512,OVERALL!M$6:M$512,"",0))</f>
        <v>1</v>
      </c>
      <c r="J23" s="247" t="str">
        <f>IF(_xlfn.XLOOKUP($D23,OVERALL!$F$6:$F$512,OVERALL!N$6:N$512,"",0)="","",_xlfn.XLOOKUP($D23,OVERALL!$F$6:$F$512,OVERALL!N$6:N$512,"",0))</f>
        <v>PP</v>
      </c>
      <c r="K23" s="258">
        <f>_xlfn.XLOOKUP($E23,OVERALL!$K$6:$K$512,OVERALL!R$6:R$512,"",0)</f>
        <v>153.62</v>
      </c>
      <c r="L23" s="454">
        <f>_xlfn.XLOOKUP($E23,OVERALL!$K$6:$K$512,OVERALL!S$6:S$512,"",0)</f>
        <v>1.3</v>
      </c>
      <c r="M23" s="455">
        <f>_xlfn.XLOOKUP($E23,OVERALL!$K$6:$K$512,OVERALL!T$6:T$512,"",0)</f>
        <v>15</v>
      </c>
      <c r="N23" s="259">
        <f>_xlfn.XLOOKUP($E23,OVERALL!$K$6:$K$512,OVERALL!U$6:U$512,"",0)</f>
        <v>21</v>
      </c>
      <c r="O23" s="450">
        <f>_xlfn.XLOOKUP($E23,OVERALL!$K$6:$K$512,OVERALL!V$6:V$512,"",0)</f>
        <v>18.100000000000001</v>
      </c>
    </row>
    <row r="24" spans="1:15" ht="15" customHeight="1">
      <c r="C24" s="261">
        <v>18</v>
      </c>
      <c r="D24" s="240" t="str">
        <f t="shared" si="0"/>
        <v>RB18</v>
      </c>
      <c r="E24" s="240" t="str">
        <f>_xlfn.XLOOKUP($D24,OVERALL!$F$6:$F$512,OVERALL!K$6:K$512,"",0)</f>
        <v>Breece Hall</v>
      </c>
      <c r="F24" s="257" t="str">
        <f>_xlfn.XLOOKUP($E24,OVERALL!$K$6:$K$512,OVERALL!O$6:O$512,"",0)</f>
        <v>NYJ</v>
      </c>
      <c r="G24" s="257">
        <f>_xlfn.XLOOKUP($E24,OVERALL!$K$6:$K$512,OVERALL!P$6:P$512,"",0)</f>
        <v>10</v>
      </c>
      <c r="H24" s="246" t="str">
        <f>IF(_xlfn.XLOOKUP($D24,OVERALL!$F$6:$F$512,OVERALL!L$6:L$512,"",0)="","",_xlfn.XLOOKUP($D24,OVERALL!$F$6:$F$512,OVERALL!L$6:L$512,"",0))</f>
        <v>ROOKIE</v>
      </c>
      <c r="I24" s="267" t="str">
        <f>IF(_xlfn.XLOOKUP($D24,OVERALL!$F$6:$F$512,OVERALL!M$6:M$512,"",0)="","",_xlfn.XLOOKUP($D24,OVERALL!$F$6:$F$512,OVERALL!M$6:M$512,"",0))</f>
        <v>NA</v>
      </c>
      <c r="J24" s="247" t="str">
        <f>IF(_xlfn.XLOOKUP($D24,OVERALL!$F$6:$F$512,OVERALL!N$6:N$512,"",0)="","",_xlfn.XLOOKUP($D24,OVERALL!$F$6:$F$512,OVERALL!N$6:N$512,"",0))</f>
        <v/>
      </c>
      <c r="K24" s="258">
        <f>_xlfn.XLOOKUP($E24,OVERALL!$K$6:$K$512,OVERALL!R$6:R$512,"",0)</f>
        <v>164.46</v>
      </c>
      <c r="L24" s="454">
        <f>_xlfn.XLOOKUP($E24,OVERALL!$K$6:$K$512,OVERALL!S$6:S$512,"",0)</f>
        <v>0</v>
      </c>
      <c r="M24" s="455">
        <f>_xlfn.XLOOKUP($E24,OVERALL!$K$6:$K$512,OVERALL!T$6:T$512,"",0)</f>
        <v>16</v>
      </c>
      <c r="N24" s="259">
        <f>_xlfn.XLOOKUP($E24,OVERALL!$K$6:$K$512,OVERALL!U$6:U$512,"",0)</f>
        <v>27</v>
      </c>
      <c r="O24" s="450">
        <f>_xlfn.XLOOKUP($E24,OVERALL!$K$6:$K$512,OVERALL!V$6:V$512,"",0)</f>
        <v>20.8</v>
      </c>
    </row>
    <row r="25" spans="1:15" ht="15" customHeight="1">
      <c r="C25" s="261">
        <v>19</v>
      </c>
      <c r="D25" s="240" t="str">
        <f t="shared" si="0"/>
        <v>RB19</v>
      </c>
      <c r="E25" s="240" t="str">
        <f>_xlfn.XLOOKUP($D25,OVERALL!$F$6:$F$512,OVERALL!K$6:K$512,"",0)</f>
        <v>David Montgomery</v>
      </c>
      <c r="F25" s="257" t="str">
        <f>_xlfn.XLOOKUP($E25,OVERALL!$K$6:$K$512,OVERALL!O$6:O$512,"",0)</f>
        <v>CHI</v>
      </c>
      <c r="G25" s="257">
        <f>_xlfn.XLOOKUP($E25,OVERALL!$K$6:$K$512,OVERALL!P$6:P$512,"",0)</f>
        <v>14</v>
      </c>
      <c r="H25" s="246" t="str">
        <f>IF(_xlfn.XLOOKUP($D25,OVERALL!$F$6:$F$512,OVERALL!L$6:L$512,"",0)="","",_xlfn.XLOOKUP($D25,OVERALL!$F$6:$F$512,OVERALL!L$6:L$512,"",0))</f>
        <v>SHAFT</v>
      </c>
      <c r="I25" s="267">
        <f>IF(_xlfn.XLOOKUP($D25,OVERALL!$F$6:$F$512,OVERALL!M$6:M$512,"",0)="","",_xlfn.XLOOKUP($D25,OVERALL!$F$6:$F$512,OVERALL!M$6:M$512,"",0))</f>
        <v>11</v>
      </c>
      <c r="J25" s="247" t="str">
        <f>IF(_xlfn.XLOOKUP($D25,OVERALL!$F$6:$F$512,OVERALL!N$6:N$512,"",0)="","",_xlfn.XLOOKUP($D25,OVERALL!$F$6:$F$512,OVERALL!N$6:N$512,"",0))</f>
        <v>F</v>
      </c>
      <c r="K25" s="258">
        <f>_xlfn.XLOOKUP($E25,OVERALL!$K$6:$K$512,OVERALL!R$6:R$512,"",0)</f>
        <v>177.62</v>
      </c>
      <c r="L25" s="454">
        <f>_xlfn.XLOOKUP($E25,OVERALL!$K$6:$K$512,OVERALL!S$6:S$512,"",0)</f>
        <v>154</v>
      </c>
      <c r="M25" s="455">
        <f>_xlfn.XLOOKUP($E25,OVERALL!$K$6:$K$512,OVERALL!T$6:T$512,"",0)</f>
        <v>17</v>
      </c>
      <c r="N25" s="259">
        <f>_xlfn.XLOOKUP($E25,OVERALL!$K$6:$K$512,OVERALL!U$6:U$512,"",0)</f>
        <v>26</v>
      </c>
      <c r="O25" s="450">
        <f>_xlfn.XLOOKUP($E25,OVERALL!$K$6:$K$512,OVERALL!V$6:V$512,"",0)</f>
        <v>20.6</v>
      </c>
    </row>
    <row r="26" spans="1:15" ht="15" customHeight="1">
      <c r="C26" s="261">
        <v>20</v>
      </c>
      <c r="D26" s="240" t="str">
        <f t="shared" si="0"/>
        <v>RB20</v>
      </c>
      <c r="E26" s="240" t="str">
        <f>_xlfn.XLOOKUP($D26,OVERALL!$F$6:$F$512,OVERALL!K$6:K$512,"",0)</f>
        <v>Travis Etienne Jr.</v>
      </c>
      <c r="F26" s="257" t="str">
        <f>_xlfn.XLOOKUP($E26,OVERALL!$K$6:$K$512,OVERALL!O$6:O$512,"",0)</f>
        <v>JAC</v>
      </c>
      <c r="G26" s="257">
        <f>_xlfn.XLOOKUP($E26,OVERALL!$K$6:$K$512,OVERALL!P$6:P$512,"",0)</f>
        <v>11</v>
      </c>
      <c r="H26" s="246" t="str">
        <f>IF(_xlfn.XLOOKUP($D26,OVERALL!$F$6:$F$512,OVERALL!L$6:L$512,"",0)="","",_xlfn.XLOOKUP($D26,OVERALL!$F$6:$F$512,OVERALL!L$6:L$512,"",0))</f>
        <v>INVINCIBLES</v>
      </c>
      <c r="I26" s="267">
        <f>IF(_xlfn.XLOOKUP($D26,OVERALL!$F$6:$F$512,OVERALL!M$6:M$512,"",0)="","",_xlfn.XLOOKUP($D26,OVERALL!$F$6:$F$512,OVERALL!M$6:M$512,"",0))</f>
        <v>1</v>
      </c>
      <c r="J26" s="247" t="str">
        <f>IF(_xlfn.XLOOKUP($D26,OVERALL!$F$6:$F$512,OVERALL!N$6:N$512,"",0)="","",_xlfn.XLOOKUP($D26,OVERALL!$F$6:$F$512,OVERALL!N$6:N$512,"",0))</f>
        <v>F</v>
      </c>
      <c r="K26" s="258">
        <f>_xlfn.XLOOKUP($E26,OVERALL!$K$6:$K$512,OVERALL!R$6:R$512,"",0)</f>
        <v>151.26</v>
      </c>
      <c r="L26" s="454">
        <f>_xlfn.XLOOKUP($E26,OVERALL!$K$6:$K$512,OVERALL!S$6:S$512,"",0)</f>
        <v>0</v>
      </c>
      <c r="M26" s="455">
        <f>_xlfn.XLOOKUP($E26,OVERALL!$K$6:$K$512,OVERALL!T$6:T$512,"",0)</f>
        <v>17</v>
      </c>
      <c r="N26" s="259">
        <f>_xlfn.XLOOKUP($E26,OVERALL!$K$6:$K$512,OVERALL!U$6:U$512,"",0)</f>
        <v>24</v>
      </c>
      <c r="O26" s="450">
        <f>_xlfn.XLOOKUP($E26,OVERALL!$K$6:$K$512,OVERALL!V$6:V$512,"",0)</f>
        <v>20.5</v>
      </c>
    </row>
    <row r="27" spans="1:15" ht="15" customHeight="1">
      <c r="C27" s="261">
        <v>21</v>
      </c>
      <c r="D27" s="240" t="str">
        <f t="shared" si="0"/>
        <v>RB21</v>
      </c>
      <c r="E27" s="240" t="str">
        <f>_xlfn.XLOOKUP($D27,OVERALL!$F$6:$F$512,OVERALL!K$6:K$512,"",0)</f>
        <v>AJ Dillon</v>
      </c>
      <c r="F27" s="257" t="str">
        <f>_xlfn.XLOOKUP($E27,OVERALL!$K$6:$K$512,OVERALL!O$6:O$512,"",0)</f>
        <v>GB</v>
      </c>
      <c r="G27" s="257">
        <f>_xlfn.XLOOKUP($E27,OVERALL!$K$6:$K$512,OVERALL!P$6:P$512,"",0)</f>
        <v>14</v>
      </c>
      <c r="H27" s="246" t="str">
        <f>IF(_xlfn.XLOOKUP($D27,OVERALL!$F$6:$F$512,OVERALL!L$6:L$512,"",0)="","",_xlfn.XLOOKUP($D27,OVERALL!$F$6:$F$512,OVERALL!L$6:L$512,"",0))</f>
        <v>INVINCIBLES</v>
      </c>
      <c r="I27" s="267">
        <f>IF(_xlfn.XLOOKUP($D27,OVERALL!$F$6:$F$512,OVERALL!M$6:M$512,"",0)="","",_xlfn.XLOOKUP($D27,OVERALL!$F$6:$F$512,OVERALL!M$6:M$512,"",0))</f>
        <v>1</v>
      </c>
      <c r="J27" s="247" t="str">
        <f>IF(_xlfn.XLOOKUP($D27,OVERALL!$F$6:$F$512,OVERALL!N$6:N$512,"",0)="","",_xlfn.XLOOKUP($D27,OVERALL!$F$6:$F$512,OVERALL!N$6:N$512,"",0))</f>
        <v>F</v>
      </c>
      <c r="K27" s="258">
        <f>_xlfn.XLOOKUP($E27,OVERALL!$K$6:$K$512,OVERALL!R$6:R$512,"",0)</f>
        <v>146.56</v>
      </c>
      <c r="L27" s="454">
        <f>_xlfn.XLOOKUP($E27,OVERALL!$K$6:$K$512,OVERALL!S$6:S$512,"",0)</f>
        <v>151.6</v>
      </c>
      <c r="M27" s="455">
        <f>_xlfn.XLOOKUP($E27,OVERALL!$K$6:$K$512,OVERALL!T$6:T$512,"",0)</f>
        <v>16</v>
      </c>
      <c r="N27" s="259">
        <f>_xlfn.XLOOKUP($E27,OVERALL!$K$6:$K$512,OVERALL!U$6:U$512,"",0)</f>
        <v>26</v>
      </c>
      <c r="O27" s="450">
        <f>_xlfn.XLOOKUP($E27,OVERALL!$K$6:$K$512,OVERALL!V$6:V$512,"",0)</f>
        <v>20.8</v>
      </c>
    </row>
    <row r="28" spans="1:15" ht="15" customHeight="1">
      <c r="C28" s="261">
        <v>22</v>
      </c>
      <c r="D28" s="240" t="str">
        <f t="shared" si="0"/>
        <v>RB22</v>
      </c>
      <c r="E28" s="240" t="str">
        <f>_xlfn.XLOOKUP($D28,OVERALL!$F$6:$F$512,OVERALL!K$6:K$512,"",0)</f>
        <v>J.K. Dobbins</v>
      </c>
      <c r="F28" s="257" t="str">
        <f>_xlfn.XLOOKUP($E28,OVERALL!$K$6:$K$512,OVERALL!O$6:O$512,"",0)</f>
        <v>BAL</v>
      </c>
      <c r="G28" s="257">
        <f>_xlfn.XLOOKUP($E28,OVERALL!$K$6:$K$512,OVERALL!P$6:P$512,"",0)</f>
        <v>10</v>
      </c>
      <c r="H28" s="246" t="str">
        <f>IF(_xlfn.XLOOKUP($D28,OVERALL!$F$6:$F$512,OVERALL!L$6:L$512,"",0)="","",_xlfn.XLOOKUP($D28,OVERALL!$F$6:$F$512,OVERALL!L$6:L$512,"",0))</f>
        <v>INVINCIBLES</v>
      </c>
      <c r="I28" s="267">
        <f>IF(_xlfn.XLOOKUP($D28,OVERALL!$F$6:$F$512,OVERALL!M$6:M$512,"",0)="","",_xlfn.XLOOKUP($D28,OVERALL!$F$6:$F$512,OVERALL!M$6:M$512,"",0))</f>
        <v>1</v>
      </c>
      <c r="J28" s="247" t="str">
        <f>IF(_xlfn.XLOOKUP($D28,OVERALL!$F$6:$F$512,OVERALL!N$6:N$512,"",0)="","",_xlfn.XLOOKUP($D28,OVERALL!$F$6:$F$512,OVERALL!N$6:N$512,"",0))</f>
        <v>PP</v>
      </c>
      <c r="K28" s="258">
        <f>_xlfn.XLOOKUP($E28,OVERALL!$K$6:$K$512,OVERALL!R$6:R$512,"",0)</f>
        <v>167.01</v>
      </c>
      <c r="L28" s="454">
        <f>_xlfn.XLOOKUP($E28,OVERALL!$K$6:$K$512,OVERALL!S$6:S$512,"",0)</f>
        <v>0</v>
      </c>
      <c r="M28" s="455">
        <f>_xlfn.XLOOKUP($E28,OVERALL!$K$6:$K$512,OVERALL!T$6:T$512,"",0)</f>
        <v>16</v>
      </c>
      <c r="N28" s="259">
        <f>_xlfn.XLOOKUP($E28,OVERALL!$K$6:$K$512,OVERALL!U$6:U$512,"",0)</f>
        <v>29</v>
      </c>
      <c r="O28" s="450">
        <f>_xlfn.XLOOKUP($E28,OVERALL!$K$6:$K$512,OVERALL!V$6:V$512,"",0)</f>
        <v>22.4</v>
      </c>
    </row>
    <row r="29" spans="1:15" ht="15" customHeight="1">
      <c r="C29" s="261">
        <v>23</v>
      </c>
      <c r="D29" s="240" t="str">
        <f t="shared" si="0"/>
        <v>RB23</v>
      </c>
      <c r="E29" s="240" t="str">
        <f>_xlfn.XLOOKUP($D29,OVERALL!$F$6:$F$512,OVERALL!K$6:K$512,"",0)</f>
        <v>Elijah Mitchell</v>
      </c>
      <c r="F29" s="257" t="str">
        <f>_xlfn.XLOOKUP($E29,OVERALL!$K$6:$K$512,OVERALL!O$6:O$512,"",0)</f>
        <v>SF</v>
      </c>
      <c r="G29" s="257">
        <f>_xlfn.XLOOKUP($E29,OVERALL!$K$6:$K$512,OVERALL!P$6:P$512,"",0)</f>
        <v>9</v>
      </c>
      <c r="H29" s="246" t="str">
        <f>IF(_xlfn.XLOOKUP($D29,OVERALL!$F$6:$F$512,OVERALL!L$6:L$512,"",0)="","",_xlfn.XLOOKUP($D29,OVERALL!$F$6:$F$512,OVERALL!L$6:L$512,"",0))</f>
        <v>BROTHERHOOD</v>
      </c>
      <c r="I29" s="267">
        <f>IF(_xlfn.XLOOKUP($D29,OVERALL!$F$6:$F$512,OVERALL!M$6:M$512,"",0)="","",_xlfn.XLOOKUP($D29,OVERALL!$F$6:$F$512,OVERALL!M$6:M$512,"",0))</f>
        <v>12</v>
      </c>
      <c r="J29" s="247" t="str">
        <f>IF(_xlfn.XLOOKUP($D29,OVERALL!$F$6:$F$512,OVERALL!N$6:N$512,"",0)="","",_xlfn.XLOOKUP($D29,OVERALL!$F$6:$F$512,OVERALL!N$6:N$512,"",0))</f>
        <v>PP</v>
      </c>
      <c r="K29" s="258">
        <f>_xlfn.XLOOKUP($E29,OVERALL!$K$6:$K$512,OVERALL!R$6:R$512,"",0)</f>
        <v>153.12</v>
      </c>
      <c r="L29" s="454">
        <f>_xlfn.XLOOKUP($E29,OVERALL!$K$6:$K$512,OVERALL!S$6:S$512,"",0)</f>
        <v>146</v>
      </c>
      <c r="M29" s="455">
        <f>_xlfn.XLOOKUP($E29,OVERALL!$K$6:$K$512,OVERALL!T$6:T$512,"",0)</f>
        <v>16</v>
      </c>
      <c r="N29" s="259">
        <f>_xlfn.XLOOKUP($E29,OVERALL!$K$6:$K$512,OVERALL!U$6:U$512,"",0)</f>
        <v>26</v>
      </c>
      <c r="O29" s="450">
        <f>_xlfn.XLOOKUP($E29,OVERALL!$K$6:$K$512,OVERALL!V$6:V$512,"",0)</f>
        <v>20.6</v>
      </c>
    </row>
    <row r="30" spans="1:15" ht="15" customHeight="1">
      <c r="C30" s="261">
        <v>24</v>
      </c>
      <c r="D30" s="240" t="str">
        <f t="shared" si="0"/>
        <v>RB24</v>
      </c>
      <c r="E30" s="240" t="str">
        <f>_xlfn.XLOOKUP($D30,OVERALL!$F$6:$F$512,OVERALL!K$6:K$512,"",0)</f>
        <v>Josh Jacobs</v>
      </c>
      <c r="F30" s="257" t="str">
        <f>_xlfn.XLOOKUP($E30,OVERALL!$K$6:$K$512,OVERALL!O$6:O$512,"",0)</f>
        <v>LV</v>
      </c>
      <c r="G30" s="257">
        <f>_xlfn.XLOOKUP($E30,OVERALL!$K$6:$K$512,OVERALL!P$6:P$512,"",0)</f>
        <v>6</v>
      </c>
      <c r="H30" s="246" t="str">
        <f>IF(_xlfn.XLOOKUP($D30,OVERALL!$F$6:$F$512,OVERALL!L$6:L$512,"",0)="","",_xlfn.XLOOKUP($D30,OVERALL!$F$6:$F$512,OVERALL!L$6:L$512,"",0))</f>
        <v>BROTHERHOOD</v>
      </c>
      <c r="I30" s="267">
        <f>IF(_xlfn.XLOOKUP($D30,OVERALL!$F$6:$F$512,OVERALL!M$6:M$512,"",0)="","",_xlfn.XLOOKUP($D30,OVERALL!$F$6:$F$512,OVERALL!M$6:M$512,"",0))</f>
        <v>11</v>
      </c>
      <c r="J30" s="247" t="str">
        <f>IF(_xlfn.XLOOKUP($D30,OVERALL!$F$6:$F$512,OVERALL!N$6:N$512,"",0)="","",_xlfn.XLOOKUP($D30,OVERALL!$F$6:$F$512,OVERALL!N$6:N$512,"",0))</f>
        <v>F</v>
      </c>
      <c r="K30" s="258">
        <f>_xlfn.XLOOKUP($E30,OVERALL!$K$6:$K$512,OVERALL!R$6:R$512,"",0)</f>
        <v>170.01</v>
      </c>
      <c r="L30" s="454">
        <f>_xlfn.XLOOKUP($E30,OVERALL!$K$6:$K$512,OVERALL!S$6:S$512,"",0)</f>
        <v>172</v>
      </c>
      <c r="M30" s="455">
        <f>_xlfn.XLOOKUP($E30,OVERALL!$K$6:$K$512,OVERALL!T$6:T$512,"",0)</f>
        <v>21</v>
      </c>
      <c r="N30" s="259">
        <f>_xlfn.XLOOKUP($E30,OVERALL!$K$6:$K$512,OVERALL!U$6:U$512,"",0)</f>
        <v>36</v>
      </c>
      <c r="O30" s="450">
        <f>_xlfn.XLOOKUP($E30,OVERALL!$K$6:$K$512,OVERALL!V$6:V$512,"",0)</f>
        <v>24.9</v>
      </c>
    </row>
    <row r="31" spans="1:15" ht="15" customHeight="1">
      <c r="C31" s="261">
        <v>25</v>
      </c>
      <c r="D31" s="240" t="str">
        <f t="shared" si="0"/>
        <v>RB25</v>
      </c>
      <c r="E31" s="240" t="str">
        <f>_xlfn.XLOOKUP($D31,OVERALL!$F$6:$F$512,OVERALL!K$6:K$512,"",0)</f>
        <v>Damien Harris</v>
      </c>
      <c r="F31" s="257" t="str">
        <f>_xlfn.XLOOKUP($E31,OVERALL!$K$6:$K$512,OVERALL!O$6:O$512,"",0)</f>
        <v>NE</v>
      </c>
      <c r="G31" s="257">
        <f>_xlfn.XLOOKUP($E31,OVERALL!$K$6:$K$512,OVERALL!P$6:P$512,"",0)</f>
        <v>10</v>
      </c>
      <c r="H31" s="246" t="str">
        <f>IF(_xlfn.XLOOKUP($D31,OVERALL!$F$6:$F$512,OVERALL!L$6:L$512,"",0)="","",_xlfn.XLOOKUP($D31,OVERALL!$F$6:$F$512,OVERALL!L$6:L$512,"",0))</f>
        <v>PROGRAM</v>
      </c>
      <c r="I31" s="267">
        <f>IF(_xlfn.XLOOKUP($D31,OVERALL!$F$6:$F$512,OVERALL!M$6:M$512,"",0)="","",_xlfn.XLOOKUP($D31,OVERALL!$F$6:$F$512,OVERALL!M$6:M$512,"",0))</f>
        <v>6</v>
      </c>
      <c r="J31" s="247" t="str">
        <f>IF(_xlfn.XLOOKUP($D31,OVERALL!$F$6:$F$512,OVERALL!N$6:N$512,"",0)="","",_xlfn.XLOOKUP($D31,OVERALL!$F$6:$F$512,OVERALL!N$6:N$512,"",0))</f>
        <v>X</v>
      </c>
      <c r="K31" s="258">
        <f>_xlfn.XLOOKUP($E31,OVERALL!$K$6:$K$512,OVERALL!R$6:R$512,"",0)</f>
        <v>163.01</v>
      </c>
      <c r="L31" s="454">
        <f>_xlfn.XLOOKUP($E31,OVERALL!$K$6:$K$512,OVERALL!S$6:S$512,"",0)</f>
        <v>192.1</v>
      </c>
      <c r="M31" s="455">
        <f>_xlfn.XLOOKUP($E31,OVERALL!$K$6:$K$512,OVERALL!T$6:T$512,"",0)</f>
        <v>22</v>
      </c>
      <c r="N31" s="259">
        <f>_xlfn.XLOOKUP($E31,OVERALL!$K$6:$K$512,OVERALL!U$6:U$512,"",0)</f>
        <v>30</v>
      </c>
      <c r="O31" s="450">
        <f>_xlfn.XLOOKUP($E31,OVERALL!$K$6:$K$512,OVERALL!V$6:V$512,"",0)</f>
        <v>26.6</v>
      </c>
    </row>
    <row r="32" spans="1:15" ht="15" customHeight="1">
      <c r="C32" s="261">
        <v>26</v>
      </c>
      <c r="D32" s="240" t="str">
        <f t="shared" si="0"/>
        <v>RB26</v>
      </c>
      <c r="E32" s="240" t="str">
        <f>_xlfn.XLOOKUP($D32,OVERALL!$F$6:$F$512,OVERALL!K$6:K$512,"",0)</f>
        <v>Clyde Edwards-Helaire</v>
      </c>
      <c r="F32" s="257" t="str">
        <f>_xlfn.XLOOKUP($E32,OVERALL!$K$6:$K$512,OVERALL!O$6:O$512,"",0)</f>
        <v>KC</v>
      </c>
      <c r="G32" s="257">
        <f>_xlfn.XLOOKUP($E32,OVERALL!$K$6:$K$512,OVERALL!P$6:P$512,"",0)</f>
        <v>8</v>
      </c>
      <c r="H32" s="246" t="str">
        <f>IF(_xlfn.XLOOKUP($D32,OVERALL!$F$6:$F$512,OVERALL!L$6:L$512,"",0)="","",_xlfn.XLOOKUP($D32,OVERALL!$F$6:$F$512,OVERALL!L$6:L$512,"",0))</f>
        <v>BROTHERHOOD</v>
      </c>
      <c r="I32" s="267">
        <f>IF(_xlfn.XLOOKUP($D32,OVERALL!$F$6:$F$512,OVERALL!M$6:M$512,"",0)="","",_xlfn.XLOOKUP($D32,OVERALL!$F$6:$F$512,OVERALL!M$6:M$512,"",0))</f>
        <v>6</v>
      </c>
      <c r="J32" s="247" t="str">
        <f>IF(_xlfn.XLOOKUP($D32,OVERALL!$F$6:$F$512,OVERALL!N$6:N$512,"",0)="","",_xlfn.XLOOKUP($D32,OVERALL!$F$6:$F$512,OVERALL!N$6:N$512,"",0))</f>
        <v>X</v>
      </c>
      <c r="K32" s="258">
        <f>_xlfn.XLOOKUP($E32,OVERALL!$K$6:$K$512,OVERALL!R$6:R$512,"",0)</f>
        <v>144.87</v>
      </c>
      <c r="L32" s="454">
        <f>_xlfn.XLOOKUP($E32,OVERALL!$K$6:$K$512,OVERALL!S$6:S$512,"",0)</f>
        <v>97.5</v>
      </c>
      <c r="M32" s="455">
        <f>_xlfn.XLOOKUP($E32,OVERALL!$K$6:$K$512,OVERALL!T$6:T$512,"",0)</f>
        <v>24</v>
      </c>
      <c r="N32" s="259">
        <f>_xlfn.XLOOKUP($E32,OVERALL!$K$6:$K$512,OVERALL!U$6:U$512,"",0)</f>
        <v>33</v>
      </c>
      <c r="O32" s="450">
        <f>_xlfn.XLOOKUP($E32,OVERALL!$K$6:$K$512,OVERALL!V$6:V$512,"",0)</f>
        <v>28.4</v>
      </c>
    </row>
    <row r="33" spans="3:15" ht="15" customHeight="1">
      <c r="C33" s="261">
        <v>27</v>
      </c>
      <c r="D33" s="240" t="str">
        <f t="shared" si="0"/>
        <v>RB27</v>
      </c>
      <c r="E33" s="240" t="str">
        <f>_xlfn.XLOOKUP($D33,OVERALL!$F$6:$F$512,OVERALL!K$6:K$512,"",0)</f>
        <v>Miles Sanders</v>
      </c>
      <c r="F33" s="257" t="str">
        <f>_xlfn.XLOOKUP($E33,OVERALL!$K$6:$K$512,OVERALL!O$6:O$512,"",0)</f>
        <v>PHI</v>
      </c>
      <c r="G33" s="257">
        <f>_xlfn.XLOOKUP($E33,OVERALL!$K$6:$K$512,OVERALL!P$6:P$512,"",0)</f>
        <v>7</v>
      </c>
      <c r="H33" s="246" t="str">
        <f>IF(_xlfn.XLOOKUP($D33,OVERALL!$F$6:$F$512,OVERALL!L$6:L$512,"",0)="","",_xlfn.XLOOKUP($D33,OVERALL!$F$6:$F$512,OVERALL!L$6:L$512,"",0))</f>
        <v>DYNASTY</v>
      </c>
      <c r="I33" s="267">
        <f>IF(_xlfn.XLOOKUP($D33,OVERALL!$F$6:$F$512,OVERALL!M$6:M$512,"",0)="","",_xlfn.XLOOKUP($D33,OVERALL!$F$6:$F$512,OVERALL!M$6:M$512,"",0))</f>
        <v>11</v>
      </c>
      <c r="J33" s="247" t="str">
        <f>IF(_xlfn.XLOOKUP($D33,OVERALL!$F$6:$F$512,OVERALL!N$6:N$512,"",0)="","",_xlfn.XLOOKUP($D33,OVERALL!$F$6:$F$512,OVERALL!N$6:N$512,"",0))</f>
        <v>X</v>
      </c>
      <c r="K33" s="258">
        <f>_xlfn.XLOOKUP($E33,OVERALL!$K$6:$K$512,OVERALL!R$6:R$512,"",0)</f>
        <v>148.12</v>
      </c>
      <c r="L33" s="454">
        <f>_xlfn.XLOOKUP($E33,OVERALL!$K$6:$K$512,OVERALL!S$6:S$512,"",0)</f>
        <v>91.2</v>
      </c>
      <c r="M33" s="455">
        <f>_xlfn.XLOOKUP($E33,OVERALL!$K$6:$K$512,OVERALL!T$6:T$512,"",0)</f>
        <v>26</v>
      </c>
      <c r="N33" s="259">
        <f>_xlfn.XLOOKUP($E33,OVERALL!$K$6:$K$512,OVERALL!U$6:U$512,"",0)</f>
        <v>37</v>
      </c>
      <c r="O33" s="450">
        <f>_xlfn.XLOOKUP($E33,OVERALL!$K$6:$K$512,OVERALL!V$6:V$512,"",0)</f>
        <v>30</v>
      </c>
    </row>
    <row r="34" spans="3:15" ht="15" customHeight="1">
      <c r="C34" s="261">
        <v>28</v>
      </c>
      <c r="D34" s="240" t="str">
        <f t="shared" si="0"/>
        <v>RB28</v>
      </c>
      <c r="E34" s="240" t="str">
        <f>_xlfn.XLOOKUP($D34,OVERALL!$F$6:$F$512,OVERALL!K$6:K$512,"",0)</f>
        <v>Rashaad Penny</v>
      </c>
      <c r="F34" s="257" t="str">
        <f>_xlfn.XLOOKUP($E34,OVERALL!$K$6:$K$512,OVERALL!O$6:O$512,"",0)</f>
        <v>SEA</v>
      </c>
      <c r="G34" s="257">
        <f>_xlfn.XLOOKUP($E34,OVERALL!$K$6:$K$512,OVERALL!P$6:P$512,"",0)</f>
        <v>11</v>
      </c>
      <c r="H34" s="270" t="str">
        <f>IF(_xlfn.XLOOKUP($D34,OVERALL!$F$6:$F$512,OVERALL!L$6:L$512,"",0)="","",_xlfn.XLOOKUP($D34,OVERALL!$F$6:$F$512,OVERALL!L$6:L$512,"",0))</f>
        <v>HABANEROS</v>
      </c>
      <c r="I34" s="267">
        <f>IF(_xlfn.XLOOKUP($D34,OVERALL!$F$6:$F$512,OVERALL!M$6:M$512,"",0)="","",_xlfn.XLOOKUP($D34,OVERALL!$F$6:$F$512,OVERALL!M$6:M$512,"",0))</f>
        <v>1</v>
      </c>
      <c r="J34" s="247" t="str">
        <f>IF(_xlfn.XLOOKUP($D34,OVERALL!$F$6:$F$512,OVERALL!N$6:N$512,"",0)="","",_xlfn.XLOOKUP($D34,OVERALL!$F$6:$F$512,OVERALL!N$6:N$512,"",0))</f>
        <v>X</v>
      </c>
      <c r="K34" s="258">
        <f>_xlfn.XLOOKUP($E34,OVERALL!$K$6:$K$512,OVERALL!R$6:R$512,"",0)</f>
        <v>144.21</v>
      </c>
      <c r="L34" s="454">
        <f>_xlfn.XLOOKUP($E34,OVERALL!$K$6:$K$512,OVERALL!S$6:S$512,"",0)</f>
        <v>115.7</v>
      </c>
      <c r="M34" s="455">
        <f>_xlfn.XLOOKUP($E34,OVERALL!$K$6:$K$512,OVERALL!T$6:T$512,"",0)</f>
        <v>22</v>
      </c>
      <c r="N34" s="259">
        <f>_xlfn.XLOOKUP($E34,OVERALL!$K$6:$K$512,OVERALL!U$6:U$512,"",0)</f>
        <v>37</v>
      </c>
      <c r="O34" s="450">
        <f>_xlfn.XLOOKUP($E34,OVERALL!$K$6:$K$512,OVERALL!V$6:V$512,"",0)</f>
        <v>29.7</v>
      </c>
    </row>
    <row r="35" spans="3:15" ht="15" customHeight="1">
      <c r="C35" s="261">
        <v>29</v>
      </c>
      <c r="D35" s="240" t="str">
        <f t="shared" si="0"/>
        <v>RB29</v>
      </c>
      <c r="E35" s="240" t="str">
        <f>_xlfn.XLOOKUP($D35,OVERALL!$F$6:$F$512,OVERALL!K$6:K$512,"",0)</f>
        <v>Chase Edmonds</v>
      </c>
      <c r="F35" s="257" t="str">
        <f>_xlfn.XLOOKUP($E35,OVERALL!$K$6:$K$512,OVERALL!O$6:O$512,"",0)</f>
        <v>MIA</v>
      </c>
      <c r="G35" s="257">
        <f>_xlfn.XLOOKUP($E35,OVERALL!$K$6:$K$512,OVERALL!P$6:P$512,"",0)</f>
        <v>11</v>
      </c>
      <c r="H35" s="246" t="str">
        <f>IF(_xlfn.XLOOKUP($D35,OVERALL!$F$6:$F$512,OVERALL!L$6:L$512,"",0)="","",_xlfn.XLOOKUP($D35,OVERALL!$F$6:$F$512,OVERALL!L$6:L$512,"",0))</f>
        <v>DYNASTY</v>
      </c>
      <c r="I35" s="267">
        <f>IF(_xlfn.XLOOKUP($D35,OVERALL!$F$6:$F$512,OVERALL!M$6:M$512,"",0)="","",_xlfn.XLOOKUP($D35,OVERALL!$F$6:$F$512,OVERALL!M$6:M$512,"",0))</f>
        <v>2</v>
      </c>
      <c r="J35" s="247" t="str">
        <f>IF(_xlfn.XLOOKUP($D35,OVERALL!$F$6:$F$512,OVERALL!N$6:N$512,"",0)="","",_xlfn.XLOOKUP($D35,OVERALL!$F$6:$F$512,OVERALL!N$6:N$512,"",0))</f>
        <v>X</v>
      </c>
      <c r="K35" s="258">
        <f>_xlfn.XLOOKUP($E35,OVERALL!$K$6:$K$512,OVERALL!R$6:R$512,"",0)</f>
        <v>145.13</v>
      </c>
      <c r="L35" s="454">
        <f>_xlfn.XLOOKUP($E35,OVERALL!$K$6:$K$512,OVERALL!S$6:S$512,"",0)</f>
        <v>100.3</v>
      </c>
      <c r="M35" s="455">
        <f>_xlfn.XLOOKUP($E35,OVERALL!$K$6:$K$512,OVERALL!T$6:T$512,"",0)</f>
        <v>23</v>
      </c>
      <c r="N35" s="259">
        <f>_xlfn.XLOOKUP($E35,OVERALL!$K$6:$K$512,OVERALL!U$6:U$512,"",0)</f>
        <v>37</v>
      </c>
      <c r="O35" s="450">
        <f>_xlfn.XLOOKUP($E35,OVERALL!$K$6:$K$512,OVERALL!V$6:V$512,"",0)</f>
        <v>30.3</v>
      </c>
    </row>
    <row r="36" spans="3:15" ht="15" customHeight="1">
      <c r="C36" s="261">
        <v>30</v>
      </c>
      <c r="D36" s="240" t="str">
        <f t="shared" si="0"/>
        <v>RB30</v>
      </c>
      <c r="E36" s="240" t="str">
        <f>_xlfn.XLOOKUP($D36,OVERALL!$F$6:$F$512,OVERALL!K$6:K$512,"",0)</f>
        <v>Dameon Pierce</v>
      </c>
      <c r="F36" s="257" t="str">
        <f>_xlfn.XLOOKUP($E36,OVERALL!$K$6:$K$512,OVERALL!O$6:O$512,"",0)</f>
        <v>HOU</v>
      </c>
      <c r="G36" s="257">
        <f>_xlfn.XLOOKUP($E36,OVERALL!$K$6:$K$512,OVERALL!P$6:P$512,"",0)</f>
        <v>6</v>
      </c>
      <c r="H36" s="246" t="str">
        <f>IF(_xlfn.XLOOKUP($D36,OVERALL!$F$6:$F$512,OVERALL!L$6:L$512,"",0)="","",_xlfn.XLOOKUP($D36,OVERALL!$F$6:$F$512,OVERALL!L$6:L$512,"",0))</f>
        <v>ROOKIE</v>
      </c>
      <c r="I36" s="267" t="str">
        <f>IF(_xlfn.XLOOKUP($D36,OVERALL!$F$6:$F$512,OVERALL!M$6:M$512,"",0)="","",_xlfn.XLOOKUP($D36,OVERALL!$F$6:$F$512,OVERALL!M$6:M$512,"",0))</f>
        <v>NA</v>
      </c>
      <c r="J36" s="247" t="str">
        <f>IF(_xlfn.XLOOKUP($D36,OVERALL!$F$6:$F$512,OVERALL!N$6:N$512,"",0)="","",_xlfn.XLOOKUP($D36,OVERALL!$F$6:$F$512,OVERALL!N$6:N$512,"",0))</f>
        <v/>
      </c>
      <c r="K36" s="258">
        <f>_xlfn.XLOOKUP($E36,OVERALL!$K$6:$K$512,OVERALL!R$6:R$512,"",0)</f>
        <v>169.56</v>
      </c>
      <c r="L36" s="454">
        <f>_xlfn.XLOOKUP($E36,OVERALL!$K$6:$K$512,OVERALL!S$6:S$512,"",0)</f>
        <v>0</v>
      </c>
      <c r="M36" s="455">
        <f>_xlfn.XLOOKUP($E36,OVERALL!$K$6:$K$512,OVERALL!T$6:T$512,"",0)</f>
        <v>20</v>
      </c>
      <c r="N36" s="259">
        <f>_xlfn.XLOOKUP($E36,OVERALL!$K$6:$K$512,OVERALL!U$6:U$512,"",0)</f>
        <v>44</v>
      </c>
      <c r="O36" s="450">
        <f>_xlfn.XLOOKUP($E36,OVERALL!$K$6:$K$512,OVERALL!V$6:V$512,"",0)</f>
        <v>29.8</v>
      </c>
    </row>
    <row r="37" spans="3:15" ht="15" customHeight="1">
      <c r="C37" s="261">
        <v>31</v>
      </c>
      <c r="D37" s="240" t="str">
        <f t="shared" si="0"/>
        <v>RB31</v>
      </c>
      <c r="E37" s="240" t="str">
        <f>_xlfn.XLOOKUP($D37,OVERALL!$F$6:$F$512,OVERALL!K$6:K$512,"",0)</f>
        <v>Antonio Gibson</v>
      </c>
      <c r="F37" s="257" t="str">
        <f>_xlfn.XLOOKUP($E37,OVERALL!$K$6:$K$512,OVERALL!O$6:O$512,"",0)</f>
        <v>WAS</v>
      </c>
      <c r="G37" s="257">
        <f>_xlfn.XLOOKUP($E37,OVERALL!$K$6:$K$512,OVERALL!P$6:P$512,"",0)</f>
        <v>14</v>
      </c>
      <c r="H37" s="246" t="str">
        <f>IF(_xlfn.XLOOKUP($D37,OVERALL!$F$6:$F$512,OVERALL!L$6:L$512,"",0)="","",_xlfn.XLOOKUP($D37,OVERALL!$F$6:$F$512,OVERALL!L$6:L$512,"",0))</f>
        <v>HOMIES</v>
      </c>
      <c r="I37" s="267">
        <f>IF(_xlfn.XLOOKUP($D37,OVERALL!$F$6:$F$512,OVERALL!M$6:M$512,"",0)="","",_xlfn.XLOOKUP($D37,OVERALL!$F$6:$F$512,OVERALL!M$6:M$512,"",0))</f>
        <v>5</v>
      </c>
      <c r="J37" s="247" t="str">
        <f>IF(_xlfn.XLOOKUP($D37,OVERALL!$F$6:$F$512,OVERALL!N$6:N$512,"",0)="","",_xlfn.XLOOKUP($D37,OVERALL!$F$6:$F$512,OVERALL!N$6:N$512,"",0))</f>
        <v>X</v>
      </c>
      <c r="K37" s="258">
        <f>_xlfn.XLOOKUP($E37,OVERALL!$K$6:$K$512,OVERALL!R$6:R$512,"",0)</f>
        <v>142.77000000000001</v>
      </c>
      <c r="L37" s="454">
        <f>_xlfn.XLOOKUP($E37,OVERALL!$K$6:$K$512,OVERALL!S$6:S$512,"",0)</f>
        <v>187.1</v>
      </c>
      <c r="M37" s="455">
        <f>_xlfn.XLOOKUP($E37,OVERALL!$K$6:$K$512,OVERALL!T$6:T$512,"",0)</f>
        <v>19</v>
      </c>
      <c r="N37" s="259">
        <f>_xlfn.XLOOKUP($E37,OVERALL!$K$6:$K$512,OVERALL!U$6:U$512,"",0)</f>
        <v>35</v>
      </c>
      <c r="O37" s="450">
        <f>_xlfn.XLOOKUP($E37,OVERALL!$K$6:$K$512,OVERALL!V$6:V$512,"",0)</f>
        <v>24.3</v>
      </c>
    </row>
    <row r="38" spans="3:15" ht="15" customHeight="1">
      <c r="C38" s="261">
        <v>32</v>
      </c>
      <c r="D38" s="240" t="str">
        <f t="shared" si="0"/>
        <v>RB32</v>
      </c>
      <c r="E38" s="240" t="str">
        <f>_xlfn.XLOOKUP($D38,OVERALL!$F$6:$F$512,OVERALL!K$6:K$512,"",0)</f>
        <v>Devin Singletary</v>
      </c>
      <c r="F38" s="257" t="str">
        <f>_xlfn.XLOOKUP($E38,OVERALL!$K$6:$K$512,OVERALL!O$6:O$512,"",0)</f>
        <v>BUF</v>
      </c>
      <c r="G38" s="257">
        <f>_xlfn.XLOOKUP($E38,OVERALL!$K$6:$K$512,OVERALL!P$6:P$512,"",0)</f>
        <v>7</v>
      </c>
      <c r="H38" s="246" t="str">
        <f>IF(_xlfn.XLOOKUP($D38,OVERALL!$F$6:$F$512,OVERALL!L$6:L$512,"",0)="","",_xlfn.XLOOKUP($D38,OVERALL!$F$6:$F$512,OVERALL!L$6:L$512,"",0))</f>
        <v>DYNASTY</v>
      </c>
      <c r="I38" s="267">
        <f>IF(_xlfn.XLOOKUP($D38,OVERALL!$F$6:$F$512,OVERALL!M$6:M$512,"",0)="","",_xlfn.XLOOKUP($D38,OVERALL!$F$6:$F$512,OVERALL!M$6:M$512,"",0))</f>
        <v>1</v>
      </c>
      <c r="J38" s="247" t="str">
        <f>IF(_xlfn.XLOOKUP($D38,OVERALL!$F$6:$F$512,OVERALL!N$6:N$512,"",0)="","",_xlfn.XLOOKUP($D38,OVERALL!$F$6:$F$512,OVERALL!N$6:N$512,"",0))</f>
        <v>X</v>
      </c>
      <c r="K38" s="258">
        <f>_xlfn.XLOOKUP($E38,OVERALL!$K$6:$K$512,OVERALL!R$6:R$512,"",0)</f>
        <v>152.52000000000001</v>
      </c>
      <c r="L38" s="454">
        <f>_xlfn.XLOOKUP($E38,OVERALL!$K$6:$K$512,OVERALL!S$6:S$512,"",0)</f>
        <v>157.80000000000001</v>
      </c>
      <c r="M38" s="455">
        <f>_xlfn.XLOOKUP($E38,OVERALL!$K$6:$K$512,OVERALL!T$6:T$512,"",0)</f>
        <v>29</v>
      </c>
      <c r="N38" s="259">
        <f>_xlfn.XLOOKUP($E38,OVERALL!$K$6:$K$512,OVERALL!U$6:U$512,"",0)</f>
        <v>36</v>
      </c>
      <c r="O38" s="450">
        <f>_xlfn.XLOOKUP($E38,OVERALL!$K$6:$K$512,OVERALL!V$6:V$512,"",0)</f>
        <v>33.4</v>
      </c>
    </row>
    <row r="39" spans="3:15" ht="15" customHeight="1">
      <c r="C39" s="261">
        <v>33</v>
      </c>
      <c r="D39" s="240" t="str">
        <f t="shared" si="0"/>
        <v>RB33</v>
      </c>
      <c r="E39" s="240" t="str">
        <f>_xlfn.XLOOKUP($D39,OVERALL!$F$6:$F$512,OVERALL!K$6:K$512,"",0)</f>
        <v>Tony Pollard</v>
      </c>
      <c r="F39" s="257" t="str">
        <f>_xlfn.XLOOKUP($E39,OVERALL!$K$6:$K$512,OVERALL!O$6:O$512,"",0)</f>
        <v>DAL</v>
      </c>
      <c r="G39" s="257">
        <f>_xlfn.XLOOKUP($E39,OVERALL!$K$6:$K$512,OVERALL!P$6:P$512,"",0)</f>
        <v>9</v>
      </c>
      <c r="H39" s="246" t="str">
        <f>IF(_xlfn.XLOOKUP($D39,OVERALL!$F$6:$F$512,OVERALL!L$6:L$512,"",0)="","",_xlfn.XLOOKUP($D39,OVERALL!$F$6:$F$512,OVERALL!L$6:L$512,"",0))</f>
        <v>BROTHERHOOD</v>
      </c>
      <c r="I39" s="267">
        <f>IF(_xlfn.XLOOKUP($D39,OVERALL!$F$6:$F$512,OVERALL!M$6:M$512,"",0)="","",_xlfn.XLOOKUP($D39,OVERALL!$F$6:$F$512,OVERALL!M$6:M$512,"",0))</f>
        <v>4</v>
      </c>
      <c r="J39" s="247" t="str">
        <f>IF(_xlfn.XLOOKUP($D39,OVERALL!$F$6:$F$512,OVERALL!N$6:N$512,"",0)="","",_xlfn.XLOOKUP($D39,OVERALL!$F$6:$F$512,OVERALL!N$6:N$512,"",0))</f>
        <v>PP</v>
      </c>
      <c r="K39" s="258">
        <f>_xlfn.XLOOKUP($E39,OVERALL!$K$6:$K$512,OVERALL!R$6:R$512,"",0)</f>
        <v>145.52000000000001</v>
      </c>
      <c r="L39" s="454">
        <f>_xlfn.XLOOKUP($E39,OVERALL!$K$6:$K$512,OVERALL!S$6:S$512,"",0)</f>
        <v>123.6</v>
      </c>
      <c r="M39" s="455">
        <f>_xlfn.XLOOKUP($E39,OVERALL!$K$6:$K$512,OVERALL!T$6:T$512,"",0)</f>
        <v>25</v>
      </c>
      <c r="N39" s="259">
        <f>_xlfn.XLOOKUP($E39,OVERALL!$K$6:$K$512,OVERALL!U$6:U$512,"",0)</f>
        <v>37</v>
      </c>
      <c r="O39" s="450">
        <f>_xlfn.XLOOKUP($E39,OVERALL!$K$6:$K$512,OVERALL!V$6:V$512,"",0)</f>
        <v>31.8</v>
      </c>
    </row>
    <row r="40" spans="3:15" ht="15" customHeight="1">
      <c r="C40" s="261">
        <v>34</v>
      </c>
      <c r="D40" s="240" t="str">
        <f t="shared" si="0"/>
        <v>RB34</v>
      </c>
      <c r="E40" s="240" t="str">
        <f>_xlfn.XLOOKUP($D40,OVERALL!$F$6:$F$512,OVERALL!K$6:K$512,"",0)</f>
        <v>Rhamondre Stevenson</v>
      </c>
      <c r="F40" s="257" t="str">
        <f>_xlfn.XLOOKUP($E40,OVERALL!$K$6:$K$512,OVERALL!O$6:O$512,"",0)</f>
        <v>NE</v>
      </c>
      <c r="G40" s="257">
        <f>_xlfn.XLOOKUP($E40,OVERALL!$K$6:$K$512,OVERALL!P$6:P$512,"",0)</f>
        <v>10</v>
      </c>
      <c r="H40" s="246" t="str">
        <f>IF(_xlfn.XLOOKUP($D40,OVERALL!$F$6:$F$512,OVERALL!L$6:L$512,"",0)="","",_xlfn.XLOOKUP($D40,OVERALL!$F$6:$F$512,OVERALL!L$6:L$512,"",0))</f>
        <v>ROID RAGERS</v>
      </c>
      <c r="I40" s="267">
        <f>IF(_xlfn.XLOOKUP($D40,OVERALL!$F$6:$F$512,OVERALL!M$6:M$512,"",0)="","",_xlfn.XLOOKUP($D40,OVERALL!$F$6:$F$512,OVERALL!M$6:M$512,"",0))</f>
        <v>1</v>
      </c>
      <c r="J40" s="247" t="str">
        <f>IF(_xlfn.XLOOKUP($D40,OVERALL!$F$6:$F$512,OVERALL!N$6:N$512,"",0)="","",_xlfn.XLOOKUP($D40,OVERALL!$F$6:$F$512,OVERALL!N$6:N$512,"",0))</f>
        <v>X</v>
      </c>
      <c r="K40" s="258">
        <f>_xlfn.XLOOKUP($E40,OVERALL!$K$6:$K$512,OVERALL!R$6:R$512,"",0)</f>
        <v>133.71</v>
      </c>
      <c r="L40" s="454">
        <f>_xlfn.XLOOKUP($E40,OVERALL!$K$6:$K$512,OVERALL!S$6:S$512,"",0)</f>
        <v>100.9</v>
      </c>
      <c r="M40" s="455">
        <f>_xlfn.XLOOKUP($E40,OVERALL!$K$6:$K$512,OVERALL!T$6:T$512,"",0)</f>
        <v>24</v>
      </c>
      <c r="N40" s="259">
        <f>_xlfn.XLOOKUP($E40,OVERALL!$K$6:$K$512,OVERALL!U$6:U$512,"",0)</f>
        <v>37</v>
      </c>
      <c r="O40" s="450">
        <f>_xlfn.XLOOKUP($E40,OVERALL!$K$6:$K$512,OVERALL!V$6:V$512,"",0)</f>
        <v>30.4</v>
      </c>
    </row>
    <row r="41" spans="3:15" ht="15" customHeight="1">
      <c r="C41" s="261">
        <v>35</v>
      </c>
      <c r="D41" s="240" t="str">
        <f t="shared" si="0"/>
        <v>RB35</v>
      </c>
      <c r="E41" s="240" t="str">
        <f>_xlfn.XLOOKUP($D41,OVERALL!$F$6:$F$512,OVERALL!K$6:K$512,"",0)</f>
        <v>Kareem Hunt</v>
      </c>
      <c r="F41" s="257" t="str">
        <f>_xlfn.XLOOKUP($E41,OVERALL!$K$6:$K$512,OVERALL!O$6:O$512,"",0)</f>
        <v>CLE</v>
      </c>
      <c r="G41" s="257">
        <f>_xlfn.XLOOKUP($E41,OVERALL!$K$6:$K$512,OVERALL!P$6:P$512,"",0)</f>
        <v>9</v>
      </c>
      <c r="H41" s="246" t="str">
        <f>IF(_xlfn.XLOOKUP($D41,OVERALL!$F$6:$F$512,OVERALL!L$6:L$512,"",0)="","",_xlfn.XLOOKUP($D41,OVERALL!$F$6:$F$512,OVERALL!L$6:L$512,"",0))</f>
        <v>WAILERS</v>
      </c>
      <c r="I41" s="267">
        <f>IF(_xlfn.XLOOKUP($D41,OVERALL!$F$6:$F$512,OVERALL!M$6:M$512,"",0)="","",_xlfn.XLOOKUP($D41,OVERALL!$F$6:$F$512,OVERALL!M$6:M$512,"",0))</f>
        <v>3</v>
      </c>
      <c r="J41" s="247" t="str">
        <f>IF(_xlfn.XLOOKUP($D41,OVERALL!$F$6:$F$512,OVERALL!N$6:N$512,"",0)="","",_xlfn.XLOOKUP($D41,OVERALL!$F$6:$F$512,OVERALL!N$6:N$512,"",0))</f>
        <v>PP</v>
      </c>
      <c r="K41" s="258">
        <f>_xlfn.XLOOKUP($E41,OVERALL!$K$6:$K$512,OVERALL!R$6:R$512,"",0)</f>
        <v>141.44</v>
      </c>
      <c r="L41" s="454">
        <f>_xlfn.XLOOKUP($E41,OVERALL!$K$6:$K$512,OVERALL!S$6:S$512,"",0)</f>
        <v>88</v>
      </c>
      <c r="M41" s="455">
        <f>_xlfn.XLOOKUP($E41,OVERALL!$K$6:$K$512,OVERALL!T$6:T$512,"",0)</f>
        <v>30</v>
      </c>
      <c r="N41" s="259">
        <f>_xlfn.XLOOKUP($E41,OVERALL!$K$6:$K$512,OVERALL!U$6:U$512,"",0)</f>
        <v>35</v>
      </c>
      <c r="O41" s="450">
        <f>_xlfn.XLOOKUP($E41,OVERALL!$K$6:$K$512,OVERALL!V$6:V$512,"",0)</f>
        <v>32.6</v>
      </c>
    </row>
    <row r="42" spans="3:15" ht="15" customHeight="1">
      <c r="C42" s="261">
        <v>36</v>
      </c>
      <c r="D42" s="240" t="str">
        <f t="shared" si="0"/>
        <v>RB36</v>
      </c>
      <c r="E42" s="240" t="str">
        <f>_xlfn.XLOOKUP($D42,OVERALL!$F$6:$F$512,OVERALL!K$6:K$512,"",0)</f>
        <v>Cordarrelle Patterson</v>
      </c>
      <c r="F42" s="257" t="str">
        <f>_xlfn.XLOOKUP($E42,OVERALL!$K$6:$K$512,OVERALL!O$6:O$512,"",0)</f>
        <v>ATL</v>
      </c>
      <c r="G42" s="257">
        <f>_xlfn.XLOOKUP($E42,OVERALL!$K$6:$K$512,OVERALL!P$6:P$512,"",0)</f>
        <v>14</v>
      </c>
      <c r="H42" s="246" t="str">
        <f>IF(_xlfn.XLOOKUP($D42,OVERALL!$F$6:$F$512,OVERALL!L$6:L$512,"",0)="","",_xlfn.XLOOKUP($D42,OVERALL!$F$6:$F$512,OVERALL!L$6:L$512,"",0))</f>
        <v>INVINCIBLES</v>
      </c>
      <c r="I42" s="267">
        <f>IF(_xlfn.XLOOKUP($D42,OVERALL!$F$6:$F$512,OVERALL!M$6:M$512,"",0)="","",_xlfn.XLOOKUP($D42,OVERALL!$F$6:$F$512,OVERALL!M$6:M$512,"",0))</f>
        <v>5</v>
      </c>
      <c r="J42" s="247" t="str">
        <f>IF(_xlfn.XLOOKUP($D42,OVERALL!$F$6:$F$512,OVERALL!N$6:N$512,"",0)="","",_xlfn.XLOOKUP($D42,OVERALL!$F$6:$F$512,OVERALL!N$6:N$512,"",0))</f>
        <v>X</v>
      </c>
      <c r="K42" s="258">
        <f>_xlfn.XLOOKUP($E42,OVERALL!$K$6:$K$512,OVERALL!R$6:R$512,"",0)</f>
        <v>146.71</v>
      </c>
      <c r="L42" s="454">
        <f>_xlfn.XLOOKUP($E42,OVERALL!$K$6:$K$512,OVERALL!S$6:S$512,"",0)</f>
        <v>182.6</v>
      </c>
      <c r="M42" s="455">
        <f>_xlfn.XLOOKUP($E42,OVERALL!$K$6:$K$512,OVERALL!T$6:T$512,"",0)</f>
        <v>28</v>
      </c>
      <c r="N42" s="259">
        <f>_xlfn.XLOOKUP($E42,OVERALL!$K$6:$K$512,OVERALL!U$6:U$512,"",0)</f>
        <v>44</v>
      </c>
      <c r="O42" s="450">
        <f>_xlfn.XLOOKUP($E42,OVERALL!$K$6:$K$512,OVERALL!V$6:V$512,"",0)</f>
        <v>33.9</v>
      </c>
    </row>
    <row r="43" spans="3:15" ht="15" customHeight="1">
      <c r="C43" s="261">
        <v>37</v>
      </c>
      <c r="D43" s="240" t="str">
        <f t="shared" si="0"/>
        <v>RB37</v>
      </c>
      <c r="E43" s="257" t="str">
        <f>_xlfn.XLOOKUP($D43,OVERALL!$F$6:$F$512,OVERALL!K$6:K$512,"",0)</f>
        <v>Melvin Gordon III</v>
      </c>
      <c r="F43" s="257" t="str">
        <f>_xlfn.XLOOKUP($E43,OVERALL!$K$6:$K$512,OVERALL!O$6:O$512,"",0)</f>
        <v>DEN</v>
      </c>
      <c r="G43" s="257">
        <f>_xlfn.XLOOKUP($E43,OVERALL!$K$6:$K$512,OVERALL!P$6:P$512,"",0)</f>
        <v>9</v>
      </c>
      <c r="H43" s="246" t="str">
        <f>IF(_xlfn.XLOOKUP($D43,OVERALL!$F$6:$F$512,OVERALL!L$6:L$512,"",0)="","",_xlfn.XLOOKUP($D43,OVERALL!$F$6:$F$512,OVERALL!L$6:L$512,"",0))</f>
        <v>PROGRAM</v>
      </c>
      <c r="I43" s="267">
        <f>IF(_xlfn.XLOOKUP($D43,OVERALL!$F$6:$F$512,OVERALL!M$6:M$512,"",0)="","",_xlfn.XLOOKUP($D43,OVERALL!$F$6:$F$512,OVERALL!M$6:M$512,"",0))</f>
        <v>1</v>
      </c>
      <c r="J43" s="247" t="str">
        <f>IF(_xlfn.XLOOKUP($D43,OVERALL!$F$6:$F$512,OVERALL!N$6:N$512,"",0)="","",_xlfn.XLOOKUP($D43,OVERALL!$F$6:$F$512,OVERALL!N$6:N$512,"",0))</f>
        <v>X</v>
      </c>
      <c r="K43" s="258">
        <f>_xlfn.XLOOKUP($E43,OVERALL!$K$6:$K$512,OVERALL!R$6:R$512,"",0)</f>
        <v>141.15</v>
      </c>
      <c r="L43" s="454">
        <f>_xlfn.XLOOKUP($E43,OVERALL!$K$6:$K$512,OVERALL!S$6:S$512,"",0)</f>
        <v>167.2</v>
      </c>
      <c r="M43" s="455">
        <f>_xlfn.XLOOKUP($E43,OVERALL!$K$6:$K$512,OVERALL!T$6:T$512,"",0)</f>
        <v>34</v>
      </c>
      <c r="N43" s="259">
        <f>_xlfn.XLOOKUP($E43,OVERALL!$K$6:$K$512,OVERALL!U$6:U$512,"",0)</f>
        <v>40</v>
      </c>
      <c r="O43" s="450">
        <f>_xlfn.XLOOKUP($E43,OVERALL!$K$6:$K$512,OVERALL!V$6:V$512,"",0)</f>
        <v>36.4</v>
      </c>
    </row>
    <row r="44" spans="3:15" ht="15" customHeight="1">
      <c r="C44" s="261">
        <v>38</v>
      </c>
      <c r="D44" s="240" t="str">
        <f t="shared" si="0"/>
        <v>RB38</v>
      </c>
      <c r="E44" s="240" t="str">
        <f>_xlfn.XLOOKUP($D44,OVERALL!$F$6:$F$512,OVERALL!K$6:K$512,"",0)</f>
        <v>Ken Walker III</v>
      </c>
      <c r="F44" s="257" t="str">
        <f>_xlfn.XLOOKUP($E44,OVERALL!$K$6:$K$512,OVERALL!O$6:O$512,"",0)</f>
        <v>SEA</v>
      </c>
      <c r="G44" s="257">
        <f>_xlfn.XLOOKUP($E44,OVERALL!$K$6:$K$512,OVERALL!P$6:P$512,"",0)</f>
        <v>11</v>
      </c>
      <c r="H44" s="246" t="str">
        <f>IF(_xlfn.XLOOKUP($D44,OVERALL!$F$6:$F$512,OVERALL!L$6:L$512,"",0)="","",_xlfn.XLOOKUP($D44,OVERALL!$F$6:$F$512,OVERALL!L$6:L$512,"",0))</f>
        <v>ROOKIE</v>
      </c>
      <c r="I44" s="267" t="str">
        <f>IF(_xlfn.XLOOKUP($D44,OVERALL!$F$6:$F$512,OVERALL!M$6:M$512,"",0)="","",_xlfn.XLOOKUP($D44,OVERALL!$F$6:$F$512,OVERALL!M$6:M$512,"",0))</f>
        <v>NA</v>
      </c>
      <c r="J44" s="247" t="str">
        <f>IF(_xlfn.XLOOKUP($D44,OVERALL!$F$6:$F$512,OVERALL!N$6:N$512,"",0)="","",_xlfn.XLOOKUP($D44,OVERALL!$F$6:$F$512,OVERALL!N$6:N$512,"",0))</f>
        <v/>
      </c>
      <c r="K44" s="258">
        <f>_xlfn.XLOOKUP($E44,OVERALL!$K$6:$K$512,OVERALL!R$6:R$512,"",0)</f>
        <v>125.63</v>
      </c>
      <c r="L44" s="454">
        <f>_xlfn.XLOOKUP($E44,OVERALL!$K$6:$K$512,OVERALL!S$6:S$512,"",0)</f>
        <v>0</v>
      </c>
      <c r="M44" s="455">
        <f>_xlfn.XLOOKUP($E44,OVERALL!$K$6:$K$512,OVERALL!T$6:T$512,"",0)</f>
        <v>34</v>
      </c>
      <c r="N44" s="259">
        <f>_xlfn.XLOOKUP($E44,OVERALL!$K$6:$K$512,OVERALL!U$6:U$512,"",0)</f>
        <v>43</v>
      </c>
      <c r="O44" s="450">
        <f>_xlfn.XLOOKUP($E44,OVERALL!$K$6:$K$512,OVERALL!V$6:V$512,"",0)</f>
        <v>38.5</v>
      </c>
    </row>
    <row r="45" spans="3:15" ht="15" customHeight="1">
      <c r="C45" s="261">
        <v>39</v>
      </c>
      <c r="D45" s="240" t="str">
        <f t="shared" si="0"/>
        <v>RB39</v>
      </c>
      <c r="E45" s="240" t="str">
        <f>_xlfn.XLOOKUP($D45,OVERALL!$F$6:$F$512,OVERALL!K$6:K$512,"",0)</f>
        <v>Michael Carter</v>
      </c>
      <c r="F45" s="257" t="str">
        <f>_xlfn.XLOOKUP($E45,OVERALL!$K$6:$K$512,OVERALL!O$6:O$512,"",0)</f>
        <v>NYJ</v>
      </c>
      <c r="G45" s="257">
        <f>_xlfn.XLOOKUP($E45,OVERALL!$K$6:$K$512,OVERALL!P$6:P$512,"",0)</f>
        <v>10</v>
      </c>
      <c r="H45" s="246" t="str">
        <f>IF(_xlfn.XLOOKUP($D45,OVERALL!$F$6:$F$512,OVERALL!L$6:L$512,"",0)="","",_xlfn.XLOOKUP($D45,OVERALL!$F$6:$F$512,OVERALL!L$6:L$512,"",0))</f>
        <v>BROTHERHOOD</v>
      </c>
      <c r="I45" s="267">
        <f>IF(_xlfn.XLOOKUP($D45,OVERALL!$F$6:$F$512,OVERALL!M$6:M$512,"",0)="","",_xlfn.XLOOKUP($D45,OVERALL!$F$6:$F$512,OVERALL!M$6:M$512,"",0))</f>
        <v>1</v>
      </c>
      <c r="J45" s="247" t="str">
        <f>IF(_xlfn.XLOOKUP($D45,OVERALL!$F$6:$F$512,OVERALL!N$6:N$512,"",0)="","",_xlfn.XLOOKUP($D45,OVERALL!$F$6:$F$512,OVERALL!N$6:N$512,"",0))</f>
        <v>X</v>
      </c>
      <c r="K45" s="258">
        <f>_xlfn.XLOOKUP($E45,OVERALL!$K$6:$K$512,OVERALL!R$6:R$512,"",0)</f>
        <v>108.11</v>
      </c>
      <c r="L45" s="454">
        <f>_xlfn.XLOOKUP($E45,OVERALL!$K$6:$K$512,OVERALL!S$6:S$512,"",0)</f>
        <v>118.4</v>
      </c>
      <c r="M45" s="455">
        <f>_xlfn.XLOOKUP($E45,OVERALL!$K$6:$K$512,OVERALL!T$6:T$512,"",0)</f>
        <v>33</v>
      </c>
      <c r="N45" s="259">
        <f>_xlfn.XLOOKUP($E45,OVERALL!$K$6:$K$512,OVERALL!U$6:U$512,"",0)</f>
        <v>44</v>
      </c>
      <c r="O45" s="450">
        <f>_xlfn.XLOOKUP($E45,OVERALL!$K$6:$K$512,OVERALL!V$6:V$512,"",0)</f>
        <v>39.799999999999997</v>
      </c>
    </row>
    <row r="46" spans="3:15" ht="15" customHeight="1">
      <c r="C46" s="261">
        <v>40</v>
      </c>
      <c r="D46" s="240" t="str">
        <f t="shared" si="0"/>
        <v>RB40</v>
      </c>
      <c r="E46" s="257" t="str">
        <f>_xlfn.XLOOKUP($D46,OVERALL!$F$6:$F$512,OVERALL!K$6:K$512,"",0)</f>
        <v>Darrell Henderson Jr.</v>
      </c>
      <c r="F46" s="257" t="str">
        <f>_xlfn.XLOOKUP($E46,OVERALL!$K$6:$K$512,OVERALL!O$6:O$512,"",0)</f>
        <v>LAR</v>
      </c>
      <c r="G46" s="257">
        <f>_xlfn.XLOOKUP($E46,OVERALL!$K$6:$K$512,OVERALL!P$6:P$512,"",0)</f>
        <v>7</v>
      </c>
      <c r="H46" s="246" t="str">
        <f>IF(_xlfn.XLOOKUP($D46,OVERALL!$F$6:$F$512,OVERALL!L$6:L$512,"",0)="","",_xlfn.XLOOKUP($D46,OVERALL!$F$6:$F$512,OVERALL!L$6:L$512,"",0))</f>
        <v>INVINCIBLES</v>
      </c>
      <c r="I46" s="267">
        <f>IF(_xlfn.XLOOKUP($D46,OVERALL!$F$6:$F$512,OVERALL!M$6:M$512,"",0)="","",_xlfn.XLOOKUP($D46,OVERALL!$F$6:$F$512,OVERALL!M$6:M$512,"",0))</f>
        <v>3</v>
      </c>
      <c r="J46" s="247" t="str">
        <f>IF(_xlfn.XLOOKUP($D46,OVERALL!$F$6:$F$512,OVERALL!N$6:N$512,"",0)="","",_xlfn.XLOOKUP($D46,OVERALL!$F$6:$F$512,OVERALL!N$6:N$512,"",0))</f>
        <v>C</v>
      </c>
      <c r="K46" s="258">
        <f>_xlfn.XLOOKUP($E46,OVERALL!$K$6:$K$512,OVERALL!R$6:R$512,"",0)</f>
        <v>105.76</v>
      </c>
      <c r="L46" s="454">
        <f>_xlfn.XLOOKUP($E46,OVERALL!$K$6:$K$512,OVERALL!S$6:S$512,"",0)</f>
        <v>134.4</v>
      </c>
      <c r="M46" s="455">
        <f>_xlfn.XLOOKUP($E46,OVERALL!$K$6:$K$512,OVERALL!T$6:T$512,"",0)</f>
        <v>35</v>
      </c>
      <c r="N46" s="259">
        <f>_xlfn.XLOOKUP($E46,OVERALL!$K$6:$K$512,OVERALL!U$6:U$512,"",0)</f>
        <v>45</v>
      </c>
      <c r="O46" s="450">
        <f>_xlfn.XLOOKUP($E46,OVERALL!$K$6:$K$512,OVERALL!V$6:V$512,"",0)</f>
        <v>39.799999999999997</v>
      </c>
    </row>
    <row r="47" spans="3:15" ht="15" customHeight="1">
      <c r="C47" s="261">
        <v>41</v>
      </c>
      <c r="D47" s="240" t="str">
        <f t="shared" si="0"/>
        <v>RB41</v>
      </c>
      <c r="E47" s="257" t="str">
        <f>_xlfn.XLOOKUP($D47,OVERALL!$F$6:$F$512,OVERALL!K$6:K$512,"",0)</f>
        <v>James Cook</v>
      </c>
      <c r="F47" s="257" t="str">
        <f>_xlfn.XLOOKUP($E47,OVERALL!$K$6:$K$512,OVERALL!O$6:O$512,"",0)</f>
        <v>BUF</v>
      </c>
      <c r="G47" s="257">
        <f>_xlfn.XLOOKUP($E47,OVERALL!$K$6:$K$512,OVERALL!P$6:P$512,"",0)</f>
        <v>7</v>
      </c>
      <c r="H47" s="246" t="str">
        <f>IF(_xlfn.XLOOKUP($D47,OVERALL!$F$6:$F$512,OVERALL!L$6:L$512,"",0)="","",_xlfn.XLOOKUP($D47,OVERALL!$F$6:$F$512,OVERALL!L$6:L$512,"",0))</f>
        <v>ROOKIE</v>
      </c>
      <c r="I47" s="267" t="str">
        <f>IF(_xlfn.XLOOKUP($D47,OVERALL!$F$6:$F$512,OVERALL!M$6:M$512,"",0)="","",_xlfn.XLOOKUP($D47,OVERALL!$F$6:$F$512,OVERALL!M$6:M$512,"",0))</f>
        <v>NA</v>
      </c>
      <c r="J47" s="247" t="str">
        <f>IF(_xlfn.XLOOKUP($D47,OVERALL!$F$6:$F$512,OVERALL!N$6:N$512,"",0)="","",_xlfn.XLOOKUP($D47,OVERALL!$F$6:$F$512,OVERALL!N$6:N$512,"",0))</f>
        <v/>
      </c>
      <c r="K47" s="258">
        <f>_xlfn.XLOOKUP($E47,OVERALL!$K$6:$K$512,OVERALL!R$6:R$512,"",0)</f>
        <v>104.83</v>
      </c>
      <c r="L47" s="454">
        <f>_xlfn.XLOOKUP($E47,OVERALL!$K$6:$K$512,OVERALL!S$6:S$512,"",0)</f>
        <v>0</v>
      </c>
      <c r="M47" s="455">
        <f>_xlfn.XLOOKUP($E47,OVERALL!$K$6:$K$512,OVERALL!T$6:T$512,"",0)</f>
        <v>36</v>
      </c>
      <c r="N47" s="259">
        <f>_xlfn.XLOOKUP($E47,OVERALL!$K$6:$K$512,OVERALL!U$6:U$512,"",0)</f>
        <v>47</v>
      </c>
      <c r="O47" s="450">
        <f>_xlfn.XLOOKUP($E47,OVERALL!$K$6:$K$512,OVERALL!V$6:V$512,"",0)</f>
        <v>41.4</v>
      </c>
    </row>
    <row r="48" spans="3:15" ht="15" customHeight="1">
      <c r="C48" s="261">
        <v>42</v>
      </c>
      <c r="D48" s="240" t="str">
        <f t="shared" si="0"/>
        <v>RB42</v>
      </c>
      <c r="E48" s="257" t="str">
        <f>_xlfn.XLOOKUP($D48,OVERALL!$F$6:$F$512,OVERALL!K$6:K$512,"",0)</f>
        <v>James Robinson</v>
      </c>
      <c r="F48" s="257" t="str">
        <f>_xlfn.XLOOKUP($E48,OVERALL!$K$6:$K$512,OVERALL!O$6:O$512,"",0)</f>
        <v>JAC</v>
      </c>
      <c r="G48" s="257">
        <f>_xlfn.XLOOKUP($E48,OVERALL!$K$6:$K$512,OVERALL!P$6:P$512,"",0)</f>
        <v>11</v>
      </c>
      <c r="H48" s="246" t="str">
        <f>IF(_xlfn.XLOOKUP($D48,OVERALL!$F$6:$F$512,OVERALL!L$6:L$512,"",0)="","",_xlfn.XLOOKUP($D48,OVERALL!$F$6:$F$512,OVERALL!L$6:L$512,"",0))</f>
        <v>HABANEROS</v>
      </c>
      <c r="I48" s="267">
        <f>IF(_xlfn.XLOOKUP($D48,OVERALL!$F$6:$F$512,OVERALL!M$6:M$512,"",0)="","",_xlfn.XLOOKUP($D48,OVERALL!$F$6:$F$512,OVERALL!M$6:M$512,"",0))</f>
        <v>4</v>
      </c>
      <c r="J48" s="247" t="str">
        <f>IF(_xlfn.XLOOKUP($D48,OVERALL!$F$6:$F$512,OVERALL!N$6:N$512,"",0)="","",_xlfn.XLOOKUP($D48,OVERALL!$F$6:$F$512,OVERALL!N$6:N$512,"",0))</f>
        <v>PP</v>
      </c>
      <c r="K48" s="258">
        <f>_xlfn.XLOOKUP($E48,OVERALL!$K$6:$K$512,OVERALL!R$6:R$512,"",0)</f>
        <v>128.72</v>
      </c>
      <c r="L48" s="454">
        <f>_xlfn.XLOOKUP($E48,OVERALL!$K$6:$K$512,OVERALL!S$6:S$512,"",0)</f>
        <v>142.9</v>
      </c>
      <c r="M48" s="455">
        <f>_xlfn.XLOOKUP($E48,OVERALL!$K$6:$K$512,OVERALL!T$6:T$512,"",0)</f>
        <v>38</v>
      </c>
      <c r="N48" s="259">
        <f>_xlfn.XLOOKUP($E48,OVERALL!$K$6:$K$512,OVERALL!U$6:U$512,"",0)</f>
        <v>53</v>
      </c>
      <c r="O48" s="450">
        <f>_xlfn.XLOOKUP($E48,OVERALL!$K$6:$K$512,OVERALL!V$6:V$512,"",0)</f>
        <v>42.5</v>
      </c>
    </row>
    <row r="49" spans="3:15" ht="15" customHeight="1">
      <c r="C49" s="261">
        <v>43</v>
      </c>
      <c r="D49" s="240" t="str">
        <f t="shared" si="0"/>
        <v>RB43</v>
      </c>
      <c r="E49" s="257" t="str">
        <f>_xlfn.XLOOKUP($D49,OVERALL!$F$6:$F$512,OVERALL!K$6:K$512,"",0)</f>
        <v>Kenneth Gainwell</v>
      </c>
      <c r="F49" s="257" t="str">
        <f>_xlfn.XLOOKUP($E49,OVERALL!$K$6:$K$512,OVERALL!O$6:O$512,"",0)</f>
        <v>PHI</v>
      </c>
      <c r="G49" s="257">
        <f>_xlfn.XLOOKUP($E49,OVERALL!$K$6:$K$512,OVERALL!P$6:P$512,"",0)</f>
        <v>7</v>
      </c>
      <c r="H49" s="246" t="str">
        <f>IF(_xlfn.XLOOKUP($D49,OVERALL!$F$6:$F$512,OVERALL!L$6:L$512,"",0)="","",_xlfn.XLOOKUP($D49,OVERALL!$F$6:$F$512,OVERALL!L$6:L$512,"",0))</f>
        <v>HOMIES</v>
      </c>
      <c r="I49" s="267">
        <f>IF(_xlfn.XLOOKUP($D49,OVERALL!$F$6:$F$512,OVERALL!M$6:M$512,"",0)="","",_xlfn.XLOOKUP($D49,OVERALL!$F$6:$F$512,OVERALL!M$6:M$512,"",0))</f>
        <v>6</v>
      </c>
      <c r="J49" s="247" t="str">
        <f>IF(_xlfn.XLOOKUP($D49,OVERALL!$F$6:$F$512,OVERALL!N$6:N$512,"",0)="","",_xlfn.XLOOKUP($D49,OVERALL!$F$6:$F$512,OVERALL!N$6:N$512,"",0))</f>
        <v>X</v>
      </c>
      <c r="K49" s="258">
        <f>_xlfn.XLOOKUP($E49,OVERALL!$K$6:$K$512,OVERALL!R$6:R$512,"",0)</f>
        <v>121.17</v>
      </c>
      <c r="L49" s="454">
        <f>_xlfn.XLOOKUP($E49,OVERALL!$K$6:$K$512,OVERALL!S$6:S$512,"",0)</f>
        <v>90.4</v>
      </c>
      <c r="M49" s="455">
        <f>_xlfn.XLOOKUP($E49,OVERALL!$K$6:$K$512,OVERALL!T$6:T$512,"",0)</f>
        <v>41</v>
      </c>
      <c r="N49" s="259">
        <f>_xlfn.XLOOKUP($E49,OVERALL!$K$6:$K$512,OVERALL!U$6:U$512,"",0)</f>
        <v>58</v>
      </c>
      <c r="O49" s="450">
        <f>_xlfn.XLOOKUP($E49,OVERALL!$K$6:$K$512,OVERALL!V$6:V$512,"",0)</f>
        <v>46.5</v>
      </c>
    </row>
    <row r="50" spans="3:15" ht="15" customHeight="1">
      <c r="C50" s="261">
        <v>44</v>
      </c>
      <c r="D50" s="240" t="str">
        <f t="shared" si="0"/>
        <v>RB44</v>
      </c>
      <c r="E50" s="257" t="str">
        <f>_xlfn.XLOOKUP($D50,OVERALL!$F$6:$F$512,OVERALL!K$6:K$512,"",0)</f>
        <v>Alexander Mattison</v>
      </c>
      <c r="F50" s="257" t="str">
        <f>_xlfn.XLOOKUP($E50,OVERALL!$K$6:$K$512,OVERALL!O$6:O$512,"",0)</f>
        <v>MIN</v>
      </c>
      <c r="G50" s="257">
        <f>_xlfn.XLOOKUP($E50,OVERALL!$K$6:$K$512,OVERALL!P$6:P$512,"",0)</f>
        <v>7</v>
      </c>
      <c r="H50" s="246" t="str">
        <f>IF(_xlfn.XLOOKUP($D50,OVERALL!$F$6:$F$512,OVERALL!L$6:L$512,"",0)="","",_xlfn.XLOOKUP($D50,OVERALL!$F$6:$F$512,OVERALL!L$6:L$512,"",0))</f>
        <v>WAILERS</v>
      </c>
      <c r="I50" s="267">
        <f>IF(_xlfn.XLOOKUP($D50,OVERALL!$F$6:$F$512,OVERALL!M$6:M$512,"",0)="","",_xlfn.XLOOKUP($D50,OVERALL!$F$6:$F$512,OVERALL!M$6:M$512,"",0))</f>
        <v>4</v>
      </c>
      <c r="J50" s="247" t="str">
        <f>IF(_xlfn.XLOOKUP($D50,OVERALL!$F$6:$F$512,OVERALL!N$6:N$512,"",0)="","",_xlfn.XLOOKUP($D50,OVERALL!$F$6:$F$512,OVERALL!N$6:N$512,"",0))</f>
        <v>X</v>
      </c>
      <c r="K50" s="258">
        <f>_xlfn.XLOOKUP($E50,OVERALL!$K$6:$K$512,OVERALL!R$6:R$512,"",0)</f>
        <v>91.13</v>
      </c>
      <c r="L50" s="454">
        <f>_xlfn.XLOOKUP($E50,OVERALL!$K$6:$K$512,OVERALL!S$6:S$512,"",0)</f>
        <v>93.9</v>
      </c>
      <c r="M50" s="455">
        <f>_xlfn.XLOOKUP($E50,OVERALL!$K$6:$K$512,OVERALL!T$6:T$512,"",0)</f>
        <v>40</v>
      </c>
      <c r="N50" s="259">
        <f>_xlfn.XLOOKUP($E50,OVERALL!$K$6:$K$512,OVERALL!U$6:U$512,"",0)</f>
        <v>55</v>
      </c>
      <c r="O50" s="450">
        <f>_xlfn.XLOOKUP($E50,OVERALL!$K$6:$K$512,OVERALL!V$6:V$512,"",0)</f>
        <v>45.2</v>
      </c>
    </row>
    <row r="51" spans="3:15" ht="15" customHeight="1">
      <c r="C51" s="261">
        <v>45</v>
      </c>
      <c r="D51" s="240" t="str">
        <f t="shared" si="0"/>
        <v>RB45</v>
      </c>
      <c r="E51" s="240" t="str">
        <f>_xlfn.XLOOKUP($D51,OVERALL!$F$6:$F$512,OVERALL!K$6:K$512,"",0)</f>
        <v>Khalil Herbert</v>
      </c>
      <c r="F51" s="257" t="str">
        <f>_xlfn.XLOOKUP($E51,OVERALL!$K$6:$K$512,OVERALL!O$6:O$512,"",0)</f>
        <v>CHI</v>
      </c>
      <c r="G51" s="257">
        <f>_xlfn.XLOOKUP($E51,OVERALL!$K$6:$K$512,OVERALL!P$6:P$512,"",0)</f>
        <v>14</v>
      </c>
      <c r="H51" s="246" t="str">
        <f>IF(_xlfn.XLOOKUP($D51,OVERALL!$F$6:$F$512,OVERALL!L$6:L$512,"",0)="","",_xlfn.XLOOKUP($D51,OVERALL!$F$6:$F$512,OVERALL!L$6:L$512,"",0))</f>
        <v>HOMIES</v>
      </c>
      <c r="I51" s="267">
        <f>IF(_xlfn.XLOOKUP($D51,OVERALL!$F$6:$F$512,OVERALL!M$6:M$512,"",0)="","",_xlfn.XLOOKUP($D51,OVERALL!$F$6:$F$512,OVERALL!M$6:M$512,"",0))</f>
        <v>11</v>
      </c>
      <c r="J51" s="247" t="str">
        <f>IF(_xlfn.XLOOKUP($D51,OVERALL!$F$6:$F$512,OVERALL!N$6:N$512,"",0)="","",_xlfn.XLOOKUP($D51,OVERALL!$F$6:$F$512,OVERALL!N$6:N$512,"",0))</f>
        <v>X</v>
      </c>
      <c r="K51" s="258">
        <f>_xlfn.XLOOKUP($E51,OVERALL!$K$6:$K$512,OVERALL!R$6:R$512,"",0)</f>
        <v>80.209999999999994</v>
      </c>
      <c r="L51" s="454">
        <f>_xlfn.XLOOKUP($E51,OVERALL!$K$6:$K$512,OVERALL!S$6:S$512,"",0)</f>
        <v>64.900000000000006</v>
      </c>
      <c r="M51" s="455">
        <f>_xlfn.XLOOKUP($E51,OVERALL!$K$6:$K$512,OVERALL!T$6:T$512,"",0)</f>
        <v>42</v>
      </c>
      <c r="N51" s="259">
        <f>_xlfn.XLOOKUP($E51,OVERALL!$K$6:$K$512,OVERALL!U$6:U$512,"",0)</f>
        <v>54</v>
      </c>
      <c r="O51" s="450">
        <f>_xlfn.XLOOKUP($E51,OVERALL!$K$6:$K$512,OVERALL!V$6:V$512,"",0)</f>
        <v>47.8</v>
      </c>
    </row>
    <row r="52" spans="3:15" ht="15" customHeight="1">
      <c r="C52" s="261">
        <v>46</v>
      </c>
      <c r="D52" s="240" t="str">
        <f t="shared" si="0"/>
        <v>RB46</v>
      </c>
      <c r="E52" s="240" t="str">
        <f>_xlfn.XLOOKUP($D52,OVERALL!$F$6:$F$512,OVERALL!K$6:K$512,"",0)</f>
        <v>Nyheim Hines</v>
      </c>
      <c r="F52" s="257" t="str">
        <f>_xlfn.XLOOKUP($E52,OVERALL!$K$6:$K$512,OVERALL!O$6:O$512,"",0)</f>
        <v>IND</v>
      </c>
      <c r="G52" s="257">
        <f>_xlfn.XLOOKUP($E52,OVERALL!$K$6:$K$512,OVERALL!P$6:P$512,"",0)</f>
        <v>14</v>
      </c>
      <c r="H52" s="246" t="str">
        <f>IF(_xlfn.XLOOKUP($D52,OVERALL!$F$6:$F$512,OVERALL!L$6:L$512,"",0)="","",_xlfn.XLOOKUP($D52,OVERALL!$F$6:$F$512,OVERALL!L$6:L$512,"",0))</f>
        <v>HABANEROS</v>
      </c>
      <c r="I52" s="267">
        <f>IF(_xlfn.XLOOKUP($D52,OVERALL!$F$6:$F$512,OVERALL!M$6:M$512,"",0)="","",_xlfn.XLOOKUP($D52,OVERALL!$F$6:$F$512,OVERALL!M$6:M$512,"",0))</f>
        <v>4</v>
      </c>
      <c r="J52" s="247" t="str">
        <f>IF(_xlfn.XLOOKUP($D52,OVERALL!$F$6:$F$512,OVERALL!N$6:N$512,"",0)="","",_xlfn.XLOOKUP($D52,OVERALL!$F$6:$F$512,OVERALL!N$6:N$512,"",0))</f>
        <v>X</v>
      </c>
      <c r="K52" s="258">
        <f>_xlfn.XLOOKUP($E52,OVERALL!$K$6:$K$512,OVERALL!R$6:R$512,"",0)</f>
        <v>101.35</v>
      </c>
      <c r="L52" s="454">
        <f>_xlfn.XLOOKUP($E52,OVERALL!$K$6:$K$512,OVERALL!S$6:S$512,"",0)</f>
        <v>72.599999999999994</v>
      </c>
      <c r="M52" s="455">
        <f>_xlfn.XLOOKUP($E52,OVERALL!$K$6:$K$512,OVERALL!T$6:T$512,"",0)</f>
        <v>45</v>
      </c>
      <c r="N52" s="259">
        <f>_xlfn.XLOOKUP($E52,OVERALL!$K$6:$K$512,OVERALL!U$6:U$512,"",0)</f>
        <v>56</v>
      </c>
      <c r="O52" s="450">
        <f>_xlfn.XLOOKUP($E52,OVERALL!$K$6:$K$512,OVERALL!V$6:V$512,"",0)</f>
        <v>49</v>
      </c>
    </row>
    <row r="53" spans="3:15" ht="15" customHeight="1">
      <c r="C53" s="261">
        <v>47</v>
      </c>
      <c r="D53" s="240" t="str">
        <f t="shared" si="0"/>
        <v>RB47</v>
      </c>
      <c r="E53" s="240" t="str">
        <f>_xlfn.XLOOKUP($D53,OVERALL!$F$6:$F$512,OVERALL!K$6:K$512,"",0)</f>
        <v>Tyler Allgeier</v>
      </c>
      <c r="F53" s="257" t="str">
        <f>_xlfn.XLOOKUP($E53,OVERALL!$K$6:$K$512,OVERALL!O$6:O$512,"",0)</f>
        <v>ATL</v>
      </c>
      <c r="G53" s="257">
        <f>_xlfn.XLOOKUP($E53,OVERALL!$K$6:$K$512,OVERALL!P$6:P$512,"",0)</f>
        <v>14</v>
      </c>
      <c r="H53" s="246" t="str">
        <f>IF(_xlfn.XLOOKUP($D53,OVERALL!$F$6:$F$512,OVERALL!L$6:L$512,"",0)="","",_xlfn.XLOOKUP($D53,OVERALL!$F$6:$F$512,OVERALL!L$6:L$512,"",0))</f>
        <v>ROOKIE</v>
      </c>
      <c r="I53" s="267" t="str">
        <f>IF(_xlfn.XLOOKUP($D53,OVERALL!$F$6:$F$512,OVERALL!M$6:M$512,"",0)="","",_xlfn.XLOOKUP($D53,OVERALL!$F$6:$F$512,OVERALL!M$6:M$512,"",0))</f>
        <v>NA</v>
      </c>
      <c r="J53" s="247" t="str">
        <f>IF(_xlfn.XLOOKUP($D53,OVERALL!$F$6:$F$512,OVERALL!N$6:N$512,"",0)="","",_xlfn.XLOOKUP($D53,OVERALL!$F$6:$F$512,OVERALL!N$6:N$512,"",0))</f>
        <v/>
      </c>
      <c r="K53" s="258">
        <f>_xlfn.XLOOKUP($E53,OVERALL!$K$6:$K$512,OVERALL!R$6:R$512,"",0)</f>
        <v>120.55</v>
      </c>
      <c r="L53" s="454">
        <f>_xlfn.XLOOKUP($E53,OVERALL!$K$6:$K$512,OVERALL!S$6:S$512,"",0)</f>
        <v>0</v>
      </c>
      <c r="M53" s="455">
        <f>_xlfn.XLOOKUP($E53,OVERALL!$K$6:$K$512,OVERALL!T$6:T$512,"",0)</f>
        <v>43</v>
      </c>
      <c r="N53" s="259">
        <f>_xlfn.XLOOKUP($E53,OVERALL!$K$6:$K$512,OVERALL!U$6:U$512,"",0)</f>
        <v>75</v>
      </c>
      <c r="O53" s="450">
        <f>_xlfn.XLOOKUP($E53,OVERALL!$K$6:$K$512,OVERALL!V$6:V$512,"",0)</f>
        <v>50.8</v>
      </c>
    </row>
    <row r="54" spans="3:15" ht="15" customHeight="1">
      <c r="C54" s="261">
        <v>48</v>
      </c>
      <c r="D54" s="240" t="str">
        <f t="shared" si="0"/>
        <v>RB48</v>
      </c>
      <c r="E54" s="240" t="str">
        <f>_xlfn.XLOOKUP($D54,OVERALL!$F$6:$F$512,OVERALL!K$6:K$512,"",0)</f>
        <v>Jamaal Williams</v>
      </c>
      <c r="F54" s="257" t="str">
        <f>_xlfn.XLOOKUP($E54,OVERALL!$K$6:$K$512,OVERALL!O$6:O$512,"",0)</f>
        <v>DET</v>
      </c>
      <c r="G54" s="257">
        <f>_xlfn.XLOOKUP($E54,OVERALL!$K$6:$K$512,OVERALL!P$6:P$512,"",0)</f>
        <v>6</v>
      </c>
      <c r="H54" s="246" t="str">
        <f>IF(_xlfn.XLOOKUP($D54,OVERALL!$F$6:$F$512,OVERALL!L$6:L$512,"",0)="","",_xlfn.XLOOKUP($D54,OVERALL!$F$6:$F$512,OVERALL!L$6:L$512,"",0))</f>
        <v>DYNASTY</v>
      </c>
      <c r="I54" s="267">
        <f>IF(_xlfn.XLOOKUP($D54,OVERALL!$F$6:$F$512,OVERALL!M$6:M$512,"",0)="","",_xlfn.XLOOKUP($D54,OVERALL!$F$6:$F$512,OVERALL!M$6:M$512,"",0))</f>
        <v>5</v>
      </c>
      <c r="J54" s="247" t="str">
        <f>IF(_xlfn.XLOOKUP($D54,OVERALL!$F$6:$F$512,OVERALL!N$6:N$512,"",0)="","",_xlfn.XLOOKUP($D54,OVERALL!$F$6:$F$512,OVERALL!N$6:N$512,"",0))</f>
        <v>C</v>
      </c>
      <c r="K54" s="258">
        <f>_xlfn.XLOOKUP($E54,OVERALL!$K$6:$K$512,OVERALL!R$6:R$512,"",0)</f>
        <v>97.92</v>
      </c>
      <c r="L54" s="454">
        <f>_xlfn.XLOOKUP($E54,OVERALL!$K$6:$K$512,OVERALL!S$6:S$512,"",0)</f>
        <v>93.8</v>
      </c>
      <c r="M54" s="455">
        <f>_xlfn.XLOOKUP($E54,OVERALL!$K$6:$K$512,OVERALL!T$6:T$512,"",0)</f>
        <v>43</v>
      </c>
      <c r="N54" s="259">
        <f>_xlfn.XLOOKUP($E54,OVERALL!$K$6:$K$512,OVERALL!U$6:U$512,"",0)</f>
        <v>57</v>
      </c>
      <c r="O54" s="450">
        <f>_xlfn.XLOOKUP($E54,OVERALL!$K$6:$K$512,OVERALL!V$6:V$512,"",0)</f>
        <v>47.8</v>
      </c>
    </row>
    <row r="55" spans="3:15" ht="15" customHeight="1">
      <c r="C55" s="261">
        <v>49</v>
      </c>
      <c r="D55" s="240" t="str">
        <f t="shared" si="0"/>
        <v>RB49</v>
      </c>
      <c r="E55" s="240" t="str">
        <f>_xlfn.XLOOKUP($D55,OVERALL!$F$6:$F$512,OVERALL!K$6:K$512,"",0)</f>
        <v>Brian Robinson Jr.</v>
      </c>
      <c r="F55" s="257" t="str">
        <f>_xlfn.XLOOKUP($E55,OVERALL!$K$6:$K$512,OVERALL!O$6:O$512,"",0)</f>
        <v>WAS</v>
      </c>
      <c r="G55" s="257">
        <f>_xlfn.XLOOKUP($E55,OVERALL!$K$6:$K$512,OVERALL!P$6:P$512,"",0)</f>
        <v>14</v>
      </c>
      <c r="H55" s="246" t="str">
        <f>IF(_xlfn.XLOOKUP($D55,OVERALL!$F$6:$F$512,OVERALL!L$6:L$512,"",0)="","",_xlfn.XLOOKUP($D55,OVERALL!$F$6:$F$512,OVERALL!L$6:L$512,"",0))</f>
        <v>ROOKIE</v>
      </c>
      <c r="I55" s="267" t="str">
        <f>IF(_xlfn.XLOOKUP($D55,OVERALL!$F$6:$F$512,OVERALL!M$6:M$512,"",0)="","",_xlfn.XLOOKUP($D55,OVERALL!$F$6:$F$512,OVERALL!M$6:M$512,"",0))</f>
        <v>NA</v>
      </c>
      <c r="J55" s="247" t="str">
        <f>IF(_xlfn.XLOOKUP($D55,OVERALL!$F$6:$F$512,OVERALL!N$6:N$512,"",0)="","",_xlfn.XLOOKUP($D55,OVERALL!$F$6:$F$512,OVERALL!N$6:N$512,"",0))</f>
        <v/>
      </c>
      <c r="K55" s="258">
        <f>_xlfn.XLOOKUP($E55,OVERALL!$K$6:$K$512,OVERALL!R$6:R$512,"",0)</f>
        <v>80.72</v>
      </c>
      <c r="L55" s="454">
        <f>_xlfn.XLOOKUP($E55,OVERALL!$K$6:$K$512,OVERALL!S$6:S$512,"",0)</f>
        <v>0</v>
      </c>
      <c r="M55" s="455">
        <f>_xlfn.XLOOKUP($E55,OVERALL!$K$6:$K$512,OVERALL!T$6:T$512,"",0)</f>
        <v>41</v>
      </c>
      <c r="N55" s="259">
        <f>_xlfn.XLOOKUP($E55,OVERALL!$K$6:$K$512,OVERALL!U$6:U$512,"",0)</f>
        <v>85</v>
      </c>
      <c r="O55" s="450">
        <f>_xlfn.XLOOKUP($E55,OVERALL!$K$6:$K$512,OVERALL!V$6:V$512,"",0)</f>
        <v>63.3</v>
      </c>
    </row>
    <row r="56" spans="3:15" ht="15" customHeight="1" thickBot="1">
      <c r="C56" s="261">
        <v>50</v>
      </c>
      <c r="D56" s="240" t="str">
        <f t="shared" si="0"/>
        <v>RB50</v>
      </c>
      <c r="E56" s="240" t="str">
        <f>_xlfn.XLOOKUP($D56,OVERALL!$F$6:$F$512,OVERALL!K$6:K$512,"",0)</f>
        <v>Raheem Mostert</v>
      </c>
      <c r="F56" s="257" t="str">
        <f>_xlfn.XLOOKUP($E56,OVERALL!$K$6:$K$512,OVERALL!O$6:O$512,"",0)</f>
        <v>MIA</v>
      </c>
      <c r="G56" s="257">
        <f>_xlfn.XLOOKUP($E56,OVERALL!$K$6:$K$512,OVERALL!P$6:P$512,"",0)</f>
        <v>11</v>
      </c>
      <c r="H56" s="251" t="str">
        <f>IF(_xlfn.XLOOKUP($D56,OVERALL!$F$6:$F$512,OVERALL!L$6:L$512,"",0)="","",_xlfn.XLOOKUP($D56,OVERALL!$F$6:$F$512,OVERALL!L$6:L$512,"",0))</f>
        <v>HOMIES</v>
      </c>
      <c r="I56" s="267">
        <f>IF(_xlfn.XLOOKUP($D56,OVERALL!$F$6:$F$512,OVERALL!M$6:M$512,"",0)="","",_xlfn.XLOOKUP($D56,OVERALL!$F$6:$F$512,OVERALL!M$6:M$512,"",0))</f>
        <v>9</v>
      </c>
      <c r="J56" s="252" t="str">
        <f>IF(_xlfn.XLOOKUP($D56,OVERALL!$F$6:$F$512,OVERALL!N$6:N$512,"",0)="","",_xlfn.XLOOKUP($D56,OVERALL!$F$6:$F$512,OVERALL!N$6:N$512,"",0))</f>
        <v>X</v>
      </c>
      <c r="K56" s="258">
        <f>_xlfn.XLOOKUP($E56,OVERALL!$K$6:$K$512,OVERALL!R$6:R$512,"",0)</f>
        <v>97.82</v>
      </c>
      <c r="L56" s="454">
        <f>_xlfn.XLOOKUP($E56,OVERALL!$K$6:$K$512,OVERALL!S$6:S$512,"",0)</f>
        <v>2</v>
      </c>
      <c r="M56" s="455">
        <f>_xlfn.XLOOKUP($E56,OVERALL!$K$6:$K$512,OVERALL!T$6:T$512,"",0)</f>
        <v>39</v>
      </c>
      <c r="N56" s="259">
        <f>_xlfn.XLOOKUP($E56,OVERALL!$K$6:$K$512,OVERALL!U$6:U$512,"",0)</f>
        <v>56</v>
      </c>
      <c r="O56" s="450">
        <f>_xlfn.XLOOKUP($E56,OVERALL!$K$6:$K$512,OVERALL!V$6:V$512,"",0)</f>
        <v>47.8</v>
      </c>
    </row>
    <row r="57" spans="3:15" ht="15" customHeight="1">
      <c r="C57" s="261">
        <v>51</v>
      </c>
      <c r="D57" s="240" t="str">
        <f t="shared" si="0"/>
        <v>RB51</v>
      </c>
      <c r="E57" s="240" t="str">
        <f>_xlfn.XLOOKUP($D57,OVERALL!$F$6:$F$512,OVERALL!K$6:K$512,"",0)</f>
        <v>Rachaad White</v>
      </c>
      <c r="F57" s="257" t="str">
        <f>_xlfn.XLOOKUP($E57,OVERALL!$K$6:$K$512,OVERALL!O$6:O$512,"",0)</f>
        <v>TB</v>
      </c>
      <c r="G57" s="257">
        <f>_xlfn.XLOOKUP($E57,OVERALL!$K$6:$K$512,OVERALL!P$6:P$512,"",0)</f>
        <v>11</v>
      </c>
      <c r="H57" s="242" t="str">
        <f>IF(_xlfn.XLOOKUP($D57,OVERALL!$F$6:$F$512,OVERALL!L$6:L$512,"",0)="","",_xlfn.XLOOKUP($D57,OVERALL!$F$6:$F$512,OVERALL!L$6:L$512,"",0))</f>
        <v>ROOKIE</v>
      </c>
      <c r="I57" s="267" t="str">
        <f>IF(_xlfn.XLOOKUP($D57,OVERALL!$F$6:$F$512,OVERALL!M$6:M$512,"",0)="","",_xlfn.XLOOKUP($D57,OVERALL!$F$6:$F$512,OVERALL!M$6:M$512,"",0))</f>
        <v>NA</v>
      </c>
      <c r="J57" s="243" t="str">
        <f>IF(_xlfn.XLOOKUP($D57,OVERALL!$F$6:$F$512,OVERALL!N$6:N$512,"",0)="","",_xlfn.XLOOKUP($D57,OVERALL!$F$6:$F$512,OVERALL!N$6:N$512,"",0))</f>
        <v/>
      </c>
      <c r="K57" s="258">
        <f>_xlfn.XLOOKUP($E57,OVERALL!$K$6:$K$512,OVERALL!R$6:R$512,"",0)</f>
        <v>94.63</v>
      </c>
      <c r="L57" s="454">
        <f>_xlfn.XLOOKUP($E57,OVERALL!$K$6:$K$512,OVERALL!S$6:S$512,"",0)</f>
        <v>0</v>
      </c>
      <c r="M57" s="455">
        <f>_xlfn.XLOOKUP($E57,OVERALL!$K$6:$K$512,OVERALL!T$6:T$512,"",0)</f>
        <v>45</v>
      </c>
      <c r="N57" s="259">
        <f>_xlfn.XLOOKUP($E57,OVERALL!$K$6:$K$512,OVERALL!U$6:U$512,"",0)</f>
        <v>59</v>
      </c>
      <c r="O57" s="450">
        <f>_xlfn.XLOOKUP($E57,OVERALL!$K$6:$K$512,OVERALL!V$6:V$512,"",0)</f>
        <v>52.3</v>
      </c>
    </row>
    <row r="58" spans="3:15" ht="15" customHeight="1">
      <c r="C58" s="261">
        <v>52</v>
      </c>
      <c r="D58" s="240" t="str">
        <f t="shared" si="0"/>
        <v>RB52</v>
      </c>
      <c r="E58" s="240" t="str">
        <f>_xlfn.XLOOKUP($D58,OVERALL!$F$6:$F$512,OVERALL!K$6:K$512,"",0)</f>
        <v>J.D. McKissic</v>
      </c>
      <c r="F58" s="257" t="str">
        <f>_xlfn.XLOOKUP($E58,OVERALL!$K$6:$K$512,OVERALL!O$6:O$512,"",0)</f>
        <v>WAS</v>
      </c>
      <c r="G58" s="257">
        <f>_xlfn.XLOOKUP($E58,OVERALL!$K$6:$K$512,OVERALL!P$6:P$512,"",0)</f>
        <v>14</v>
      </c>
      <c r="H58" s="246" t="str">
        <f>IF(_xlfn.XLOOKUP($D58,OVERALL!$F$6:$F$512,OVERALL!L$6:L$512,"",0)="","",_xlfn.XLOOKUP($D58,OVERALL!$F$6:$F$512,OVERALL!L$6:L$512,"",0))</f>
        <v>FREE AGENT</v>
      </c>
      <c r="I58" s="267" t="str">
        <f>IF(_xlfn.XLOOKUP($D58,OVERALL!$F$6:$F$512,OVERALL!M$6:M$512,"",0)="","",_xlfn.XLOOKUP($D58,OVERALL!$F$6:$F$512,OVERALL!M$6:M$512,"",0))</f>
        <v>NA</v>
      </c>
      <c r="J58" s="247" t="str">
        <f>IF(_xlfn.XLOOKUP($D58,OVERALL!$F$6:$F$512,OVERALL!N$6:N$512,"",0)="","",_xlfn.XLOOKUP($D58,OVERALL!$F$6:$F$512,OVERALL!N$6:N$512,"",0))</f>
        <v/>
      </c>
      <c r="K58" s="258">
        <f>_xlfn.XLOOKUP($E58,OVERALL!$K$6:$K$512,OVERALL!R$6:R$512,"",0)</f>
        <v>98.45</v>
      </c>
      <c r="L58" s="454">
        <f>_xlfn.XLOOKUP($E58,OVERALL!$K$6:$K$512,OVERALL!S$6:S$512,"",0)</f>
        <v>84.9</v>
      </c>
      <c r="M58" s="455">
        <f>_xlfn.XLOOKUP($E58,OVERALL!$K$6:$K$512,OVERALL!T$6:T$512,"",0)</f>
        <v>47</v>
      </c>
      <c r="N58" s="259">
        <f>_xlfn.XLOOKUP($E58,OVERALL!$K$6:$K$512,OVERALL!U$6:U$512,"",0)</f>
        <v>88</v>
      </c>
      <c r="O58" s="450">
        <f>_xlfn.XLOOKUP($E58,OVERALL!$K$6:$K$512,OVERALL!V$6:V$512,"",0)</f>
        <v>54.1</v>
      </c>
    </row>
    <row r="59" spans="3:15" ht="15" customHeight="1">
      <c r="C59" s="261">
        <v>53</v>
      </c>
      <c r="D59" s="240" t="str">
        <f t="shared" si="0"/>
        <v>RB53</v>
      </c>
      <c r="E59" s="240" t="str">
        <f>_xlfn.XLOOKUP($D59,OVERALL!$F$6:$F$512,OVERALL!K$6:K$512,"",0)</f>
        <v>Zamir White</v>
      </c>
      <c r="F59" s="257" t="str">
        <f>_xlfn.XLOOKUP($E59,OVERALL!$K$6:$K$512,OVERALL!O$6:O$512,"",0)</f>
        <v>LV</v>
      </c>
      <c r="G59" s="257">
        <f>_xlfn.XLOOKUP($E59,OVERALL!$K$6:$K$512,OVERALL!P$6:P$512,"",0)</f>
        <v>6</v>
      </c>
      <c r="H59" s="246" t="str">
        <f>IF(_xlfn.XLOOKUP($D59,OVERALL!$F$6:$F$512,OVERALL!L$6:L$512,"",0)="","",_xlfn.XLOOKUP($D59,OVERALL!$F$6:$F$512,OVERALL!L$6:L$512,"",0))</f>
        <v>ROOKIE</v>
      </c>
      <c r="I59" s="267" t="str">
        <f>IF(_xlfn.XLOOKUP($D59,OVERALL!$F$6:$F$512,OVERALL!M$6:M$512,"",0)="","",_xlfn.XLOOKUP($D59,OVERALL!$F$6:$F$512,OVERALL!M$6:M$512,"",0))</f>
        <v>NA</v>
      </c>
      <c r="J59" s="247" t="str">
        <f>IF(_xlfn.XLOOKUP($D59,OVERALL!$F$6:$F$512,OVERALL!N$6:N$512,"",0)="","",_xlfn.XLOOKUP($D59,OVERALL!$F$6:$F$512,OVERALL!N$6:N$512,"",0))</f>
        <v/>
      </c>
      <c r="K59" s="258">
        <f>_xlfn.XLOOKUP($E59,OVERALL!$K$6:$K$512,OVERALL!R$6:R$512,"",0)</f>
        <v>103.13</v>
      </c>
      <c r="L59" s="454">
        <f>_xlfn.XLOOKUP($E59,OVERALL!$K$6:$K$512,OVERALL!S$6:S$512,"",0)</f>
        <v>0</v>
      </c>
      <c r="M59" s="455">
        <f>_xlfn.XLOOKUP($E59,OVERALL!$K$6:$K$512,OVERALL!T$6:T$512,"",0)</f>
        <v>46</v>
      </c>
      <c r="N59" s="259">
        <f>_xlfn.XLOOKUP($E59,OVERALL!$K$6:$K$512,OVERALL!U$6:U$512,"",0)</f>
        <v>66</v>
      </c>
      <c r="O59" s="450">
        <f>_xlfn.XLOOKUP($E59,OVERALL!$K$6:$K$512,OVERALL!V$6:V$512,"",0)</f>
        <v>53.4</v>
      </c>
    </row>
    <row r="60" spans="3:15" ht="15" customHeight="1">
      <c r="C60" s="261">
        <v>54</v>
      </c>
      <c r="D60" s="240" t="str">
        <f t="shared" si="0"/>
        <v>RB54</v>
      </c>
      <c r="E60" s="240" t="str">
        <f>_xlfn.XLOOKUP($D60,OVERALL!$F$6:$F$512,OVERALL!K$6:K$512,"",0)</f>
        <v>Isaiah Spiller</v>
      </c>
      <c r="F60" s="257" t="str">
        <f>_xlfn.XLOOKUP($E60,OVERALL!$K$6:$K$512,OVERALL!O$6:O$512,"",0)</f>
        <v>LAC</v>
      </c>
      <c r="G60" s="257">
        <f>_xlfn.XLOOKUP($E60,OVERALL!$K$6:$K$512,OVERALL!P$6:P$512,"",0)</f>
        <v>8</v>
      </c>
      <c r="H60" s="246" t="str">
        <f>IF(_xlfn.XLOOKUP($D60,OVERALL!$F$6:$F$512,OVERALL!L$6:L$512,"",0)="","",_xlfn.XLOOKUP($D60,OVERALL!$F$6:$F$512,OVERALL!L$6:L$512,"",0))</f>
        <v>ROOKIE</v>
      </c>
      <c r="I60" s="267" t="str">
        <f>IF(_xlfn.XLOOKUP($D60,OVERALL!$F$6:$F$512,OVERALL!M$6:M$512,"",0)="","",_xlfn.XLOOKUP($D60,OVERALL!$F$6:$F$512,OVERALL!M$6:M$512,"",0))</f>
        <v>NA</v>
      </c>
      <c r="J60" s="247" t="str">
        <f>IF(_xlfn.XLOOKUP($D60,OVERALL!$F$6:$F$512,OVERALL!N$6:N$512,"",0)="","",_xlfn.XLOOKUP($D60,OVERALL!$F$6:$F$512,OVERALL!N$6:N$512,"",0))</f>
        <v/>
      </c>
      <c r="K60" s="258">
        <f>_xlfn.XLOOKUP($E60,OVERALL!$K$6:$K$512,OVERALL!R$6:R$512,"",0)</f>
        <v>72.430000000000007</v>
      </c>
      <c r="L60" s="454">
        <f>_xlfn.XLOOKUP($E60,OVERALL!$K$6:$K$512,OVERALL!S$6:S$512,"",0)</f>
        <v>0</v>
      </c>
      <c r="M60" s="455">
        <f>_xlfn.XLOOKUP($E60,OVERALL!$K$6:$K$512,OVERALL!T$6:T$512,"",0)</f>
        <v>46</v>
      </c>
      <c r="N60" s="259">
        <f>_xlfn.XLOOKUP($E60,OVERALL!$K$6:$K$512,OVERALL!U$6:U$512,"",0)</f>
        <v>72</v>
      </c>
      <c r="O60" s="450">
        <f>_xlfn.XLOOKUP($E60,OVERALL!$K$6:$K$512,OVERALL!V$6:V$512,"",0)</f>
        <v>57.1</v>
      </c>
    </row>
    <row r="61" spans="3:15" ht="15" customHeight="1">
      <c r="C61" s="261">
        <v>55</v>
      </c>
      <c r="D61" s="240" t="str">
        <f t="shared" si="0"/>
        <v>RB55</v>
      </c>
      <c r="E61" s="240" t="str">
        <f>_xlfn.XLOOKUP($D61,OVERALL!$F$6:$F$512,OVERALL!K$6:K$512,"",0)</f>
        <v>Isiah Pacheco</v>
      </c>
      <c r="F61" s="257" t="str">
        <f>_xlfn.XLOOKUP($E61,OVERALL!$K$6:$K$512,OVERALL!O$6:O$512,"",0)</f>
        <v>KC</v>
      </c>
      <c r="G61" s="257">
        <f>_xlfn.XLOOKUP($E61,OVERALL!$K$6:$K$512,OVERALL!P$6:P$512,"",0)</f>
        <v>8</v>
      </c>
      <c r="H61" s="246" t="str">
        <f>IF(_xlfn.XLOOKUP($D61,OVERALL!$F$6:$F$512,OVERALL!L$6:L$512,"",0)="","",_xlfn.XLOOKUP($D61,OVERALL!$F$6:$F$512,OVERALL!L$6:L$512,"",0))</f>
        <v>ROOKIE</v>
      </c>
      <c r="I61" s="267" t="str">
        <f>IF(_xlfn.XLOOKUP($D61,OVERALL!$F$6:$F$512,OVERALL!M$6:M$512,"",0)="","",_xlfn.XLOOKUP($D61,OVERALL!$F$6:$F$512,OVERALL!M$6:M$512,"",0))</f>
        <v>NA</v>
      </c>
      <c r="J61" s="247" t="str">
        <f>IF(_xlfn.XLOOKUP($D61,OVERALL!$F$6:$F$512,OVERALL!N$6:N$512,"",0)="","",_xlfn.XLOOKUP($D61,OVERALL!$F$6:$F$512,OVERALL!N$6:N$512,"",0))</f>
        <v/>
      </c>
      <c r="K61" s="258">
        <f>_xlfn.XLOOKUP($E61,OVERALL!$K$6:$K$512,OVERALL!R$6:R$512,"",0)</f>
        <v>95.44</v>
      </c>
      <c r="L61" s="454">
        <f>_xlfn.XLOOKUP($E61,OVERALL!$K$6:$K$512,OVERALL!S$6:S$512,"",0)</f>
        <v>0</v>
      </c>
      <c r="M61" s="455">
        <f>_xlfn.XLOOKUP($E61,OVERALL!$K$6:$K$512,OVERALL!T$6:T$512,"",0)</f>
        <v>43</v>
      </c>
      <c r="N61" s="259">
        <f>_xlfn.XLOOKUP($E61,OVERALL!$K$6:$K$512,OVERALL!U$6:U$512,"",0)</f>
        <v>89</v>
      </c>
      <c r="O61" s="450">
        <f>_xlfn.XLOOKUP($E61,OVERALL!$K$6:$K$512,OVERALL!V$6:V$512,"",0)</f>
        <v>55.6</v>
      </c>
    </row>
    <row r="62" spans="3:15" ht="15" customHeight="1">
      <c r="C62" s="261">
        <v>56</v>
      </c>
      <c r="D62" s="240" t="str">
        <f t="shared" si="0"/>
        <v>RB56</v>
      </c>
      <c r="E62" s="240" t="str">
        <f>_xlfn.XLOOKUP($D62,OVERALL!$F$6:$F$512,OVERALL!K$6:K$512,"",0)</f>
        <v>Mark Ingram II</v>
      </c>
      <c r="F62" s="257" t="str">
        <f>_xlfn.XLOOKUP($E62,OVERALL!$K$6:$K$512,OVERALL!O$6:O$512,"",0)</f>
        <v>NO</v>
      </c>
      <c r="G62" s="257">
        <f>_xlfn.XLOOKUP($E62,OVERALL!$K$6:$K$512,OVERALL!P$6:P$512,"",0)</f>
        <v>14</v>
      </c>
      <c r="H62" s="246" t="str">
        <f>IF(_xlfn.XLOOKUP($D62,OVERALL!$F$6:$F$512,OVERALL!L$6:L$512,"",0)="","",_xlfn.XLOOKUP($D62,OVERALL!$F$6:$F$512,OVERALL!L$6:L$512,"",0))</f>
        <v>FREE AGENT</v>
      </c>
      <c r="I62" s="267" t="str">
        <f>IF(_xlfn.XLOOKUP($D62,OVERALL!$F$6:$F$512,OVERALL!M$6:M$512,"",0)="","",_xlfn.XLOOKUP($D62,OVERALL!$F$6:$F$512,OVERALL!M$6:M$512,"",0))</f>
        <v>NA</v>
      </c>
      <c r="J62" s="247" t="str">
        <f>IF(_xlfn.XLOOKUP($D62,OVERALL!$F$6:$F$512,OVERALL!N$6:N$512,"",0)="","",_xlfn.XLOOKUP($D62,OVERALL!$F$6:$F$512,OVERALL!N$6:N$512,"",0))</f>
        <v/>
      </c>
      <c r="K62" s="258">
        <f>_xlfn.XLOOKUP($E62,OVERALL!$K$6:$K$512,OVERALL!R$6:R$512,"",0)</f>
        <v>92.03</v>
      </c>
      <c r="L62" s="454">
        <f>_xlfn.XLOOKUP($E62,OVERALL!$K$6:$K$512,OVERALL!S$6:S$512,"",0)</f>
        <v>81.599999999999994</v>
      </c>
      <c r="M62" s="455">
        <f>_xlfn.XLOOKUP($E62,OVERALL!$K$6:$K$512,OVERALL!T$6:T$512,"",0)</f>
        <v>50</v>
      </c>
      <c r="N62" s="259">
        <f>_xlfn.XLOOKUP($E62,OVERALL!$K$6:$K$512,OVERALL!U$6:U$512,"",0)</f>
        <v>63</v>
      </c>
      <c r="O62" s="450">
        <f>_xlfn.XLOOKUP($E62,OVERALL!$K$6:$K$512,OVERALL!V$6:V$512,"",0)</f>
        <v>56.8</v>
      </c>
    </row>
    <row r="63" spans="3:15" ht="15" customHeight="1">
      <c r="C63" s="261">
        <v>57</v>
      </c>
      <c r="D63" s="240" t="str">
        <f t="shared" si="0"/>
        <v>RB57</v>
      </c>
      <c r="E63" s="240" t="str">
        <f>_xlfn.XLOOKUP($D63,OVERALL!$F$6:$F$512,OVERALL!K$6:K$512,"",0)</f>
        <v>Marlon Mack</v>
      </c>
      <c r="F63" s="257" t="str">
        <f>_xlfn.XLOOKUP($E63,OVERALL!$K$6:$K$512,OVERALL!O$6:O$512,"",0)</f>
        <v>HOU</v>
      </c>
      <c r="G63" s="257">
        <f>_xlfn.XLOOKUP($E63,OVERALL!$K$6:$K$512,OVERALL!P$6:P$512,"",0)</f>
        <v>6</v>
      </c>
      <c r="H63" s="246" t="str">
        <f>IF(_xlfn.XLOOKUP($D63,OVERALL!$F$6:$F$512,OVERALL!L$6:L$512,"",0)="","",_xlfn.XLOOKUP($D63,OVERALL!$F$6:$F$512,OVERALL!L$6:L$512,"",0))</f>
        <v>SHAFT</v>
      </c>
      <c r="I63" s="267">
        <f>IF(_xlfn.XLOOKUP($D63,OVERALL!$F$6:$F$512,OVERALL!M$6:M$512,"",0)="","",_xlfn.XLOOKUP($D63,OVERALL!$F$6:$F$512,OVERALL!M$6:M$512,"",0))</f>
        <v>3</v>
      </c>
      <c r="J63" s="247" t="str">
        <f>IF(_xlfn.XLOOKUP($D63,OVERALL!$F$6:$F$512,OVERALL!N$6:N$512,"",0)="","",_xlfn.XLOOKUP($D63,OVERALL!$F$6:$F$512,OVERALL!N$6:N$512,"",0))</f>
        <v>X</v>
      </c>
      <c r="K63" s="258" t="str">
        <f>_xlfn.XLOOKUP($E63,OVERALL!$K$6:$K$512,OVERALL!R$6:R$512,"",0)</f>
        <v/>
      </c>
      <c r="L63" s="454">
        <f>_xlfn.XLOOKUP($E63,OVERALL!$K$6:$K$512,OVERALL!S$6:S$512,"",0)</f>
        <v>10.9</v>
      </c>
      <c r="M63" s="455">
        <f>_xlfn.XLOOKUP($E63,OVERALL!$K$6:$K$512,OVERALL!T$6:T$512,"",0)</f>
        <v>52</v>
      </c>
      <c r="N63" s="259">
        <f>_xlfn.XLOOKUP($E63,OVERALL!$K$6:$K$512,OVERALL!U$6:U$512,"",0)</f>
        <v>99</v>
      </c>
      <c r="O63" s="450">
        <f>_xlfn.XLOOKUP($E63,OVERALL!$K$6:$K$512,OVERALL!V$6:V$512,"",0)</f>
        <v>65.400000000000006</v>
      </c>
    </row>
    <row r="64" spans="3:15" ht="15" customHeight="1">
      <c r="C64" s="261">
        <v>58</v>
      </c>
      <c r="D64" s="240" t="str">
        <f t="shared" si="0"/>
        <v>RB58</v>
      </c>
      <c r="E64" s="240" t="str">
        <f>_xlfn.XLOOKUP($D64,OVERALL!$F$6:$F$512,OVERALL!K$6:K$512,"",0)</f>
        <v>Sony Michel</v>
      </c>
      <c r="F64" s="257" t="str">
        <f>_xlfn.XLOOKUP($E64,OVERALL!$K$6:$K$512,OVERALL!O$6:O$512,"",0)</f>
        <v>MIA</v>
      </c>
      <c r="G64" s="257">
        <f>_xlfn.XLOOKUP($E64,OVERALL!$K$6:$K$512,OVERALL!P$6:P$512,"",0)</f>
        <v>11</v>
      </c>
      <c r="H64" s="246" t="str">
        <f>IF(_xlfn.XLOOKUP($D64,OVERALL!$F$6:$F$512,OVERALL!L$6:L$512,"",0)="","",_xlfn.XLOOKUP($D64,OVERALL!$F$6:$F$512,OVERALL!L$6:L$512,"",0))</f>
        <v>PROGRAM</v>
      </c>
      <c r="I64" s="267">
        <f>IF(_xlfn.XLOOKUP($D64,OVERALL!$F$6:$F$512,OVERALL!M$6:M$512,"",0)="","",_xlfn.XLOOKUP($D64,OVERALL!$F$6:$F$512,OVERALL!M$6:M$512,"",0))</f>
        <v>11</v>
      </c>
      <c r="J64" s="247" t="str">
        <f>IF(_xlfn.XLOOKUP($D64,OVERALL!$F$6:$F$512,OVERALL!N$6:N$512,"",0)="","",_xlfn.XLOOKUP($D64,OVERALL!$F$6:$F$512,OVERALL!N$6:N$512,"",0))</f>
        <v>C</v>
      </c>
      <c r="K64" s="258" t="str">
        <f>_xlfn.XLOOKUP($E64,OVERALL!$K$6:$K$512,OVERALL!R$6:R$512,"",0)</f>
        <v/>
      </c>
      <c r="L64" s="454">
        <f>_xlfn.XLOOKUP($E64,OVERALL!$K$6:$K$512,OVERALL!S$6:S$512,"",0)</f>
        <v>125.3</v>
      </c>
      <c r="M64" s="455">
        <f>_xlfn.XLOOKUP($E64,OVERALL!$K$6:$K$512,OVERALL!T$6:T$512,"",0)</f>
        <v>39</v>
      </c>
      <c r="N64" s="259">
        <f>_xlfn.XLOOKUP($E64,OVERALL!$K$6:$K$512,OVERALL!U$6:U$512,"",0)</f>
        <v>83</v>
      </c>
      <c r="O64" s="450">
        <f>_xlfn.XLOOKUP($E64,OVERALL!$K$6:$K$512,OVERALL!V$6:V$512,"",0)</f>
        <v>57</v>
      </c>
    </row>
    <row r="65" spans="3:15" ht="15" customHeight="1">
      <c r="C65" s="261">
        <v>59</v>
      </c>
      <c r="D65" s="240" t="str">
        <f t="shared" si="0"/>
        <v>RB59</v>
      </c>
      <c r="E65" s="240" t="str">
        <f>_xlfn.XLOOKUP($D65,OVERALL!$F$6:$F$512,OVERALL!K$6:K$512,"",0)</f>
        <v>D'Onta Foreman</v>
      </c>
      <c r="F65" s="257" t="str">
        <f>_xlfn.XLOOKUP($E65,OVERALL!$K$6:$K$512,OVERALL!O$6:O$512,"",0)</f>
        <v>CAR</v>
      </c>
      <c r="G65" s="257">
        <f>_xlfn.XLOOKUP($E65,OVERALL!$K$6:$K$512,OVERALL!P$6:P$512,"",0)</f>
        <v>13</v>
      </c>
      <c r="H65" s="246" t="str">
        <f>IF(_xlfn.XLOOKUP($D65,OVERALL!$F$6:$F$512,OVERALL!L$6:L$512,"",0)="","",_xlfn.XLOOKUP($D65,OVERALL!$F$6:$F$512,OVERALL!L$6:L$512,"",0))</f>
        <v>FREE AGENT</v>
      </c>
      <c r="I65" s="267" t="str">
        <f>IF(_xlfn.XLOOKUP($D65,OVERALL!$F$6:$F$512,OVERALL!M$6:M$512,"",0)="","",_xlfn.XLOOKUP($D65,OVERALL!$F$6:$F$512,OVERALL!M$6:M$512,"",0))</f>
        <v>NA</v>
      </c>
      <c r="J65" s="247" t="str">
        <f>IF(_xlfn.XLOOKUP($D65,OVERALL!$F$6:$F$512,OVERALL!N$6:N$512,"",0)="","",_xlfn.XLOOKUP($D65,OVERALL!$F$6:$F$512,OVERALL!N$6:N$512,"",0))</f>
        <v/>
      </c>
      <c r="K65" s="258">
        <f>_xlfn.XLOOKUP($E65,OVERALL!$K$6:$K$512,OVERALL!R$6:R$512,"",0)</f>
        <v>74.3</v>
      </c>
      <c r="L65" s="454">
        <f>_xlfn.XLOOKUP($E65,OVERALL!$K$6:$K$512,OVERALL!S$6:S$512,"",0)</f>
        <v>84.9</v>
      </c>
      <c r="M65" s="455">
        <f>_xlfn.XLOOKUP($E65,OVERALL!$K$6:$K$512,OVERALL!T$6:T$512,"",0)</f>
        <v>55</v>
      </c>
      <c r="N65" s="259">
        <f>_xlfn.XLOOKUP($E65,OVERALL!$K$6:$K$512,OVERALL!U$6:U$512,"",0)</f>
        <v>74</v>
      </c>
      <c r="O65" s="450">
        <f>_xlfn.XLOOKUP($E65,OVERALL!$K$6:$K$512,OVERALL!V$6:V$512,"",0)</f>
        <v>60</v>
      </c>
    </row>
    <row r="66" spans="3:15" ht="15" customHeight="1">
      <c r="C66" s="261">
        <v>60</v>
      </c>
      <c r="D66" s="240" t="str">
        <f t="shared" si="0"/>
        <v>RB60</v>
      </c>
      <c r="E66" s="240" t="str">
        <f>_xlfn.XLOOKUP($D66,OVERALL!$F$6:$F$512,OVERALL!K$6:K$512,"",0)</f>
        <v>Gus Edwards</v>
      </c>
      <c r="F66" s="257" t="str">
        <f>_xlfn.XLOOKUP($E66,OVERALL!$K$6:$K$512,OVERALL!O$6:O$512,"",0)</f>
        <v>BAL</v>
      </c>
      <c r="G66" s="257">
        <f>_xlfn.XLOOKUP($E66,OVERALL!$K$6:$K$512,OVERALL!P$6:P$512,"",0)</f>
        <v>10</v>
      </c>
      <c r="H66" s="246" t="str">
        <f>IF(_xlfn.XLOOKUP($D66,OVERALL!$F$6:$F$512,OVERALL!L$6:L$512,"",0)="","",_xlfn.XLOOKUP($D66,OVERALL!$F$6:$F$512,OVERALL!L$6:L$512,"",0))</f>
        <v>FREE AGENT</v>
      </c>
      <c r="I66" s="267" t="str">
        <f>IF(_xlfn.XLOOKUP($D66,OVERALL!$F$6:$F$512,OVERALL!M$6:M$512,"",0)="","",_xlfn.XLOOKUP($D66,OVERALL!$F$6:$F$512,OVERALL!M$6:M$512,"",0))</f>
        <v>NA</v>
      </c>
      <c r="J66" s="247" t="str">
        <f>IF(_xlfn.XLOOKUP($D66,OVERALL!$F$6:$F$512,OVERALL!N$6:N$512,"",0)="","",_xlfn.XLOOKUP($D66,OVERALL!$F$6:$F$512,OVERALL!N$6:N$512,"",0))</f>
        <v/>
      </c>
      <c r="K66" s="258">
        <f>_xlfn.XLOOKUP($E66,OVERALL!$K$6:$K$512,OVERALL!R$6:R$512,"",0)</f>
        <v>59.3</v>
      </c>
      <c r="L66" s="454">
        <f>_xlfn.XLOOKUP($E66,OVERALL!$K$6:$K$512,OVERALL!S$6:S$512,"",0)</f>
        <v>0</v>
      </c>
      <c r="M66" s="455">
        <f>_xlfn.XLOOKUP($E66,OVERALL!$K$6:$K$512,OVERALL!T$6:T$512,"",0)</f>
        <v>42</v>
      </c>
      <c r="N66" s="259">
        <f>_xlfn.XLOOKUP($E66,OVERALL!$K$6:$K$512,OVERALL!U$6:U$512,"",0)</f>
        <v>76</v>
      </c>
      <c r="O66" s="450">
        <f>_xlfn.XLOOKUP($E66,OVERALL!$K$6:$K$512,OVERALL!V$6:V$512,"",0)</f>
        <v>63.5</v>
      </c>
    </row>
    <row r="67" spans="3:15" ht="15" customHeight="1">
      <c r="C67" s="261">
        <v>61</v>
      </c>
      <c r="D67" s="240" t="str">
        <f t="shared" si="0"/>
        <v>RB61</v>
      </c>
      <c r="E67" s="240" t="str">
        <f>_xlfn.XLOOKUP($D67,OVERALL!$F$6:$F$512,OVERALL!K$6:K$512,"",0)</f>
        <v>Tyrion Davis-Price</v>
      </c>
      <c r="F67" s="257" t="str">
        <f>_xlfn.XLOOKUP($E67,OVERALL!$K$6:$K$512,OVERALL!O$6:O$512,"",0)</f>
        <v>SF</v>
      </c>
      <c r="G67" s="257">
        <f>_xlfn.XLOOKUP($E67,OVERALL!$K$6:$K$512,OVERALL!P$6:P$512,"",0)</f>
        <v>9</v>
      </c>
      <c r="H67" s="246" t="str">
        <f>IF(_xlfn.XLOOKUP($D67,OVERALL!$F$6:$F$512,OVERALL!L$6:L$512,"",0)="","",_xlfn.XLOOKUP($D67,OVERALL!$F$6:$F$512,OVERALL!L$6:L$512,"",0))</f>
        <v>ROOKIE</v>
      </c>
      <c r="I67" s="267" t="str">
        <f>IF(_xlfn.XLOOKUP($D67,OVERALL!$F$6:$F$512,OVERALL!M$6:M$512,"",0)="","",_xlfn.XLOOKUP($D67,OVERALL!$F$6:$F$512,OVERALL!M$6:M$512,"",0))</f>
        <v>NA</v>
      </c>
      <c r="J67" s="247" t="str">
        <f>IF(_xlfn.XLOOKUP($D67,OVERALL!$F$6:$F$512,OVERALL!N$6:N$512,"",0)="","",_xlfn.XLOOKUP($D67,OVERALL!$F$6:$F$512,OVERALL!N$6:N$512,"",0))</f>
        <v/>
      </c>
      <c r="K67" s="258">
        <f>_xlfn.XLOOKUP($E67,OVERALL!$K$6:$K$512,OVERALL!R$6:R$512,"",0)</f>
        <v>24.6</v>
      </c>
      <c r="L67" s="454">
        <f>_xlfn.XLOOKUP($E67,OVERALL!$K$6:$K$512,OVERALL!S$6:S$512,"",0)</f>
        <v>0</v>
      </c>
      <c r="M67" s="455">
        <f>_xlfn.XLOOKUP($E67,OVERALL!$K$6:$K$512,OVERALL!T$6:T$512,"",0)</f>
        <v>53</v>
      </c>
      <c r="N67" s="259">
        <f>_xlfn.XLOOKUP($E67,OVERALL!$K$6:$K$512,OVERALL!U$6:U$512,"",0)</f>
        <v>75</v>
      </c>
      <c r="O67" s="450">
        <f>_xlfn.XLOOKUP($E67,OVERALL!$K$6:$K$512,OVERALL!V$6:V$512,"",0)</f>
        <v>60.5</v>
      </c>
    </row>
    <row r="68" spans="3:15" ht="15" customHeight="1">
      <c r="C68" s="261">
        <v>62</v>
      </c>
      <c r="D68" s="240" t="str">
        <f t="shared" si="0"/>
        <v>RB62</v>
      </c>
      <c r="E68" s="240" t="str">
        <f>_xlfn.XLOOKUP($D68,OVERALL!$F$6:$F$512,OVERALL!K$6:K$512,"",0)</f>
        <v>Boston Scott</v>
      </c>
      <c r="F68" s="257" t="str">
        <f>_xlfn.XLOOKUP($E68,OVERALL!$K$6:$K$512,OVERALL!O$6:O$512,"",0)</f>
        <v>PHI</v>
      </c>
      <c r="G68" s="257">
        <f>_xlfn.XLOOKUP($E68,OVERALL!$K$6:$K$512,OVERALL!P$6:P$512,"",0)</f>
        <v>7</v>
      </c>
      <c r="H68" s="246" t="str">
        <f>IF(_xlfn.XLOOKUP($D68,OVERALL!$F$6:$F$512,OVERALL!L$6:L$512,"",0)="","",_xlfn.XLOOKUP($D68,OVERALL!$F$6:$F$512,OVERALL!L$6:L$512,"",0))</f>
        <v>HOMIES</v>
      </c>
      <c r="I68" s="267">
        <f>IF(_xlfn.XLOOKUP($D68,OVERALL!$F$6:$F$512,OVERALL!M$6:M$512,"",0)="","",_xlfn.XLOOKUP($D68,OVERALL!$F$6:$F$512,OVERALL!M$6:M$512,"",0))</f>
        <v>3</v>
      </c>
      <c r="J68" s="247" t="str">
        <f>IF(_xlfn.XLOOKUP($D68,OVERALL!$F$6:$F$512,OVERALL!N$6:N$512,"",0)="","",_xlfn.XLOOKUP($D68,OVERALL!$F$6:$F$512,OVERALL!N$6:N$512,"",0))</f>
        <v>C</v>
      </c>
      <c r="K68" s="258">
        <f>_xlfn.XLOOKUP($E68,OVERALL!$K$6:$K$512,OVERALL!R$6:R$512,"",0)</f>
        <v>39.299999999999997</v>
      </c>
      <c r="L68" s="454">
        <f>_xlfn.XLOOKUP($E68,OVERALL!$K$6:$K$512,OVERALL!S$6:S$512,"",0)</f>
        <v>85.6</v>
      </c>
      <c r="M68" s="455">
        <f>_xlfn.XLOOKUP($E68,OVERALL!$K$6:$K$512,OVERALL!T$6:T$512,"",0)</f>
        <v>54</v>
      </c>
      <c r="N68" s="259">
        <f>_xlfn.XLOOKUP($E68,OVERALL!$K$6:$K$512,OVERALL!U$6:U$512,"",0)</f>
        <v>80</v>
      </c>
      <c r="O68" s="450">
        <f>_xlfn.XLOOKUP($E68,OVERALL!$K$6:$K$512,OVERALL!V$6:V$512,"",0)</f>
        <v>64</v>
      </c>
    </row>
    <row r="69" spans="3:15" ht="15" customHeight="1">
      <c r="C69" s="261">
        <v>63</v>
      </c>
      <c r="D69" s="240" t="str">
        <f t="shared" si="0"/>
        <v>RB63</v>
      </c>
      <c r="E69" s="240" t="str">
        <f>_xlfn.XLOOKUP($D69,OVERALL!$F$6:$F$512,OVERALL!K$6:K$512,"",0)</f>
        <v>Darrel Williams</v>
      </c>
      <c r="F69" s="257" t="str">
        <f>_xlfn.XLOOKUP($E69,OVERALL!$K$6:$K$512,OVERALL!O$6:O$512,"",0)</f>
        <v>ARI</v>
      </c>
      <c r="G69" s="257">
        <f>_xlfn.XLOOKUP($E69,OVERALL!$K$6:$K$512,OVERALL!P$6:P$512,"",0)</f>
        <v>13</v>
      </c>
      <c r="H69" s="246" t="str">
        <f>IF(_xlfn.XLOOKUP($D69,OVERALL!$F$6:$F$512,OVERALL!L$6:L$512,"",0)="","",_xlfn.XLOOKUP($D69,OVERALL!$F$6:$F$512,OVERALL!L$6:L$512,"",0))</f>
        <v>DYNASTY</v>
      </c>
      <c r="I69" s="267">
        <f>IF(_xlfn.XLOOKUP($D69,OVERALL!$F$6:$F$512,OVERALL!M$6:M$512,"",0)="","",_xlfn.XLOOKUP($D69,OVERALL!$F$6:$F$512,OVERALL!M$6:M$512,"",0))</f>
        <v>1</v>
      </c>
      <c r="J69" s="247" t="str">
        <f>IF(_xlfn.XLOOKUP($D69,OVERALL!$F$6:$F$512,OVERALL!N$6:N$512,"",0)="","",_xlfn.XLOOKUP($D69,OVERALL!$F$6:$F$512,OVERALL!N$6:N$512,"",0))</f>
        <v>X</v>
      </c>
      <c r="K69" s="258">
        <f>_xlfn.XLOOKUP($E69,OVERALL!$K$6:$K$512,OVERALL!R$6:R$512,"",0)</f>
        <v>106.53</v>
      </c>
      <c r="L69" s="454">
        <f>_xlfn.XLOOKUP($E69,OVERALL!$K$6:$K$512,OVERALL!S$6:S$512,"",0)</f>
        <v>149</v>
      </c>
      <c r="M69" s="455">
        <f>_xlfn.XLOOKUP($E69,OVERALL!$K$6:$K$512,OVERALL!T$6:T$512,"",0)</f>
        <v>55</v>
      </c>
      <c r="N69" s="259">
        <f>_xlfn.XLOOKUP($E69,OVERALL!$K$6:$K$512,OVERALL!U$6:U$512,"",0)</f>
        <v>85</v>
      </c>
      <c r="O69" s="450">
        <f>_xlfn.XLOOKUP($E69,OVERALL!$K$6:$K$512,OVERALL!V$6:V$512,"",0)</f>
        <v>64.5</v>
      </c>
    </row>
    <row r="70" spans="3:15" ht="15" customHeight="1">
      <c r="C70" s="261">
        <v>64</v>
      </c>
      <c r="D70" s="240" t="str">
        <f t="shared" si="0"/>
        <v>RB64</v>
      </c>
      <c r="E70" s="257" t="str">
        <f>_xlfn.XLOOKUP($D70,OVERALL!$F$6:$F$512,OVERALL!K$6:K$512,"",0)</f>
        <v>Jeff Wilson Jr.</v>
      </c>
      <c r="F70" s="257" t="str">
        <f>_xlfn.XLOOKUP($E70,OVERALL!$K$6:$K$512,OVERALL!O$6:O$512,"",0)</f>
        <v>SF</v>
      </c>
      <c r="G70" s="257">
        <f>_xlfn.XLOOKUP($E70,OVERALL!$K$6:$K$512,OVERALL!P$6:P$512,"",0)</f>
        <v>9</v>
      </c>
      <c r="H70" s="246" t="str">
        <f>IF(_xlfn.XLOOKUP($D70,OVERALL!$F$6:$F$512,OVERALL!L$6:L$512,"",0)="","",_xlfn.XLOOKUP($D70,OVERALL!$F$6:$F$512,OVERALL!L$6:L$512,"",0))</f>
        <v>FREE AGENT</v>
      </c>
      <c r="I70" s="267" t="str">
        <f>IF(_xlfn.XLOOKUP($D70,OVERALL!$F$6:$F$512,OVERALL!M$6:M$512,"",0)="","",_xlfn.XLOOKUP($D70,OVERALL!$F$6:$F$512,OVERALL!M$6:M$512,"",0))</f>
        <v>NA</v>
      </c>
      <c r="J70" s="247" t="str">
        <f>IF(_xlfn.XLOOKUP($D70,OVERALL!$F$6:$F$512,OVERALL!N$6:N$512,"",0)="","",_xlfn.XLOOKUP($D70,OVERALL!$F$6:$F$512,OVERALL!N$6:N$512,"",0))</f>
        <v/>
      </c>
      <c r="K70" s="258">
        <f>_xlfn.XLOOKUP($E70,OVERALL!$K$6:$K$512,OVERALL!R$6:R$512,"",0)</f>
        <v>77.03</v>
      </c>
      <c r="L70" s="454">
        <f>_xlfn.XLOOKUP($E70,OVERALL!$K$6:$K$512,OVERALL!S$6:S$512,"",0)</f>
        <v>44.5</v>
      </c>
      <c r="M70" s="455">
        <f>_xlfn.XLOOKUP($E70,OVERALL!$K$6:$K$512,OVERALL!T$6:T$512,"",0)</f>
        <v>53</v>
      </c>
      <c r="N70" s="259">
        <f>_xlfn.XLOOKUP($E70,OVERALL!$K$6:$K$512,OVERALL!U$6:U$512,"",0)</f>
        <v>84</v>
      </c>
      <c r="O70" s="450">
        <f>_xlfn.XLOOKUP($E70,OVERALL!$K$6:$K$512,OVERALL!V$6:V$512,"",0)</f>
        <v>66.5</v>
      </c>
    </row>
    <row r="71" spans="3:15" ht="15" customHeight="1">
      <c r="C71" s="261">
        <v>65</v>
      </c>
      <c r="D71" s="240" t="str">
        <f t="shared" si="0"/>
        <v>RB65</v>
      </c>
      <c r="E71" s="240" t="str">
        <f>_xlfn.XLOOKUP($D71,OVERALL!$F$6:$F$512,OVERALL!K$6:K$512,"",0)</f>
        <v>Jerick McKinnon</v>
      </c>
      <c r="F71" s="257" t="str">
        <f>_xlfn.XLOOKUP($E71,OVERALL!$K$6:$K$512,OVERALL!O$6:O$512,"",0)</f>
        <v>KC</v>
      </c>
      <c r="G71" s="257">
        <f>_xlfn.XLOOKUP($E71,OVERALL!$K$6:$K$512,OVERALL!P$6:P$512,"",0)</f>
        <v>8</v>
      </c>
      <c r="H71" s="246" t="str">
        <f>IF(_xlfn.XLOOKUP($D71,OVERALL!$F$6:$F$512,OVERALL!L$6:L$512,"",0)="","",_xlfn.XLOOKUP($D71,OVERALL!$F$6:$F$512,OVERALL!L$6:L$512,"",0))</f>
        <v>FREE AGENT</v>
      </c>
      <c r="I71" s="267" t="str">
        <f>IF(_xlfn.XLOOKUP($D71,OVERALL!$F$6:$F$512,OVERALL!M$6:M$512,"",0)="","",_xlfn.XLOOKUP($D71,OVERALL!$F$6:$F$512,OVERALL!M$6:M$512,"",0))</f>
        <v>NA</v>
      </c>
      <c r="J71" s="247" t="str">
        <f>IF(_xlfn.XLOOKUP($D71,OVERALL!$F$6:$F$512,OVERALL!N$6:N$512,"",0)="","",_xlfn.XLOOKUP($D71,OVERALL!$F$6:$F$512,OVERALL!N$6:N$512,"",0))</f>
        <v/>
      </c>
      <c r="K71" s="258">
        <f>_xlfn.XLOOKUP($E71,OVERALL!$K$6:$K$512,OVERALL!R$6:R$512,"",0)</f>
        <v>67.760000000000005</v>
      </c>
      <c r="L71" s="454">
        <f>_xlfn.XLOOKUP($E71,OVERALL!$K$6:$K$512,OVERALL!S$6:S$512,"",0)</f>
        <v>22.9</v>
      </c>
      <c r="M71" s="455">
        <f>_xlfn.XLOOKUP($E71,OVERALL!$K$6:$K$512,OVERALL!T$6:T$512,"",0)</f>
        <v>59</v>
      </c>
      <c r="N71" s="259">
        <f>_xlfn.XLOOKUP($E71,OVERALL!$K$6:$K$512,OVERALL!U$6:U$512,"",0)</f>
        <v>88</v>
      </c>
      <c r="O71" s="450">
        <f>_xlfn.XLOOKUP($E71,OVERALL!$K$6:$K$512,OVERALL!V$6:V$512,"",0)</f>
        <v>70.7</v>
      </c>
    </row>
    <row r="72" spans="3:15" ht="15" customHeight="1">
      <c r="C72" s="261">
        <v>66</v>
      </c>
      <c r="D72" s="240" t="str">
        <f t="shared" ref="D72:D106" si="1">CONCATENATE($A$1&amp;$C72)</f>
        <v>RB66</v>
      </c>
      <c r="E72" s="257" t="str">
        <f>_xlfn.XLOOKUP($D72,OVERALL!$F$6:$F$512,OVERALL!K$6:K$512,"",0)</f>
        <v>Samaje Perine</v>
      </c>
      <c r="F72" s="257" t="str">
        <f>_xlfn.XLOOKUP($E72,OVERALL!$K$6:$K$512,OVERALL!O$6:O$512,"",0)</f>
        <v>CIN</v>
      </c>
      <c r="G72" s="257">
        <f>_xlfn.XLOOKUP($E72,OVERALL!$K$6:$K$512,OVERALL!P$6:P$512,"",0)</f>
        <v>10</v>
      </c>
      <c r="H72" s="246" t="str">
        <f>IF(_xlfn.XLOOKUP($D72,OVERALL!$F$6:$F$512,OVERALL!L$6:L$512,"",0)="","",_xlfn.XLOOKUP($D72,OVERALL!$F$6:$F$512,OVERALL!L$6:L$512,"",0))</f>
        <v>FREE AGENT</v>
      </c>
      <c r="I72" s="267" t="str">
        <f>IF(_xlfn.XLOOKUP($D72,OVERALL!$F$6:$F$512,OVERALL!M$6:M$512,"",0)="","",_xlfn.XLOOKUP($D72,OVERALL!$F$6:$F$512,OVERALL!M$6:M$512,"",0))</f>
        <v>NA</v>
      </c>
      <c r="J72" s="247" t="str">
        <f>IF(_xlfn.XLOOKUP($D72,OVERALL!$F$6:$F$512,OVERALL!N$6:N$512,"",0)="","",_xlfn.XLOOKUP($D72,OVERALL!$F$6:$F$512,OVERALL!N$6:N$512,"",0))</f>
        <v/>
      </c>
      <c r="K72" s="258">
        <f>_xlfn.XLOOKUP($E72,OVERALL!$K$6:$K$512,OVERALL!R$6:R$512,"",0)</f>
        <v>66.72</v>
      </c>
      <c r="L72" s="454">
        <f>_xlfn.XLOOKUP($E72,OVERALL!$K$6:$K$512,OVERALL!S$6:S$512,"",0)</f>
        <v>56.2</v>
      </c>
      <c r="M72" s="455">
        <f>_xlfn.XLOOKUP($E72,OVERALL!$K$6:$K$512,OVERALL!T$6:T$512,"",0)</f>
        <v>57</v>
      </c>
      <c r="N72" s="259">
        <f>_xlfn.XLOOKUP($E72,OVERALL!$K$6:$K$512,OVERALL!U$6:U$512,"",0)</f>
        <v>83</v>
      </c>
      <c r="O72" s="450">
        <f>_xlfn.XLOOKUP($E72,OVERALL!$K$6:$K$512,OVERALL!V$6:V$512,"",0)</f>
        <v>68.8</v>
      </c>
    </row>
    <row r="73" spans="3:15" ht="15" customHeight="1">
      <c r="C73" s="261">
        <v>67</v>
      </c>
      <c r="D73" s="240" t="str">
        <f t="shared" si="1"/>
        <v>RB67</v>
      </c>
      <c r="E73" s="240" t="str">
        <f>_xlfn.XLOOKUP($D73,OVERALL!$F$6:$F$512,OVERALL!K$6:K$512,"",0)</f>
        <v>D'Ernest Johnson</v>
      </c>
      <c r="F73" s="257" t="str">
        <f>_xlfn.XLOOKUP($E73,OVERALL!$K$6:$K$512,OVERALL!O$6:O$512,"",0)</f>
        <v>CLE</v>
      </c>
      <c r="G73" s="257">
        <f>_xlfn.XLOOKUP($E73,OVERALL!$K$6:$K$512,OVERALL!P$6:P$512,"",0)</f>
        <v>9</v>
      </c>
      <c r="H73" s="246" t="str">
        <f>IF(_xlfn.XLOOKUP($D73,OVERALL!$F$6:$F$512,OVERALL!L$6:L$512,"",0)="","",_xlfn.XLOOKUP($D73,OVERALL!$F$6:$F$512,OVERALL!L$6:L$512,"",0))</f>
        <v>FREE AGENT</v>
      </c>
      <c r="I73" s="267" t="str">
        <f>IF(_xlfn.XLOOKUP($D73,OVERALL!$F$6:$F$512,OVERALL!M$6:M$512,"",0)="","",_xlfn.XLOOKUP($D73,OVERALL!$F$6:$F$512,OVERALL!M$6:M$512,"",0))</f>
        <v>NA</v>
      </c>
      <c r="J73" s="247" t="str">
        <f>IF(_xlfn.XLOOKUP($D73,OVERALL!$F$6:$F$512,OVERALL!N$6:N$512,"",0)="","",_xlfn.XLOOKUP($D73,OVERALL!$F$6:$F$512,OVERALL!N$6:N$512,"",0))</f>
        <v/>
      </c>
      <c r="K73" s="258">
        <f>_xlfn.XLOOKUP($E73,OVERALL!$K$6:$K$512,OVERALL!R$6:R$512,"",0)</f>
        <v>27.3</v>
      </c>
      <c r="L73" s="454">
        <f>_xlfn.XLOOKUP($E73,OVERALL!$K$6:$K$512,OVERALL!S$6:S$512,"",0)</f>
        <v>85.1</v>
      </c>
      <c r="M73" s="455">
        <f>_xlfn.XLOOKUP($E73,OVERALL!$K$6:$K$512,OVERALL!T$6:T$512,"",0)</f>
        <v>54</v>
      </c>
      <c r="N73" s="259">
        <f>_xlfn.XLOOKUP($E73,OVERALL!$K$6:$K$512,OVERALL!U$6:U$512,"",0)</f>
        <v>84</v>
      </c>
      <c r="O73" s="450">
        <f>_xlfn.XLOOKUP($E73,OVERALL!$K$6:$K$512,OVERALL!V$6:V$512,"",0)</f>
        <v>67</v>
      </c>
    </row>
    <row r="74" spans="3:15" ht="15" customHeight="1">
      <c r="C74" s="261">
        <v>68</v>
      </c>
      <c r="D74" s="240" t="str">
        <f t="shared" si="1"/>
        <v>RB68</v>
      </c>
      <c r="E74" s="240" t="str">
        <f>_xlfn.XLOOKUP($D74,OVERALL!$F$6:$F$512,OVERALL!K$6:K$512,"",0)</f>
        <v>Ronald Jones II</v>
      </c>
      <c r="F74" s="257" t="str">
        <f>_xlfn.XLOOKUP($E74,OVERALL!$K$6:$K$512,OVERALL!O$6:O$512,"",0)</f>
        <v>KC</v>
      </c>
      <c r="G74" s="257">
        <f>_xlfn.XLOOKUP($E74,OVERALL!$K$6:$K$512,OVERALL!P$6:P$512,"",0)</f>
        <v>8</v>
      </c>
      <c r="H74" s="246" t="str">
        <f>IF(_xlfn.XLOOKUP($D74,OVERALL!$F$6:$F$512,OVERALL!L$6:L$512,"",0)="","",_xlfn.XLOOKUP($D74,OVERALL!$F$6:$F$512,OVERALL!L$6:L$512,"",0))</f>
        <v>WAILERS</v>
      </c>
      <c r="I74" s="267">
        <f>IF(_xlfn.XLOOKUP($D74,OVERALL!$F$6:$F$512,OVERALL!M$6:M$512,"",0)="","",_xlfn.XLOOKUP($D74,OVERALL!$F$6:$F$512,OVERALL!M$6:M$512,"",0))</f>
        <v>1</v>
      </c>
      <c r="J74" s="247" t="str">
        <f>IF(_xlfn.XLOOKUP($D74,OVERALL!$F$6:$F$512,OVERALL!N$6:N$512,"",0)="","",_xlfn.XLOOKUP($D74,OVERALL!$F$6:$F$512,OVERALL!N$6:N$512,"",0))</f>
        <v>X</v>
      </c>
      <c r="K74" s="258">
        <f>_xlfn.XLOOKUP($E74,OVERALL!$K$6:$K$512,OVERALL!R$6:R$512,"",0)</f>
        <v>43.3</v>
      </c>
      <c r="L74" s="454">
        <f>_xlfn.XLOOKUP($E74,OVERALL!$K$6:$K$512,OVERALL!S$6:S$512,"",0)</f>
        <v>69.2</v>
      </c>
      <c r="M74" s="455">
        <f>_xlfn.XLOOKUP($E74,OVERALL!$K$6:$K$512,OVERALL!T$6:T$512,"",0)</f>
        <v>40</v>
      </c>
      <c r="N74" s="259">
        <f>_xlfn.XLOOKUP($E74,OVERALL!$K$6:$K$512,OVERALL!U$6:U$512,"",0)</f>
        <v>90</v>
      </c>
      <c r="O74" s="450">
        <f>_xlfn.XLOOKUP($E74,OVERALL!$K$6:$K$512,OVERALL!V$6:V$512,"",0)</f>
        <v>68.599999999999994</v>
      </c>
    </row>
    <row r="75" spans="3:15" ht="15" customHeight="1">
      <c r="C75" s="261">
        <v>69</v>
      </c>
      <c r="D75" s="240" t="str">
        <f t="shared" si="1"/>
        <v>RB69</v>
      </c>
      <c r="E75" s="240" t="str">
        <f>_xlfn.XLOOKUP($D75,OVERALL!$F$6:$F$512,OVERALL!K$6:K$512,"",0)</f>
        <v>Eno Benjamin</v>
      </c>
      <c r="F75" s="257" t="str">
        <f>_xlfn.XLOOKUP($E75,OVERALL!$K$6:$K$512,OVERALL!O$6:O$512,"",0)</f>
        <v>ARI</v>
      </c>
      <c r="G75" s="257">
        <f>_xlfn.XLOOKUP($E75,OVERALL!$K$6:$K$512,OVERALL!P$6:P$512,"",0)</f>
        <v>13</v>
      </c>
      <c r="H75" s="246" t="str">
        <f>IF(_xlfn.XLOOKUP($D75,OVERALL!$F$6:$F$512,OVERALL!L$6:L$512,"",0)="","",_xlfn.XLOOKUP($D75,OVERALL!$F$6:$F$512,OVERALL!L$6:L$512,"",0))</f>
        <v>HOMIES</v>
      </c>
      <c r="I75" s="267">
        <f>IF(_xlfn.XLOOKUP($D75,OVERALL!$F$6:$F$512,OVERALL!M$6:M$512,"",0)="","",_xlfn.XLOOKUP($D75,OVERALL!$F$6:$F$512,OVERALL!M$6:M$512,"",0))</f>
        <v>2</v>
      </c>
      <c r="J75" s="247" t="str">
        <f>IF(_xlfn.XLOOKUP($D75,OVERALL!$F$6:$F$512,OVERALL!N$6:N$512,"",0)="","",_xlfn.XLOOKUP($D75,OVERALL!$F$6:$F$512,OVERALL!N$6:N$512,"",0))</f>
        <v>C</v>
      </c>
      <c r="K75" s="258">
        <f>_xlfn.XLOOKUP($E75,OVERALL!$K$6:$K$512,OVERALL!R$6:R$512,"",0)</f>
        <v>23.5</v>
      </c>
      <c r="L75" s="454">
        <f>_xlfn.XLOOKUP($E75,OVERALL!$K$6:$K$512,OVERALL!S$6:S$512,"",0)</f>
        <v>22</v>
      </c>
      <c r="M75" s="455">
        <f>_xlfn.XLOOKUP($E75,OVERALL!$K$6:$K$512,OVERALL!T$6:T$512,"",0)</f>
        <v>57</v>
      </c>
      <c r="N75" s="259">
        <f>_xlfn.XLOOKUP($E75,OVERALL!$K$6:$K$512,OVERALL!U$6:U$512,"",0)</f>
        <v>89</v>
      </c>
      <c r="O75" s="450">
        <f>_xlfn.XLOOKUP($E75,OVERALL!$K$6:$K$512,OVERALL!V$6:V$512,"",0)</f>
        <v>71.8</v>
      </c>
    </row>
    <row r="76" spans="3:15" ht="15" customHeight="1">
      <c r="C76" s="261">
        <v>70</v>
      </c>
      <c r="D76" s="240" t="str">
        <f t="shared" si="1"/>
        <v>RB70</v>
      </c>
      <c r="E76" s="257" t="str">
        <f>_xlfn.XLOOKUP($D76,OVERALL!$F$6:$F$512,OVERALL!K$6:K$512,"",0)</f>
        <v>Zack Moss</v>
      </c>
      <c r="F76" s="257" t="str">
        <f>_xlfn.XLOOKUP($E76,OVERALL!$K$6:$K$512,OVERALL!O$6:O$512,"",0)</f>
        <v>BUF</v>
      </c>
      <c r="G76" s="257">
        <f>_xlfn.XLOOKUP($E76,OVERALL!$K$6:$K$512,OVERALL!P$6:P$512,"",0)</f>
        <v>7</v>
      </c>
      <c r="H76" s="246" t="str">
        <f>IF(_xlfn.XLOOKUP($D76,OVERALL!$F$6:$F$512,OVERALL!L$6:L$512,"",0)="","",_xlfn.XLOOKUP($D76,OVERALL!$F$6:$F$512,OVERALL!L$6:L$512,"",0))</f>
        <v>HABANEROS</v>
      </c>
      <c r="I76" s="267">
        <f>IF(_xlfn.XLOOKUP($D76,OVERALL!$F$6:$F$512,OVERALL!M$6:M$512,"",0)="","",_xlfn.XLOOKUP($D76,OVERALL!$F$6:$F$512,OVERALL!M$6:M$512,"",0))</f>
        <v>1</v>
      </c>
      <c r="J76" s="247" t="str">
        <f>IF(_xlfn.XLOOKUP($D76,OVERALL!$F$6:$F$512,OVERALL!N$6:N$512,"",0)="","",_xlfn.XLOOKUP($D76,OVERALL!$F$6:$F$512,OVERALL!N$6:N$512,"",0))</f>
        <v>X</v>
      </c>
      <c r="K76" s="258">
        <f>_xlfn.XLOOKUP($E76,OVERALL!$K$6:$K$512,OVERALL!R$6:R$512,"",0)</f>
        <v>40.71</v>
      </c>
      <c r="L76" s="454">
        <f>_xlfn.XLOOKUP($E76,OVERALL!$K$6:$K$512,OVERALL!S$6:S$512,"",0)</f>
        <v>82.2</v>
      </c>
      <c r="M76" s="455">
        <f>_xlfn.XLOOKUP($E76,OVERALL!$K$6:$K$512,OVERALL!T$6:T$512,"",0)</f>
        <v>58</v>
      </c>
      <c r="N76" s="259">
        <f>_xlfn.XLOOKUP($E76,OVERALL!$K$6:$K$512,OVERALL!U$6:U$512,"",0)</f>
        <v>81</v>
      </c>
      <c r="O76" s="450">
        <f>_xlfn.XLOOKUP($E76,OVERALL!$K$6:$K$512,OVERALL!V$6:V$512,"",0)</f>
        <v>69.900000000000006</v>
      </c>
    </row>
    <row r="77" spans="3:15" ht="15" customHeight="1">
      <c r="C77" s="261">
        <v>71</v>
      </c>
      <c r="D77" s="240" t="str">
        <f t="shared" si="1"/>
        <v>RB71</v>
      </c>
      <c r="E77" s="240" t="str">
        <f>_xlfn.XLOOKUP($D77,OVERALL!$F$6:$F$512,OVERALL!K$6:K$512,"",0)</f>
        <v>Rex Burkhead</v>
      </c>
      <c r="F77" s="257" t="str">
        <f>_xlfn.XLOOKUP($E77,OVERALL!$K$6:$K$512,OVERALL!O$6:O$512,"",0)</f>
        <v>HOU</v>
      </c>
      <c r="G77" s="257">
        <f>_xlfn.XLOOKUP($E77,OVERALL!$K$6:$K$512,OVERALL!P$6:P$512,"",0)</f>
        <v>6</v>
      </c>
      <c r="H77" s="246" t="str">
        <f>IF(_xlfn.XLOOKUP($D77,OVERALL!$F$6:$F$512,OVERALL!L$6:L$512,"",0)="","",_xlfn.XLOOKUP($D77,OVERALL!$F$6:$F$512,OVERALL!L$6:L$512,"",0))</f>
        <v>FREE AGENT</v>
      </c>
      <c r="I77" s="267" t="str">
        <f>IF(_xlfn.XLOOKUP($D77,OVERALL!$F$6:$F$512,OVERALL!M$6:M$512,"",0)="","",_xlfn.XLOOKUP($D77,OVERALL!$F$6:$F$512,OVERALL!M$6:M$512,"",0))</f>
        <v>NA</v>
      </c>
      <c r="J77" s="247" t="str">
        <f>IF(_xlfn.XLOOKUP($D77,OVERALL!$F$6:$F$512,OVERALL!N$6:N$512,"",0)="","",_xlfn.XLOOKUP($D77,OVERALL!$F$6:$F$512,OVERALL!N$6:N$512,"",0))</f>
        <v/>
      </c>
      <c r="K77" s="258">
        <f>_xlfn.XLOOKUP($E77,OVERALL!$K$6:$K$512,OVERALL!R$6:R$512,"",0)</f>
        <v>92.02</v>
      </c>
      <c r="L77" s="454">
        <f>_xlfn.XLOOKUP($E77,OVERALL!$K$6:$K$512,OVERALL!S$6:S$512,"",0)</f>
        <v>79.3</v>
      </c>
      <c r="M77" s="455">
        <f>_xlfn.XLOOKUP($E77,OVERALL!$K$6:$K$512,OVERALL!T$6:T$512,"",0)</f>
        <v>56</v>
      </c>
      <c r="N77" s="259">
        <f>_xlfn.XLOOKUP($E77,OVERALL!$K$6:$K$512,OVERALL!U$6:U$512,"",0)</f>
        <v>85</v>
      </c>
      <c r="O77" s="450">
        <f>_xlfn.XLOOKUP($E77,OVERALL!$K$6:$K$512,OVERALL!V$6:V$512,"",0)</f>
        <v>68.7</v>
      </c>
    </row>
    <row r="78" spans="3:15" ht="15" customHeight="1">
      <c r="C78" s="261">
        <v>72</v>
      </c>
      <c r="D78" s="240" t="str">
        <f t="shared" si="1"/>
        <v>RB72</v>
      </c>
      <c r="E78" s="240" t="str">
        <f>_xlfn.XLOOKUP($D78,OVERALL!$F$6:$F$512,OVERALL!K$6:K$512,"",0)</f>
        <v>Damien Williams</v>
      </c>
      <c r="F78" s="257" t="str">
        <f>_xlfn.XLOOKUP($E78,OVERALL!$K$6:$K$512,OVERALL!O$6:O$512,"",0)</f>
        <v>ATL</v>
      </c>
      <c r="G78" s="257">
        <f>_xlfn.XLOOKUP($E78,OVERALL!$K$6:$K$512,OVERALL!P$6:P$512,"",0)</f>
        <v>14</v>
      </c>
      <c r="H78" s="246" t="str">
        <f>IF(_xlfn.XLOOKUP($D78,OVERALL!$F$6:$F$512,OVERALL!L$6:L$512,"",0)="","",_xlfn.XLOOKUP($D78,OVERALL!$F$6:$F$512,OVERALL!L$6:L$512,"",0))</f>
        <v>FREE AGENT</v>
      </c>
      <c r="I78" s="267" t="str">
        <f>IF(_xlfn.XLOOKUP($D78,OVERALL!$F$6:$F$512,OVERALL!M$6:M$512,"",0)="","",_xlfn.XLOOKUP($D78,OVERALL!$F$6:$F$512,OVERALL!M$6:M$512,"",0))</f>
        <v>NA</v>
      </c>
      <c r="J78" s="247" t="str">
        <f>IF(_xlfn.XLOOKUP($D78,OVERALL!$F$6:$F$512,OVERALL!N$6:N$512,"",0)="","",_xlfn.XLOOKUP($D78,OVERALL!$F$6:$F$512,OVERALL!N$6:N$512,"",0))</f>
        <v/>
      </c>
      <c r="K78" s="258">
        <f>_xlfn.XLOOKUP($E78,OVERALL!$K$6:$K$512,OVERALL!R$6:R$512,"",0)</f>
        <v>97.35</v>
      </c>
      <c r="L78" s="454">
        <f>_xlfn.XLOOKUP($E78,OVERALL!$K$6:$K$512,OVERALL!S$6:S$512,"",0)</f>
        <v>44.7</v>
      </c>
      <c r="M78" s="455">
        <f>_xlfn.XLOOKUP($E78,OVERALL!$K$6:$K$512,OVERALL!T$6:T$512,"",0)</f>
        <v>62</v>
      </c>
      <c r="N78" s="259">
        <f>_xlfn.XLOOKUP($E78,OVERALL!$K$6:$K$512,OVERALL!U$6:U$512,"",0)</f>
        <v>92</v>
      </c>
      <c r="O78" s="450">
        <f>_xlfn.XLOOKUP($E78,OVERALL!$K$6:$K$512,OVERALL!V$6:V$512,"",0)</f>
        <v>73.099999999999994</v>
      </c>
    </row>
    <row r="79" spans="3:15" ht="15" customHeight="1">
      <c r="C79" s="261">
        <v>73</v>
      </c>
      <c r="D79" s="240" t="str">
        <f t="shared" si="1"/>
        <v>RB73</v>
      </c>
      <c r="E79" s="240" t="str">
        <f>_xlfn.XLOOKUP($D79,OVERALL!$F$6:$F$512,OVERALL!K$6:K$512,"",0)</f>
        <v>Mike Davis</v>
      </c>
      <c r="F79" s="257" t="str">
        <f>_xlfn.XLOOKUP($E79,OVERALL!$K$6:$K$512,OVERALL!O$6:O$512,"",0)</f>
        <v>BAL</v>
      </c>
      <c r="G79" s="257">
        <f>_xlfn.XLOOKUP($E79,OVERALL!$K$6:$K$512,OVERALL!P$6:P$512,"",0)</f>
        <v>10</v>
      </c>
      <c r="H79" s="246" t="str">
        <f>IF(_xlfn.XLOOKUP($D79,OVERALL!$F$6:$F$512,OVERALL!L$6:L$512,"",0)="","",_xlfn.XLOOKUP($D79,OVERALL!$F$6:$F$512,OVERALL!L$6:L$512,"",0))</f>
        <v>MACHINE</v>
      </c>
      <c r="I79" s="267">
        <f>IF(_xlfn.XLOOKUP($D79,OVERALL!$F$6:$F$512,OVERALL!M$6:M$512,"",0)="","",_xlfn.XLOOKUP($D79,OVERALL!$F$6:$F$512,OVERALL!M$6:M$512,"",0))</f>
        <v>3</v>
      </c>
      <c r="J79" s="247" t="str">
        <f>IF(_xlfn.XLOOKUP($D79,OVERALL!$F$6:$F$512,OVERALL!N$6:N$512,"",0)="","",_xlfn.XLOOKUP($D79,OVERALL!$F$6:$F$512,OVERALL!N$6:N$512,"",0))</f>
        <v>X</v>
      </c>
      <c r="K79" s="258">
        <f>_xlfn.XLOOKUP($E79,OVERALL!$K$6:$K$512,OVERALL!R$6:R$512,"",0)</f>
        <v>31.71</v>
      </c>
      <c r="L79" s="454">
        <f>_xlfn.XLOOKUP($E79,OVERALL!$K$6:$K$512,OVERALL!S$6:S$512,"",0)</f>
        <v>94.2</v>
      </c>
      <c r="M79" s="455">
        <f>_xlfn.XLOOKUP($E79,OVERALL!$K$6:$K$512,OVERALL!T$6:T$512,"",0)</f>
        <v>55</v>
      </c>
      <c r="N79" s="259">
        <f>_xlfn.XLOOKUP($E79,OVERALL!$K$6:$K$512,OVERALL!U$6:U$512,"",0)</f>
        <v>79</v>
      </c>
      <c r="O79" s="450">
        <f>_xlfn.XLOOKUP($E79,OVERALL!$K$6:$K$512,OVERALL!V$6:V$512,"",0)</f>
        <v>68</v>
      </c>
    </row>
    <row r="80" spans="3:15" ht="15" customHeight="1">
      <c r="C80" s="261">
        <v>74</v>
      </c>
      <c r="D80" s="240" t="str">
        <f t="shared" si="1"/>
        <v>RB74</v>
      </c>
      <c r="E80" s="240" t="str">
        <f>_xlfn.XLOOKUP($D80,OVERALL!$F$6:$F$512,OVERALL!K$6:K$512,"",0)</f>
        <v>Trey Sermon</v>
      </c>
      <c r="F80" s="257" t="str">
        <f>_xlfn.XLOOKUP($E80,OVERALL!$K$6:$K$512,OVERALL!O$6:O$512,"",0)</f>
        <v>SF</v>
      </c>
      <c r="G80" s="257">
        <f>_xlfn.XLOOKUP($E80,OVERALL!$K$6:$K$512,OVERALL!P$6:P$512,"",0)</f>
        <v>9</v>
      </c>
      <c r="H80" s="246" t="str">
        <f>IF(_xlfn.XLOOKUP($D80,OVERALL!$F$6:$F$512,OVERALL!L$6:L$512,"",0)="","",_xlfn.XLOOKUP($D80,OVERALL!$F$6:$F$512,OVERALL!L$6:L$512,"",0))</f>
        <v>ROID RAGERS</v>
      </c>
      <c r="I80" s="267">
        <f>IF(_xlfn.XLOOKUP($D80,OVERALL!$F$6:$F$512,OVERALL!M$6:M$512,"",0)="","",_xlfn.XLOOKUP($D80,OVERALL!$F$6:$F$512,OVERALL!M$6:M$512,"",0))</f>
        <v>3</v>
      </c>
      <c r="J80" s="247" t="str">
        <f>IF(_xlfn.XLOOKUP($D80,OVERALL!$F$6:$F$512,OVERALL!N$6:N$512,"",0)="","",_xlfn.XLOOKUP($D80,OVERALL!$F$6:$F$512,OVERALL!N$6:N$512,"",0))</f>
        <v>C</v>
      </c>
      <c r="K80" s="258">
        <f>_xlfn.XLOOKUP($E80,OVERALL!$K$6:$K$512,OVERALL!R$6:R$512,"",0)</f>
        <v>24.6</v>
      </c>
      <c r="L80" s="454">
        <f>_xlfn.XLOOKUP($E80,OVERALL!$K$6:$K$512,OVERALL!S$6:S$512,"",0)</f>
        <v>25.3</v>
      </c>
      <c r="M80" s="455">
        <f>_xlfn.XLOOKUP($E80,OVERALL!$K$6:$K$512,OVERALL!T$6:T$512,"",0)</f>
        <v>63</v>
      </c>
      <c r="N80" s="259">
        <f>_xlfn.XLOOKUP($E80,OVERALL!$K$6:$K$512,OVERALL!U$6:U$512,"",0)</f>
        <v>106</v>
      </c>
      <c r="O80" s="450">
        <f>_xlfn.XLOOKUP($E80,OVERALL!$K$6:$K$512,OVERALL!V$6:V$512,"",0)</f>
        <v>79.900000000000006</v>
      </c>
    </row>
    <row r="81" spans="3:15" ht="15" customHeight="1">
      <c r="C81" s="261">
        <v>75</v>
      </c>
      <c r="D81" s="240" t="str">
        <f t="shared" si="1"/>
        <v>RB75</v>
      </c>
      <c r="E81" s="240" t="str">
        <f>_xlfn.XLOOKUP($D81,OVERALL!$F$6:$F$512,OVERALL!K$6:K$512,"",0)</f>
        <v>Chuba Hubbard</v>
      </c>
      <c r="F81" s="257" t="str">
        <f>_xlfn.XLOOKUP($E81,OVERALL!$K$6:$K$512,OVERALL!O$6:O$512,"",0)</f>
        <v>CAR</v>
      </c>
      <c r="G81" s="257">
        <f>_xlfn.XLOOKUP($E81,OVERALL!$K$6:$K$512,OVERALL!P$6:P$512,"",0)</f>
        <v>13</v>
      </c>
      <c r="H81" s="246" t="str">
        <f>IF(_xlfn.XLOOKUP($D81,OVERALL!$F$6:$F$512,OVERALL!L$6:L$512,"",0)="","",_xlfn.XLOOKUP($D81,OVERALL!$F$6:$F$512,OVERALL!L$6:L$512,"",0))</f>
        <v>HABANEROS</v>
      </c>
      <c r="I81" s="267">
        <f>IF(_xlfn.XLOOKUP($D81,OVERALL!$F$6:$F$512,OVERALL!M$6:M$512,"",0)="","",_xlfn.XLOOKUP($D81,OVERALL!$F$6:$F$512,OVERALL!M$6:M$512,"",0))</f>
        <v>1</v>
      </c>
      <c r="J81" s="247" t="str">
        <f>IF(_xlfn.XLOOKUP($D81,OVERALL!$F$6:$F$512,OVERALL!N$6:N$512,"",0)="","",_xlfn.XLOOKUP($D81,OVERALL!$F$6:$F$512,OVERALL!N$6:N$512,"",0))</f>
        <v>X</v>
      </c>
      <c r="K81" s="258">
        <f>_xlfn.XLOOKUP($E81,OVERALL!$K$6:$K$512,OVERALL!R$6:R$512,"",0)</f>
        <v>63.73</v>
      </c>
      <c r="L81" s="454">
        <f>_xlfn.XLOOKUP($E81,OVERALL!$K$6:$K$512,OVERALL!S$6:S$512,"",0)</f>
        <v>112.6</v>
      </c>
      <c r="M81" s="455">
        <f>_xlfn.XLOOKUP($E81,OVERALL!$K$6:$K$512,OVERALL!T$6:T$512,"",0)</f>
        <v>60</v>
      </c>
      <c r="N81" s="259">
        <f>_xlfn.XLOOKUP($E81,OVERALL!$K$6:$K$512,OVERALL!U$6:U$512,"",0)</f>
        <v>87</v>
      </c>
      <c r="O81" s="450">
        <f>_xlfn.XLOOKUP($E81,OVERALL!$K$6:$K$512,OVERALL!V$6:V$512,"",0)</f>
        <v>73.8</v>
      </c>
    </row>
    <row r="82" spans="3:15" ht="15" customHeight="1">
      <c r="C82" s="261">
        <v>76</v>
      </c>
      <c r="D82" s="240" t="str">
        <f t="shared" si="1"/>
        <v>RB76</v>
      </c>
      <c r="E82" s="240" t="str">
        <f>_xlfn.XLOOKUP($D82,OVERALL!$F$6:$F$512,OVERALL!K$6:K$512,"",0)</f>
        <v>Hassan Haskins</v>
      </c>
      <c r="F82" s="257" t="str">
        <f>_xlfn.XLOOKUP($E82,OVERALL!$K$6:$K$512,OVERALL!O$6:O$512,"",0)</f>
        <v>TEN</v>
      </c>
      <c r="G82" s="257">
        <f>_xlfn.XLOOKUP($E82,OVERALL!$K$6:$K$512,OVERALL!P$6:P$512,"",0)</f>
        <v>6</v>
      </c>
      <c r="H82" s="246" t="str">
        <f>IF(_xlfn.XLOOKUP($D82,OVERALL!$F$6:$F$512,OVERALL!L$6:L$512,"",0)="","",_xlfn.XLOOKUP($D82,OVERALL!$F$6:$F$512,OVERALL!L$6:L$512,"",0))</f>
        <v/>
      </c>
      <c r="I82" s="267" t="str">
        <f>IF(_xlfn.XLOOKUP($D82,OVERALL!$F$6:$F$512,OVERALL!M$6:M$512,"",0)="","",_xlfn.XLOOKUP($D82,OVERALL!$F$6:$F$512,OVERALL!M$6:M$512,"",0))</f>
        <v/>
      </c>
      <c r="J82" s="247" t="str">
        <f>IF(_xlfn.XLOOKUP($D82,OVERALL!$F$6:$F$512,OVERALL!N$6:N$512,"",0)="","",_xlfn.XLOOKUP($D82,OVERALL!$F$6:$F$512,OVERALL!N$6:N$512,"",0))</f>
        <v/>
      </c>
      <c r="K82" s="258">
        <f>_xlfn.XLOOKUP($E82,OVERALL!$K$6:$K$512,OVERALL!R$6:R$512,"",0)</f>
        <v>88.82</v>
      </c>
      <c r="L82" s="454">
        <f>_xlfn.XLOOKUP($E82,OVERALL!$K$6:$K$512,OVERALL!S$6:S$512,"",0)</f>
        <v>0</v>
      </c>
      <c r="M82" s="455">
        <f>_xlfn.XLOOKUP($E82,OVERALL!$K$6:$K$512,OVERALL!T$6:T$512,"",0)</f>
        <v>66</v>
      </c>
      <c r="N82" s="259">
        <f>_xlfn.XLOOKUP($E82,OVERALL!$K$6:$K$512,OVERALL!U$6:U$512,"",0)</f>
        <v>91</v>
      </c>
      <c r="O82" s="450">
        <f>_xlfn.XLOOKUP($E82,OVERALL!$K$6:$K$512,OVERALL!V$6:V$512,"",0)</f>
        <v>77.599999999999994</v>
      </c>
    </row>
    <row r="83" spans="3:15" ht="15" customHeight="1">
      <c r="C83" s="261">
        <v>77</v>
      </c>
      <c r="D83" s="240" t="str">
        <f t="shared" si="1"/>
        <v>RB77</v>
      </c>
      <c r="E83" s="240" t="str">
        <f>_xlfn.XLOOKUP($D83,OVERALL!$F$6:$F$512,OVERALL!K$6:K$512,"",0)</f>
        <v>Matt Breida</v>
      </c>
      <c r="F83" s="257" t="str">
        <f>_xlfn.XLOOKUP($E83,OVERALL!$K$6:$K$512,OVERALL!O$6:O$512,"",0)</f>
        <v>NYG</v>
      </c>
      <c r="G83" s="257">
        <f>_xlfn.XLOOKUP($E83,OVERALL!$K$6:$K$512,OVERALL!P$6:P$512,"",0)</f>
        <v>9</v>
      </c>
      <c r="H83" s="246" t="str">
        <f>IF(_xlfn.XLOOKUP($D83,OVERALL!$F$6:$F$512,OVERALL!L$6:L$512,"",0)="","",_xlfn.XLOOKUP($D83,OVERALL!$F$6:$F$512,OVERALL!L$6:L$512,"",0))</f>
        <v>FREE AGENT</v>
      </c>
      <c r="I83" s="267" t="str">
        <f>IF(_xlfn.XLOOKUP($D83,OVERALL!$F$6:$F$512,OVERALL!M$6:M$512,"",0)="","",_xlfn.XLOOKUP($D83,OVERALL!$F$6:$F$512,OVERALL!M$6:M$512,"",0))</f>
        <v>NA</v>
      </c>
      <c r="J83" s="247" t="str">
        <f>IF(_xlfn.XLOOKUP($D83,OVERALL!$F$6:$F$512,OVERALL!N$6:N$512,"",0)="","",_xlfn.XLOOKUP($D83,OVERALL!$F$6:$F$512,OVERALL!N$6:N$512,"",0))</f>
        <v/>
      </c>
      <c r="K83" s="258">
        <f>_xlfn.XLOOKUP($E83,OVERALL!$K$6:$K$512,OVERALL!R$6:R$512,"",0)</f>
        <v>69.56</v>
      </c>
      <c r="L83" s="454">
        <f>_xlfn.XLOOKUP($E83,OVERALL!$K$6:$K$512,OVERALL!S$6:S$512,"",0)</f>
        <v>35.700000000000003</v>
      </c>
      <c r="M83" s="455">
        <f>_xlfn.XLOOKUP($E83,OVERALL!$K$6:$K$512,OVERALL!T$6:T$512,"",0)</f>
        <v>64</v>
      </c>
      <c r="N83" s="259">
        <f>_xlfn.XLOOKUP($E83,OVERALL!$K$6:$K$512,OVERALL!U$6:U$512,"",0)</f>
        <v>82</v>
      </c>
      <c r="O83" s="450">
        <f>_xlfn.XLOOKUP($E83,OVERALL!$K$6:$K$512,OVERALL!V$6:V$512,"",0)</f>
        <v>74.7</v>
      </c>
    </row>
    <row r="84" spans="3:15" ht="15" customHeight="1">
      <c r="C84" s="261">
        <v>78</v>
      </c>
      <c r="D84" s="240" t="str">
        <f t="shared" si="1"/>
        <v>RB78</v>
      </c>
      <c r="E84" s="240" t="str">
        <f>_xlfn.XLOOKUP($D84,OVERALL!$F$6:$F$512,OVERALL!K$6:K$512,"",0)</f>
        <v>Joshua Kelley</v>
      </c>
      <c r="F84" s="257" t="str">
        <f>_xlfn.XLOOKUP($E84,OVERALL!$K$6:$K$512,OVERALL!O$6:O$512,"",0)</f>
        <v>LAC</v>
      </c>
      <c r="G84" s="257">
        <f>_xlfn.XLOOKUP($E84,OVERALL!$K$6:$K$512,OVERALL!P$6:P$512,"",0)</f>
        <v>8</v>
      </c>
      <c r="H84" s="246" t="str">
        <f>IF(_xlfn.XLOOKUP($D84,OVERALL!$F$6:$F$512,OVERALL!L$6:L$512,"",0)="","",_xlfn.XLOOKUP($D84,OVERALL!$F$6:$F$512,OVERALL!L$6:L$512,"",0))</f>
        <v>FREE AGENT</v>
      </c>
      <c r="I84" s="267" t="str">
        <f>IF(_xlfn.XLOOKUP($D84,OVERALL!$F$6:$F$512,OVERALL!M$6:M$512,"",0)="","",_xlfn.XLOOKUP($D84,OVERALL!$F$6:$F$512,OVERALL!M$6:M$512,"",0))</f>
        <v>NA</v>
      </c>
      <c r="J84" s="247" t="str">
        <f>IF(_xlfn.XLOOKUP($D84,OVERALL!$F$6:$F$512,OVERALL!N$6:N$512,"",0)="","",_xlfn.XLOOKUP($D84,OVERALL!$F$6:$F$512,OVERALL!N$6:N$512,"",0))</f>
        <v/>
      </c>
      <c r="K84" s="258">
        <f>_xlfn.XLOOKUP($E84,OVERALL!$K$6:$K$512,OVERALL!R$6:R$512,"",0)</f>
        <v>45.3</v>
      </c>
      <c r="L84" s="454">
        <f>_xlfn.XLOOKUP($E84,OVERALL!$K$6:$K$512,OVERALL!S$6:S$512,"",0)</f>
        <v>12</v>
      </c>
      <c r="M84" s="455">
        <f>_xlfn.XLOOKUP($E84,OVERALL!$K$6:$K$512,OVERALL!T$6:T$512,"",0)</f>
        <v>63</v>
      </c>
      <c r="N84" s="259">
        <f>_xlfn.XLOOKUP($E84,OVERALL!$K$6:$K$512,OVERALL!U$6:U$512,"",0)</f>
        <v>86</v>
      </c>
      <c r="O84" s="450">
        <f>_xlfn.XLOOKUP($E84,OVERALL!$K$6:$K$512,OVERALL!V$6:V$512,"",0)</f>
        <v>74.7</v>
      </c>
    </row>
    <row r="85" spans="3:15" ht="15" customHeight="1">
      <c r="C85" s="261">
        <v>79</v>
      </c>
      <c r="D85" s="240" t="str">
        <f t="shared" si="1"/>
        <v>RB79</v>
      </c>
      <c r="E85" s="240" t="str">
        <f>_xlfn.XLOOKUP($D85,OVERALL!$F$6:$F$512,OVERALL!K$6:K$512,"",0)</f>
        <v>Chris Evans</v>
      </c>
      <c r="F85" s="257" t="str">
        <f>_xlfn.XLOOKUP($E85,OVERALL!$K$6:$K$512,OVERALL!O$6:O$512,"",0)</f>
        <v>CIN</v>
      </c>
      <c r="G85" s="257">
        <f>_xlfn.XLOOKUP($E85,OVERALL!$K$6:$K$512,OVERALL!P$6:P$512,"",0)</f>
        <v>10</v>
      </c>
      <c r="H85" s="246" t="str">
        <f>IF(_xlfn.XLOOKUP($D85,OVERALL!$F$6:$F$512,OVERALL!L$6:L$512,"",0)="","",_xlfn.XLOOKUP($D85,OVERALL!$F$6:$F$512,OVERALL!L$6:L$512,"",0))</f>
        <v>MACHINE</v>
      </c>
      <c r="I85" s="267">
        <f>IF(_xlfn.XLOOKUP($D85,OVERALL!$F$6:$F$512,OVERALL!M$6:M$512,"",0)="","",_xlfn.XLOOKUP($D85,OVERALL!$F$6:$F$512,OVERALL!M$6:M$512,"",0))</f>
        <v>1</v>
      </c>
      <c r="J85" s="247" t="str">
        <f>IF(_xlfn.XLOOKUP($D85,OVERALL!$F$6:$F$512,OVERALL!N$6:N$512,"",0)="","",_xlfn.XLOOKUP($D85,OVERALL!$F$6:$F$512,OVERALL!N$6:N$512,"",0))</f>
        <v>X</v>
      </c>
      <c r="K85" s="258">
        <f>_xlfn.XLOOKUP($E85,OVERALL!$K$6:$K$512,OVERALL!R$6:R$512,"",0)</f>
        <v>24.24</v>
      </c>
      <c r="L85" s="454">
        <f>_xlfn.XLOOKUP($E85,OVERALL!$K$6:$K$512,OVERALL!S$6:S$512,"",0)</f>
        <v>34.799999999999997</v>
      </c>
      <c r="M85" s="455">
        <f>_xlfn.XLOOKUP($E85,OVERALL!$K$6:$K$512,OVERALL!T$6:T$512,"",0)</f>
        <v>64</v>
      </c>
      <c r="N85" s="259">
        <f>_xlfn.XLOOKUP($E85,OVERALL!$K$6:$K$512,OVERALL!U$6:U$512,"",0)</f>
        <v>97</v>
      </c>
      <c r="O85" s="450">
        <f>_xlfn.XLOOKUP($E85,OVERALL!$K$6:$K$512,OVERALL!V$6:V$512,"",0)</f>
        <v>79.900000000000006</v>
      </c>
    </row>
    <row r="86" spans="3:15" ht="15" customHeight="1">
      <c r="C86" s="261">
        <v>80</v>
      </c>
      <c r="D86" s="240" t="str">
        <f t="shared" si="1"/>
        <v>RB80</v>
      </c>
      <c r="E86" s="240" t="str">
        <f>_xlfn.XLOOKUP($D86,OVERALL!$F$6:$F$512,OVERALL!K$6:K$512,"",0)</f>
        <v>Kenyan Drake</v>
      </c>
      <c r="F86" s="257" t="str">
        <f>_xlfn.XLOOKUP($E86,OVERALL!$K$6:$K$512,OVERALL!O$6:O$512,"",0)</f>
        <v>FA</v>
      </c>
      <c r="G86" s="257" t="str">
        <f>_xlfn.XLOOKUP($E86,OVERALL!$K$6:$K$512,OVERALL!P$6:P$512,"",0)</f>
        <v/>
      </c>
      <c r="H86" s="246" t="str">
        <f>IF(_xlfn.XLOOKUP($D86,OVERALL!$F$6:$F$512,OVERALL!L$6:L$512,"",0)="","",_xlfn.XLOOKUP($D86,OVERALL!$F$6:$F$512,OVERALL!L$6:L$512,"",0))</f>
        <v>BROTHERHOOD</v>
      </c>
      <c r="I86" s="267">
        <f>IF(_xlfn.XLOOKUP($D86,OVERALL!$F$6:$F$512,OVERALL!M$6:M$512,"",0)="","",_xlfn.XLOOKUP($D86,OVERALL!$F$6:$F$512,OVERALL!M$6:M$512,"",0))</f>
        <v>6</v>
      </c>
      <c r="J86" s="247" t="str">
        <f>IF(_xlfn.XLOOKUP($D86,OVERALL!$F$6:$F$512,OVERALL!N$6:N$512,"",0)="","",_xlfn.XLOOKUP($D86,OVERALL!$F$6:$F$512,OVERALL!N$6:N$512,"",0))</f>
        <v>X</v>
      </c>
      <c r="K86" s="258">
        <f>_xlfn.XLOOKUP($E86,OVERALL!$K$6:$K$512,OVERALL!R$6:R$512,"",0)</f>
        <v>76.22</v>
      </c>
      <c r="L86" s="454">
        <f>_xlfn.XLOOKUP($E86,OVERALL!$K$6:$K$512,OVERALL!S$6:S$512,"",0)</f>
        <v>72.5</v>
      </c>
      <c r="M86" s="455">
        <f>_xlfn.XLOOKUP($E86,OVERALL!$K$6:$K$512,OVERALL!T$6:T$512,"",0)</f>
        <v>51</v>
      </c>
      <c r="N86" s="259">
        <f>_xlfn.XLOOKUP($E86,OVERALL!$K$6:$K$512,OVERALL!U$6:U$512,"",0)</f>
        <v>103</v>
      </c>
      <c r="O86" s="450">
        <f>_xlfn.XLOOKUP($E86,OVERALL!$K$6:$K$512,OVERALL!V$6:V$512,"",0)</f>
        <v>70.599999999999994</v>
      </c>
    </row>
    <row r="87" spans="3:15" ht="15" customHeight="1">
      <c r="C87" s="261">
        <v>81</v>
      </c>
      <c r="D87" s="240" t="str">
        <f t="shared" si="1"/>
        <v>RB81</v>
      </c>
      <c r="E87" s="240" t="str">
        <f>_xlfn.XLOOKUP($D87,OVERALL!$F$6:$F$512,OVERALL!K$6:K$512,"",0)</f>
        <v>Ke'Shawn Vaughn</v>
      </c>
      <c r="F87" s="257" t="str">
        <f>_xlfn.XLOOKUP($E87,OVERALL!$K$6:$K$512,OVERALL!O$6:O$512,"",0)</f>
        <v>TB</v>
      </c>
      <c r="G87" s="257">
        <f>_xlfn.XLOOKUP($E87,OVERALL!$K$6:$K$512,OVERALL!P$6:P$512,"",0)</f>
        <v>11</v>
      </c>
      <c r="H87" s="246" t="str">
        <f>IF(_xlfn.XLOOKUP($D87,OVERALL!$F$6:$F$512,OVERALL!L$6:L$512,"",0)="","",_xlfn.XLOOKUP($D87,OVERALL!$F$6:$F$512,OVERALL!L$6:L$512,"",0))</f>
        <v/>
      </c>
      <c r="I87" s="267" t="str">
        <f>IF(_xlfn.XLOOKUP($D87,OVERALL!$F$6:$F$512,OVERALL!M$6:M$512,"",0)="","",_xlfn.XLOOKUP($D87,OVERALL!$F$6:$F$512,OVERALL!M$6:M$512,"",0))</f>
        <v/>
      </c>
      <c r="J87" s="247" t="str">
        <f>IF(_xlfn.XLOOKUP($D87,OVERALL!$F$6:$F$512,OVERALL!N$6:N$512,"",0)="","",_xlfn.XLOOKUP($D87,OVERALL!$F$6:$F$512,OVERALL!N$6:N$512,"",0))</f>
        <v/>
      </c>
      <c r="K87" s="258">
        <f>_xlfn.XLOOKUP($E87,OVERALL!$K$6:$K$512,OVERALL!R$6:R$512,"",0)</f>
        <v>41.41</v>
      </c>
      <c r="L87" s="454">
        <f>_xlfn.XLOOKUP($E87,OVERALL!$K$6:$K$512,OVERALL!S$6:S$512,"",0)</f>
        <v>32.6</v>
      </c>
      <c r="M87" s="455">
        <f>_xlfn.XLOOKUP($E87,OVERALL!$K$6:$K$512,OVERALL!T$6:T$512,"",0)</f>
        <v>68</v>
      </c>
      <c r="N87" s="259">
        <f>_xlfn.XLOOKUP($E87,OVERALL!$K$6:$K$512,OVERALL!U$6:U$512,"",0)</f>
        <v>85</v>
      </c>
      <c r="O87" s="450">
        <f>_xlfn.XLOOKUP($E87,OVERALL!$K$6:$K$512,OVERALL!V$6:V$512,"",0)</f>
        <v>77.900000000000006</v>
      </c>
    </row>
    <row r="88" spans="3:15" ht="15" customHeight="1">
      <c r="C88" s="261">
        <v>82</v>
      </c>
      <c r="D88" s="240" t="str">
        <f t="shared" si="1"/>
        <v>RB82</v>
      </c>
      <c r="E88" s="240" t="str">
        <f>_xlfn.XLOOKUP($D88,OVERALL!$F$6:$F$512,OVERALL!K$6:K$512,"",0)</f>
        <v>Dontrell Hilliard</v>
      </c>
      <c r="F88" s="257" t="str">
        <f>_xlfn.XLOOKUP($E88,OVERALL!$K$6:$K$512,OVERALL!O$6:O$512,"",0)</f>
        <v>TEN</v>
      </c>
      <c r="G88" s="257">
        <f>_xlfn.XLOOKUP($E88,OVERALL!$K$6:$K$512,OVERALL!P$6:P$512,"",0)</f>
        <v>6</v>
      </c>
      <c r="H88" s="246" t="str">
        <f>IF(_xlfn.XLOOKUP($D88,OVERALL!$F$6:$F$512,OVERALL!L$6:L$512,"",0)="","",_xlfn.XLOOKUP($D88,OVERALL!$F$6:$F$512,OVERALL!L$6:L$512,"",0))</f>
        <v>DYNASTY</v>
      </c>
      <c r="I88" s="267">
        <f>IF(_xlfn.XLOOKUP($D88,OVERALL!$F$6:$F$512,OVERALL!M$6:M$512,"",0)="","",_xlfn.XLOOKUP($D88,OVERALL!$F$6:$F$512,OVERALL!M$6:M$512,"",0))</f>
        <v>9</v>
      </c>
      <c r="J88" s="247" t="str">
        <f>IF(_xlfn.XLOOKUP($D88,OVERALL!$F$6:$F$512,OVERALL!N$6:N$512,"",0)="","",_xlfn.XLOOKUP($D88,OVERALL!$F$6:$F$512,OVERALL!N$6:N$512,"",0))</f>
        <v>C</v>
      </c>
      <c r="K88" s="258">
        <f>_xlfn.XLOOKUP($E88,OVERALL!$K$6:$K$512,OVERALL!R$6:R$512,"",0)</f>
        <v>69.81</v>
      </c>
      <c r="L88" s="454">
        <f>_xlfn.XLOOKUP($E88,OVERALL!$K$6:$K$512,OVERALL!S$6:S$512,"",0)</f>
        <v>53.7</v>
      </c>
      <c r="M88" s="455">
        <f>_xlfn.XLOOKUP($E88,OVERALL!$K$6:$K$512,OVERALL!T$6:T$512,"",0)</f>
        <v>57</v>
      </c>
      <c r="N88" s="259">
        <f>_xlfn.XLOOKUP($E88,OVERALL!$K$6:$K$512,OVERALL!U$6:U$512,"",0)</f>
        <v>96</v>
      </c>
      <c r="O88" s="450">
        <f>_xlfn.XLOOKUP($E88,OVERALL!$K$6:$K$512,OVERALL!V$6:V$512,"",0)</f>
        <v>73.900000000000006</v>
      </c>
    </row>
    <row r="89" spans="3:15" ht="15" customHeight="1">
      <c r="C89" s="261">
        <v>83</v>
      </c>
      <c r="D89" s="240" t="str">
        <f t="shared" si="1"/>
        <v>RB83</v>
      </c>
      <c r="E89" s="240" t="str">
        <f>_xlfn.XLOOKUP($D89,OVERALL!$F$6:$F$512,OVERALL!K$6:K$512,"",0)</f>
        <v>Ameer Abdullah</v>
      </c>
      <c r="F89" s="257" t="str">
        <f>_xlfn.XLOOKUP($E89,OVERALL!$K$6:$K$512,OVERALL!O$6:O$512,"",0)</f>
        <v>LV</v>
      </c>
      <c r="G89" s="257">
        <f>_xlfn.XLOOKUP($E89,OVERALL!$K$6:$K$512,OVERALL!P$6:P$512,"",0)</f>
        <v>6</v>
      </c>
      <c r="H89" s="246" t="str">
        <f>IF(_xlfn.XLOOKUP($D89,OVERALL!$F$6:$F$512,OVERALL!L$6:L$512,"",0)="","",_xlfn.XLOOKUP($D89,OVERALL!$F$6:$F$512,OVERALL!L$6:L$512,"",0))</f>
        <v/>
      </c>
      <c r="I89" s="267" t="str">
        <f>IF(_xlfn.XLOOKUP($D89,OVERALL!$F$6:$F$512,OVERALL!M$6:M$512,"",0)="","",_xlfn.XLOOKUP($D89,OVERALL!$F$6:$F$512,OVERALL!M$6:M$512,"",0))</f>
        <v/>
      </c>
      <c r="J89" s="247" t="str">
        <f>IF(_xlfn.XLOOKUP($D89,OVERALL!$F$6:$F$512,OVERALL!N$6:N$512,"",0)="","",_xlfn.XLOOKUP($D89,OVERALL!$F$6:$F$512,OVERALL!N$6:N$512,"",0))</f>
        <v/>
      </c>
      <c r="K89" s="258">
        <f>_xlfn.XLOOKUP($E89,OVERALL!$K$6:$K$512,OVERALL!R$6:R$512,"",0)</f>
        <v>45.54</v>
      </c>
      <c r="L89" s="454">
        <f>_xlfn.XLOOKUP($E89,OVERALL!$K$6:$K$512,OVERALL!S$6:S$512,"",0)</f>
        <v>51.5</v>
      </c>
      <c r="M89" s="455">
        <f>_xlfn.XLOOKUP($E89,OVERALL!$K$6:$K$512,OVERALL!T$6:T$512,"",0)</f>
        <v>63</v>
      </c>
      <c r="N89" s="259">
        <f>_xlfn.XLOOKUP($E89,OVERALL!$K$6:$K$512,OVERALL!U$6:U$512,"",0)</f>
        <v>98</v>
      </c>
      <c r="O89" s="450">
        <f>_xlfn.XLOOKUP($E89,OVERALL!$K$6:$K$512,OVERALL!V$6:V$512,"",0)</f>
        <v>80.400000000000006</v>
      </c>
    </row>
    <row r="90" spans="3:15" ht="15" customHeight="1">
      <c r="C90" s="261">
        <v>84</v>
      </c>
      <c r="D90" s="240" t="str">
        <f t="shared" si="1"/>
        <v>RB84</v>
      </c>
      <c r="E90" s="240" t="str">
        <f>_xlfn.XLOOKUP($D90,OVERALL!$F$6:$F$512,OVERALL!K$6:K$512,"",0)</f>
        <v>Jaylen Warren</v>
      </c>
      <c r="F90" s="257" t="str">
        <f>_xlfn.XLOOKUP($E90,OVERALL!$K$6:$K$512,OVERALL!O$6:O$512,"",0)</f>
        <v>PIT</v>
      </c>
      <c r="G90" s="257">
        <f>_xlfn.XLOOKUP($E90,OVERALL!$K$6:$K$512,OVERALL!P$6:P$512,"",0)</f>
        <v>9</v>
      </c>
      <c r="H90" s="246" t="str">
        <f>IF(_xlfn.XLOOKUP($D90,OVERALL!$F$6:$F$512,OVERALL!L$6:L$512,"",0)="","",_xlfn.XLOOKUP($D90,OVERALL!$F$6:$F$512,OVERALL!L$6:L$512,"",0))</f>
        <v/>
      </c>
      <c r="I90" s="267" t="str">
        <f>IF(_xlfn.XLOOKUP($D90,OVERALL!$F$6:$F$512,OVERALL!M$6:M$512,"",0)="","",_xlfn.XLOOKUP($D90,OVERALL!$F$6:$F$512,OVERALL!M$6:M$512,"",0))</f>
        <v/>
      </c>
      <c r="J90" s="247" t="str">
        <f>IF(_xlfn.XLOOKUP($D90,OVERALL!$F$6:$F$512,OVERALL!N$6:N$512,"",0)="","",_xlfn.XLOOKUP($D90,OVERALL!$F$6:$F$512,OVERALL!N$6:N$512,"",0))</f>
        <v/>
      </c>
      <c r="K90" s="258" t="str">
        <f>_xlfn.XLOOKUP($E90,OVERALL!$K$6:$K$512,OVERALL!R$6:R$512,"",0)</f>
        <v/>
      </c>
      <c r="L90" s="454">
        <f>_xlfn.XLOOKUP($E90,OVERALL!$K$6:$K$512,OVERALL!S$6:S$512,"",0)</f>
        <v>0</v>
      </c>
      <c r="M90" s="455">
        <f>_xlfn.XLOOKUP($E90,OVERALL!$K$6:$K$512,OVERALL!T$6:T$512,"",0)</f>
        <v>58</v>
      </c>
      <c r="N90" s="259">
        <f>_xlfn.XLOOKUP($E90,OVERALL!$K$6:$K$512,OVERALL!U$6:U$512,"",0)</f>
        <v>95</v>
      </c>
      <c r="O90" s="450">
        <f>_xlfn.XLOOKUP($E90,OVERALL!$K$6:$K$512,OVERALL!V$6:V$512,"",0)</f>
        <v>77</v>
      </c>
    </row>
    <row r="91" spans="3:15" ht="15" customHeight="1">
      <c r="C91" s="261">
        <v>85</v>
      </c>
      <c r="D91" s="240" t="str">
        <f t="shared" si="1"/>
        <v>RB85</v>
      </c>
      <c r="E91" s="240" t="str">
        <f>_xlfn.XLOOKUP($D91,OVERALL!$F$6:$F$512,OVERALL!K$6:K$512,"",0)</f>
        <v>Phillip Lindsay</v>
      </c>
      <c r="F91" s="257" t="str">
        <f>_xlfn.XLOOKUP($E91,OVERALL!$K$6:$K$512,OVERALL!O$6:O$512,"",0)</f>
        <v>IND</v>
      </c>
      <c r="G91" s="257">
        <f>_xlfn.XLOOKUP($E91,OVERALL!$K$6:$K$512,OVERALL!P$6:P$512,"",0)</f>
        <v>14</v>
      </c>
      <c r="H91" s="246" t="str">
        <f>IF(_xlfn.XLOOKUP($D91,OVERALL!$F$6:$F$512,OVERALL!L$6:L$512,"",0)="","",_xlfn.XLOOKUP($D91,OVERALL!$F$6:$F$512,OVERALL!L$6:L$512,"",0))</f>
        <v>WAILERS</v>
      </c>
      <c r="I91" s="267">
        <f>IF(_xlfn.XLOOKUP($D91,OVERALL!$F$6:$F$512,OVERALL!M$6:M$512,"",0)="","",_xlfn.XLOOKUP($D91,OVERALL!$F$6:$F$512,OVERALL!M$6:M$512,"",0))</f>
        <v>1</v>
      </c>
      <c r="J91" s="247" t="str">
        <f>IF(_xlfn.XLOOKUP($D91,OVERALL!$F$6:$F$512,OVERALL!N$6:N$512,"",0)="","",_xlfn.XLOOKUP($D91,OVERALL!$F$6:$F$512,OVERALL!N$6:N$512,"",0))</f>
        <v/>
      </c>
      <c r="K91" s="258" t="str">
        <f>_xlfn.XLOOKUP($E91,OVERALL!$K$6:$K$512,OVERALL!R$6:R$512,"",0)</f>
        <v/>
      </c>
      <c r="L91" s="454">
        <f>_xlfn.XLOOKUP($E91,OVERALL!$K$6:$K$512,OVERALL!S$6:S$512,"",0)</f>
        <v>41.4</v>
      </c>
      <c r="M91" s="455">
        <f>_xlfn.XLOOKUP($E91,OVERALL!$K$6:$K$512,OVERALL!T$6:T$512,"",0)</f>
        <v>74</v>
      </c>
      <c r="N91" s="259">
        <f>_xlfn.XLOOKUP($E91,OVERALL!$K$6:$K$512,OVERALL!U$6:U$512,"",0)</f>
        <v>104</v>
      </c>
      <c r="O91" s="450">
        <f>_xlfn.XLOOKUP($E91,OVERALL!$K$6:$K$512,OVERALL!V$6:V$512,"",0)</f>
        <v>84.1</v>
      </c>
    </row>
    <row r="92" spans="3:15" ht="15" customHeight="1">
      <c r="C92" s="261">
        <v>86</v>
      </c>
      <c r="D92" s="240" t="str">
        <f t="shared" si="1"/>
        <v>RB86</v>
      </c>
      <c r="E92" s="240" t="str">
        <f>_xlfn.XLOOKUP($D92,OVERALL!$F$6:$F$512,OVERALL!K$6:K$512,"",0)</f>
        <v>Myles Gaskin</v>
      </c>
      <c r="F92" s="257" t="str">
        <f>_xlfn.XLOOKUP($E92,OVERALL!$K$6:$K$512,OVERALL!O$6:O$512,"",0)</f>
        <v>MIA</v>
      </c>
      <c r="G92" s="257">
        <f>_xlfn.XLOOKUP($E92,OVERALL!$K$6:$K$512,OVERALL!P$6:P$512,"",0)</f>
        <v>11</v>
      </c>
      <c r="H92" s="246" t="str">
        <f>IF(_xlfn.XLOOKUP($D92,OVERALL!$F$6:$F$512,OVERALL!L$6:L$512,"",0)="","",_xlfn.XLOOKUP($D92,OVERALL!$F$6:$F$512,OVERALL!L$6:L$512,"",0))</f>
        <v>DYNASTY</v>
      </c>
      <c r="I92" s="267">
        <f>IF(_xlfn.XLOOKUP($D92,OVERALL!$F$6:$F$512,OVERALL!M$6:M$512,"",0)="","",_xlfn.XLOOKUP($D92,OVERALL!$F$6:$F$512,OVERALL!M$6:M$512,"",0))</f>
        <v>1</v>
      </c>
      <c r="J92" s="247" t="str">
        <f>IF(_xlfn.XLOOKUP($D92,OVERALL!$F$6:$F$512,OVERALL!N$6:N$512,"",0)="","",_xlfn.XLOOKUP($D92,OVERALL!$F$6:$F$512,OVERALL!N$6:N$512,"",0))</f>
        <v>X</v>
      </c>
      <c r="K92" s="258">
        <f>_xlfn.XLOOKUP($E92,OVERALL!$K$6:$K$512,OVERALL!R$6:R$512,"",0)</f>
        <v>24.01</v>
      </c>
      <c r="L92" s="454">
        <f>_xlfn.XLOOKUP($E92,OVERALL!$K$6:$K$512,OVERALL!S$6:S$512,"",0)</f>
        <v>124.6</v>
      </c>
      <c r="M92" s="455">
        <f>_xlfn.XLOOKUP($E92,OVERALL!$K$6:$K$512,OVERALL!T$6:T$512,"",0)</f>
        <v>68</v>
      </c>
      <c r="N92" s="259">
        <f>_xlfn.XLOOKUP($E92,OVERALL!$K$6:$K$512,OVERALL!U$6:U$512,"",0)</f>
        <v>104</v>
      </c>
      <c r="O92" s="450">
        <f>_xlfn.XLOOKUP($E92,OVERALL!$K$6:$K$512,OVERALL!V$6:V$512,"",0)</f>
        <v>84.2</v>
      </c>
    </row>
    <row r="93" spans="3:15" ht="15" customHeight="1">
      <c r="C93" s="261">
        <v>87</v>
      </c>
      <c r="D93" s="240" t="str">
        <f t="shared" si="1"/>
        <v>RB87</v>
      </c>
      <c r="E93" s="240" t="str">
        <f>_xlfn.XLOOKUP($D93,OVERALL!$F$6:$F$512,OVERALL!K$6:K$512,"",0)</f>
        <v>Tyler Badie</v>
      </c>
      <c r="F93" s="257" t="str">
        <f>_xlfn.XLOOKUP($E93,OVERALL!$K$6:$K$512,OVERALL!O$6:O$512,"",0)</f>
        <v>BAL</v>
      </c>
      <c r="G93" s="257">
        <f>_xlfn.XLOOKUP($E93,OVERALL!$K$6:$K$512,OVERALL!P$6:P$512,"",0)</f>
        <v>10</v>
      </c>
      <c r="H93" s="246" t="str">
        <f>IF(_xlfn.XLOOKUP($D93,OVERALL!$F$6:$F$512,OVERALL!L$6:L$512,"",0)="","",_xlfn.XLOOKUP($D93,OVERALL!$F$6:$F$512,OVERALL!L$6:L$512,"",0))</f>
        <v/>
      </c>
      <c r="I93" s="267" t="str">
        <f>IF(_xlfn.XLOOKUP($D93,OVERALL!$F$6:$F$512,OVERALL!M$6:M$512,"",0)="","",_xlfn.XLOOKUP($D93,OVERALL!$F$6:$F$512,OVERALL!M$6:M$512,"",0))</f>
        <v/>
      </c>
      <c r="J93" s="247" t="str">
        <f>IF(_xlfn.XLOOKUP($D93,OVERALL!$F$6:$F$512,OVERALL!N$6:N$512,"",0)="","",_xlfn.XLOOKUP($D93,OVERALL!$F$6:$F$512,OVERALL!N$6:N$512,"",0))</f>
        <v/>
      </c>
      <c r="K93" s="258">
        <f>_xlfn.XLOOKUP($E93,OVERALL!$K$6:$K$512,OVERALL!R$6:R$512,"",0)</f>
        <v>29</v>
      </c>
      <c r="L93" s="454">
        <f>_xlfn.XLOOKUP($E93,OVERALL!$K$6:$K$512,OVERALL!S$6:S$512,"",0)</f>
        <v>0</v>
      </c>
      <c r="M93" s="455">
        <f>_xlfn.XLOOKUP($E93,OVERALL!$K$6:$K$512,OVERALL!T$6:T$512,"",0)</f>
        <v>78</v>
      </c>
      <c r="N93" s="259">
        <f>_xlfn.XLOOKUP($E93,OVERALL!$K$6:$K$512,OVERALL!U$6:U$512,"",0)</f>
        <v>104</v>
      </c>
      <c r="O93" s="450">
        <f>_xlfn.XLOOKUP($E93,OVERALL!$K$6:$K$512,OVERALL!V$6:V$512,"",0)</f>
        <v>92.7</v>
      </c>
    </row>
    <row r="94" spans="3:15" ht="15" customHeight="1">
      <c r="C94" s="261">
        <v>88</v>
      </c>
      <c r="D94" s="240" t="str">
        <f t="shared" si="1"/>
        <v>RB88</v>
      </c>
      <c r="E94" s="240" t="str">
        <f>_xlfn.XLOOKUP($D94,OVERALL!$F$6:$F$512,OVERALL!K$6:K$512,"",0)</f>
        <v>Snoop Conner</v>
      </c>
      <c r="F94" s="257" t="str">
        <f>_xlfn.XLOOKUP($E94,OVERALL!$K$6:$K$512,OVERALL!O$6:O$512,"",0)</f>
        <v>JAC</v>
      </c>
      <c r="G94" s="257">
        <f>_xlfn.XLOOKUP($E94,OVERALL!$K$6:$K$512,OVERALL!P$6:P$512,"",0)</f>
        <v>11</v>
      </c>
      <c r="H94" s="246" t="str">
        <f>IF(_xlfn.XLOOKUP($D94,OVERALL!$F$6:$F$512,OVERALL!L$6:L$512,"",0)="","",_xlfn.XLOOKUP($D94,OVERALL!$F$6:$F$512,OVERALL!L$6:L$512,"",0))</f>
        <v>ROOKIE</v>
      </c>
      <c r="I94" s="267" t="str">
        <f>IF(_xlfn.XLOOKUP($D94,OVERALL!$F$6:$F$512,OVERALL!M$6:M$512,"",0)="","",_xlfn.XLOOKUP($D94,OVERALL!$F$6:$F$512,OVERALL!M$6:M$512,"",0))</f>
        <v>NA</v>
      </c>
      <c r="J94" s="247" t="str">
        <f>IF(_xlfn.XLOOKUP($D94,OVERALL!$F$6:$F$512,OVERALL!N$6:N$512,"",0)="","",_xlfn.XLOOKUP($D94,OVERALL!$F$6:$F$512,OVERALL!N$6:N$512,"",0))</f>
        <v/>
      </c>
      <c r="K94" s="258">
        <f>_xlfn.XLOOKUP($E94,OVERALL!$K$6:$K$512,OVERALL!R$6:R$512,"",0)</f>
        <v>22.01</v>
      </c>
      <c r="L94" s="454">
        <f>_xlfn.XLOOKUP($E94,OVERALL!$K$6:$K$512,OVERALL!S$6:S$512,"",0)</f>
        <v>0</v>
      </c>
      <c r="M94" s="455">
        <f>_xlfn.XLOOKUP($E94,OVERALL!$K$6:$K$512,OVERALL!T$6:T$512,"",0)</f>
        <v>79</v>
      </c>
      <c r="N94" s="259">
        <f>_xlfn.XLOOKUP($E94,OVERALL!$K$6:$K$512,OVERALL!U$6:U$512,"",0)</f>
        <v>101</v>
      </c>
      <c r="O94" s="450">
        <f>_xlfn.XLOOKUP($E94,OVERALL!$K$6:$K$512,OVERALL!V$6:V$512,"",0)</f>
        <v>88.8</v>
      </c>
    </row>
    <row r="95" spans="3:15" ht="15" customHeight="1">
      <c r="C95" s="261">
        <v>89</v>
      </c>
      <c r="D95" s="240" t="str">
        <f t="shared" si="1"/>
        <v>RB89</v>
      </c>
      <c r="E95" s="240" t="str">
        <f>_xlfn.XLOOKUP($D95,OVERALL!$F$6:$F$512,OVERALL!K$6:K$512,"",0)</f>
        <v>Pierre Strong Jr.</v>
      </c>
      <c r="F95" s="257" t="str">
        <f>_xlfn.XLOOKUP($E95,OVERALL!$K$6:$K$512,OVERALL!O$6:O$512,"",0)</f>
        <v>NE</v>
      </c>
      <c r="G95" s="257">
        <f>_xlfn.XLOOKUP($E95,OVERALL!$K$6:$K$512,OVERALL!P$6:P$512,"",0)</f>
        <v>10</v>
      </c>
      <c r="H95" s="246" t="str">
        <f>IF(_xlfn.XLOOKUP($D95,OVERALL!$F$6:$F$512,OVERALL!L$6:L$512,"",0)="","",_xlfn.XLOOKUP($D95,OVERALL!$F$6:$F$512,OVERALL!L$6:L$512,"",0))</f>
        <v/>
      </c>
      <c r="I95" s="267" t="str">
        <f>IF(_xlfn.XLOOKUP($D95,OVERALL!$F$6:$F$512,OVERALL!M$6:M$512,"",0)="","",_xlfn.XLOOKUP($D95,OVERALL!$F$6:$F$512,OVERALL!M$6:M$512,"",0))</f>
        <v/>
      </c>
      <c r="J95" s="247" t="str">
        <f>IF(_xlfn.XLOOKUP($D95,OVERALL!$F$6:$F$512,OVERALL!N$6:N$512,"",0)="","",_xlfn.XLOOKUP($D95,OVERALL!$F$6:$F$512,OVERALL!N$6:N$512,"",0))</f>
        <v/>
      </c>
      <c r="K95" s="258">
        <f>_xlfn.XLOOKUP($E95,OVERALL!$K$6:$K$512,OVERALL!R$6:R$512,"",0)</f>
        <v>25.11</v>
      </c>
      <c r="L95" s="454">
        <f>_xlfn.XLOOKUP($E95,OVERALL!$K$6:$K$512,OVERALL!S$6:S$512,"",0)</f>
        <v>0</v>
      </c>
      <c r="M95" s="455">
        <f>_xlfn.XLOOKUP($E95,OVERALL!$K$6:$K$512,OVERALL!T$6:T$512,"",0)</f>
        <v>76</v>
      </c>
      <c r="N95" s="259">
        <f>_xlfn.XLOOKUP($E95,OVERALL!$K$6:$K$512,OVERALL!U$6:U$512,"",0)</f>
        <v>100</v>
      </c>
      <c r="O95" s="450">
        <f>_xlfn.XLOOKUP($E95,OVERALL!$K$6:$K$512,OVERALL!V$6:V$512,"",0)</f>
        <v>86.9</v>
      </c>
    </row>
    <row r="96" spans="3:15" ht="15" customHeight="1">
      <c r="C96" s="261">
        <v>90</v>
      </c>
      <c r="D96" s="240" t="str">
        <f t="shared" si="1"/>
        <v>RB90</v>
      </c>
      <c r="E96" s="240" t="str">
        <f>_xlfn.XLOOKUP($D96,OVERALL!$F$6:$F$512,OVERALL!K$6:K$512,"",0)</f>
        <v>Kyren Williams</v>
      </c>
      <c r="F96" s="257" t="str">
        <f>_xlfn.XLOOKUP($E96,OVERALL!$K$6:$K$512,OVERALL!O$6:O$512,"",0)</f>
        <v>LAR</v>
      </c>
      <c r="G96" s="257">
        <f>_xlfn.XLOOKUP($E96,OVERALL!$K$6:$K$512,OVERALL!P$6:P$512,"",0)</f>
        <v>7</v>
      </c>
      <c r="H96" s="246" t="str">
        <f>IF(_xlfn.XLOOKUP($D96,OVERALL!$F$6:$F$512,OVERALL!L$6:L$512,"",0)="","",_xlfn.XLOOKUP($D96,OVERALL!$F$6:$F$512,OVERALL!L$6:L$512,"",0))</f>
        <v/>
      </c>
      <c r="I96" s="267" t="str">
        <f>IF(_xlfn.XLOOKUP($D96,OVERALL!$F$6:$F$512,OVERALL!M$6:M$512,"",0)="","",_xlfn.XLOOKUP($D96,OVERALL!$F$6:$F$512,OVERALL!M$6:M$512,"",0))</f>
        <v/>
      </c>
      <c r="J96" s="247" t="str">
        <f>IF(_xlfn.XLOOKUP($D96,OVERALL!$F$6:$F$512,OVERALL!N$6:N$512,"",0)="","",_xlfn.XLOOKUP($D96,OVERALL!$F$6:$F$512,OVERALL!N$6:N$512,"",0))</f>
        <v/>
      </c>
      <c r="K96" s="258">
        <f>_xlfn.XLOOKUP($E96,OVERALL!$K$6:$K$512,OVERALL!R$6:R$512,"",0)</f>
        <v>22.01</v>
      </c>
      <c r="L96" s="454">
        <f>_xlfn.XLOOKUP($E96,OVERALL!$K$6:$K$512,OVERALL!S$6:S$512,"",0)</f>
        <v>0</v>
      </c>
      <c r="M96" s="455">
        <f>_xlfn.XLOOKUP($E96,OVERALL!$K$6:$K$512,OVERALL!T$6:T$512,"",0)</f>
        <v>77</v>
      </c>
      <c r="N96" s="259">
        <f>_xlfn.XLOOKUP($E96,OVERALL!$K$6:$K$512,OVERALL!U$6:U$512,"",0)</f>
        <v>93</v>
      </c>
      <c r="O96" s="450">
        <f>_xlfn.XLOOKUP($E96,OVERALL!$K$6:$K$512,OVERALL!V$6:V$512,"",0)</f>
        <v>84.4</v>
      </c>
    </row>
    <row r="97" spans="1:15" ht="15" customHeight="1">
      <c r="C97" s="261">
        <v>91</v>
      </c>
      <c r="D97" s="240" t="str">
        <f t="shared" si="1"/>
        <v>RB91</v>
      </c>
      <c r="E97" s="240" t="str">
        <f>_xlfn.XLOOKUP($D97,OVERALL!$F$6:$F$512,OVERALL!K$6:K$512,"",0)</f>
        <v>Ty Montgomery</v>
      </c>
      <c r="F97" s="257" t="str">
        <f>_xlfn.XLOOKUP($E97,OVERALL!$K$6:$K$512,OVERALL!O$6:O$512,"",0)</f>
        <v>NE</v>
      </c>
      <c r="G97" s="257">
        <f>_xlfn.XLOOKUP($E97,OVERALL!$K$6:$K$512,OVERALL!P$6:P$512,"",0)</f>
        <v>10</v>
      </c>
      <c r="H97" s="246" t="str">
        <f>IF(_xlfn.XLOOKUP($D97,OVERALL!$F$6:$F$512,OVERALL!L$6:L$512,"",0)="","",_xlfn.XLOOKUP($D97,OVERALL!$F$6:$F$512,OVERALL!L$6:L$512,"",0))</f>
        <v/>
      </c>
      <c r="I97" s="267" t="str">
        <f>IF(_xlfn.XLOOKUP($D97,OVERALL!$F$6:$F$512,OVERALL!M$6:M$512,"",0)="","",_xlfn.XLOOKUP($D97,OVERALL!$F$6:$F$512,OVERALL!M$6:M$512,"",0))</f>
        <v/>
      </c>
      <c r="J97" s="247" t="str">
        <f>IF(_xlfn.XLOOKUP($D97,OVERALL!$F$6:$F$512,OVERALL!N$6:N$512,"",0)="","",_xlfn.XLOOKUP($D97,OVERALL!$F$6:$F$512,OVERALL!N$6:N$512,"",0))</f>
        <v/>
      </c>
      <c r="K97" s="258">
        <f>_xlfn.XLOOKUP($E97,OVERALL!$K$6:$K$512,OVERALL!R$6:R$512,"",0)</f>
        <v>15.5</v>
      </c>
      <c r="L97" s="454">
        <f>_xlfn.XLOOKUP($E97,OVERALL!$K$6:$K$512,OVERALL!S$6:S$512,"",0)</f>
        <v>13.9</v>
      </c>
      <c r="M97" s="455">
        <f>_xlfn.XLOOKUP($E97,OVERALL!$K$6:$K$512,OVERALL!T$6:T$512,"",0)</f>
        <v>82</v>
      </c>
      <c r="N97" s="259">
        <f>_xlfn.XLOOKUP($E97,OVERALL!$K$6:$K$512,OVERALL!U$6:U$512,"",0)</f>
        <v>113</v>
      </c>
      <c r="O97" s="450">
        <f>_xlfn.XLOOKUP($E97,OVERALL!$K$6:$K$512,OVERALL!V$6:V$512,"",0)</f>
        <v>95.2</v>
      </c>
    </row>
    <row r="98" spans="1:15" ht="15" customHeight="1">
      <c r="C98" s="261">
        <v>92</v>
      </c>
      <c r="D98" s="240" t="str">
        <f t="shared" si="1"/>
        <v>RB92</v>
      </c>
      <c r="E98" s="240" t="str">
        <f>_xlfn.XLOOKUP($D98,OVERALL!$F$6:$F$512,OVERALL!K$6:K$512,"",0)</f>
        <v>Justin Jackson</v>
      </c>
      <c r="F98" s="257" t="str">
        <f>_xlfn.XLOOKUP($E98,OVERALL!$K$6:$K$512,OVERALL!O$6:O$512,"",0)</f>
        <v>DET</v>
      </c>
      <c r="G98" s="257">
        <f>_xlfn.XLOOKUP($E98,OVERALL!$K$6:$K$512,OVERALL!P$6:P$512,"",0)</f>
        <v>6</v>
      </c>
      <c r="H98" s="246" t="str">
        <f>IF(_xlfn.XLOOKUP($D98,OVERALL!$F$6:$F$512,OVERALL!L$6:L$512,"",0)="","",_xlfn.XLOOKUP($D98,OVERALL!$F$6:$F$512,OVERALL!L$6:L$512,"",0))</f>
        <v/>
      </c>
      <c r="I98" s="267" t="str">
        <f>IF(_xlfn.XLOOKUP($D98,OVERALL!$F$6:$F$512,OVERALL!M$6:M$512,"",0)="","",_xlfn.XLOOKUP($D98,OVERALL!$F$6:$F$512,OVERALL!M$6:M$512,"",0))</f>
        <v/>
      </c>
      <c r="J98" s="247" t="str">
        <f>IF(_xlfn.XLOOKUP($D98,OVERALL!$F$6:$F$512,OVERALL!N$6:N$512,"",0)="","",_xlfn.XLOOKUP($D98,OVERALL!$F$6:$F$512,OVERALL!N$6:N$512,"",0))</f>
        <v/>
      </c>
      <c r="K98" s="258">
        <f>_xlfn.XLOOKUP($E98,OVERALL!$K$6:$K$512,OVERALL!R$6:R$512,"",0)</f>
        <v>25.6</v>
      </c>
      <c r="L98" s="454">
        <f>_xlfn.XLOOKUP($E98,OVERALL!$K$6:$K$512,OVERALL!S$6:S$512,"",0)</f>
        <v>64.2</v>
      </c>
      <c r="M98" s="455">
        <f>_xlfn.XLOOKUP($E98,OVERALL!$K$6:$K$512,OVERALL!T$6:T$512,"",0)</f>
        <v>76</v>
      </c>
      <c r="N98" s="259">
        <f>_xlfn.XLOOKUP($E98,OVERALL!$K$6:$K$512,OVERALL!U$6:U$512,"",0)</f>
        <v>102</v>
      </c>
      <c r="O98" s="450">
        <f>_xlfn.XLOOKUP($E98,OVERALL!$K$6:$K$512,OVERALL!V$6:V$512,"",0)</f>
        <v>90.6</v>
      </c>
    </row>
    <row r="99" spans="1:15" ht="15" customHeight="1">
      <c r="C99" s="261">
        <v>93</v>
      </c>
      <c r="D99" s="240" t="str">
        <f t="shared" si="1"/>
        <v>RB93</v>
      </c>
      <c r="E99" s="240" t="str">
        <f>_xlfn.XLOOKUP($D99,OVERALL!$F$6:$F$512,OVERALL!K$6:K$512,"",0)</f>
        <v>Giovani Bernard</v>
      </c>
      <c r="F99" s="257" t="str">
        <f>_xlfn.XLOOKUP($E99,OVERALL!$K$6:$K$512,OVERALL!O$6:O$512,"",0)</f>
        <v>TB</v>
      </c>
      <c r="G99" s="257">
        <f>_xlfn.XLOOKUP($E99,OVERALL!$K$6:$K$512,OVERALL!P$6:P$512,"",0)</f>
        <v>11</v>
      </c>
      <c r="H99" s="246" t="str">
        <f>IF(_xlfn.XLOOKUP($D99,OVERALL!$F$6:$F$512,OVERALL!L$6:L$512,"",0)="","",_xlfn.XLOOKUP($D99,OVERALL!$F$6:$F$512,OVERALL!L$6:L$512,"",0))</f>
        <v/>
      </c>
      <c r="I99" s="267" t="str">
        <f>IF(_xlfn.XLOOKUP($D99,OVERALL!$F$6:$F$512,OVERALL!M$6:M$512,"",0)="","",_xlfn.XLOOKUP($D99,OVERALL!$F$6:$F$512,OVERALL!M$6:M$512,"",0))</f>
        <v/>
      </c>
      <c r="J99" s="247" t="str">
        <f>IF(_xlfn.XLOOKUP($D99,OVERALL!$F$6:$F$512,OVERALL!N$6:N$512,"",0)="","",_xlfn.XLOOKUP($D99,OVERALL!$F$6:$F$512,OVERALL!N$6:N$512,"",0))</f>
        <v/>
      </c>
      <c r="K99" s="258" t="str">
        <f>_xlfn.XLOOKUP($E99,OVERALL!$K$6:$K$512,OVERALL!R$6:R$512,"",0)</f>
        <v/>
      </c>
      <c r="L99" s="454">
        <f>_xlfn.XLOOKUP($E99,OVERALL!$K$6:$K$512,OVERALL!S$6:S$512,"",0)</f>
        <v>36.1</v>
      </c>
      <c r="M99" s="455">
        <f>_xlfn.XLOOKUP($E99,OVERALL!$K$6:$K$512,OVERALL!T$6:T$512,"",0)</f>
        <v>82</v>
      </c>
      <c r="N99" s="259">
        <f>_xlfn.XLOOKUP($E99,OVERALL!$K$6:$K$512,OVERALL!U$6:U$512,"",0)</f>
        <v>109</v>
      </c>
      <c r="O99" s="450">
        <f>_xlfn.XLOOKUP($E99,OVERALL!$K$6:$K$512,OVERALL!V$6:V$512,"",0)</f>
        <v>92.3</v>
      </c>
    </row>
    <row r="100" spans="1:15" ht="15" customHeight="1">
      <c r="C100" s="261">
        <v>94</v>
      </c>
      <c r="D100" s="240" t="str">
        <f t="shared" si="1"/>
        <v>RB94</v>
      </c>
      <c r="E100" s="240" t="str">
        <f>_xlfn.XLOOKUP($D100,OVERALL!$F$6:$F$512,OVERALL!K$6:K$512,"",0)</f>
        <v>Keaontay Ingram</v>
      </c>
      <c r="F100" s="257" t="str">
        <f>_xlfn.XLOOKUP($E100,OVERALL!$K$6:$K$512,OVERALL!O$6:O$512,"",0)</f>
        <v>ARI</v>
      </c>
      <c r="G100" s="257">
        <f>_xlfn.XLOOKUP($E100,OVERALL!$K$6:$K$512,OVERALL!P$6:P$512,"",0)</f>
        <v>13</v>
      </c>
      <c r="H100" s="246" t="str">
        <f>IF(_xlfn.XLOOKUP($D100,OVERALL!$F$6:$F$512,OVERALL!L$6:L$512,"",0)="","",_xlfn.XLOOKUP($D100,OVERALL!$F$6:$F$512,OVERALL!L$6:L$512,"",0))</f>
        <v/>
      </c>
      <c r="I100" s="267" t="str">
        <f>IF(_xlfn.XLOOKUP($D100,OVERALL!$F$6:$F$512,OVERALL!M$6:M$512,"",0)="","",_xlfn.XLOOKUP($D100,OVERALL!$F$6:$F$512,OVERALL!M$6:M$512,"",0))</f>
        <v/>
      </c>
      <c r="J100" s="247" t="str">
        <f>IF(_xlfn.XLOOKUP($D100,OVERALL!$F$6:$F$512,OVERALL!N$6:N$512,"",0)="","",_xlfn.XLOOKUP($D100,OVERALL!$F$6:$F$512,OVERALL!N$6:N$512,"",0))</f>
        <v/>
      </c>
      <c r="K100" s="258">
        <f>_xlfn.XLOOKUP($E100,OVERALL!$K$6:$K$512,OVERALL!R$6:R$512,"",0)</f>
        <v>25.11</v>
      </c>
      <c r="L100" s="454">
        <f>_xlfn.XLOOKUP($E100,OVERALL!$K$6:$K$512,OVERALL!S$6:S$512,"",0)</f>
        <v>0</v>
      </c>
      <c r="M100" s="455">
        <f>_xlfn.XLOOKUP($E100,OVERALL!$K$6:$K$512,OVERALL!T$6:T$512,"",0)</f>
        <v>77</v>
      </c>
      <c r="N100" s="259">
        <f>_xlfn.XLOOKUP($E100,OVERALL!$K$6:$K$512,OVERALL!U$6:U$512,"",0)</f>
        <v>104</v>
      </c>
      <c r="O100" s="450">
        <f>_xlfn.XLOOKUP($E100,OVERALL!$K$6:$K$512,OVERALL!V$6:V$512,"",0)</f>
        <v>91.4</v>
      </c>
    </row>
    <row r="101" spans="1:15" ht="15" customHeight="1">
      <c r="C101" s="261">
        <v>95</v>
      </c>
      <c r="D101" s="240" t="str">
        <f t="shared" si="1"/>
        <v>RB95</v>
      </c>
      <c r="E101" s="240" t="str">
        <f>_xlfn.XLOOKUP($D101,OVERALL!$F$6:$F$512,OVERALL!K$6:K$512,"",0)</f>
        <v>Tevin Coleman</v>
      </c>
      <c r="F101" s="257" t="str">
        <f>_xlfn.XLOOKUP($E101,OVERALL!$K$6:$K$512,OVERALL!O$6:O$512,"",0)</f>
        <v>NYJ</v>
      </c>
      <c r="G101" s="257">
        <f>_xlfn.XLOOKUP($E101,OVERALL!$K$6:$K$512,OVERALL!P$6:P$512,"",0)</f>
        <v>10</v>
      </c>
      <c r="H101" s="246" t="str">
        <f>IF(_xlfn.XLOOKUP($D101,OVERALL!$F$6:$F$512,OVERALL!L$6:L$512,"",0)="","",_xlfn.XLOOKUP($D101,OVERALL!$F$6:$F$512,OVERALL!L$6:L$512,"",0))</f>
        <v/>
      </c>
      <c r="I101" s="267" t="str">
        <f>IF(_xlfn.XLOOKUP($D101,OVERALL!$F$6:$F$512,OVERALL!M$6:M$512,"",0)="","",_xlfn.XLOOKUP($D101,OVERALL!$F$6:$F$512,OVERALL!M$6:M$512,"",0))</f>
        <v/>
      </c>
      <c r="J101" s="247" t="str">
        <f>IF(_xlfn.XLOOKUP($D101,OVERALL!$F$6:$F$512,OVERALL!N$6:N$512,"",0)="","",_xlfn.XLOOKUP($D101,OVERALL!$F$6:$F$512,OVERALL!N$6:N$512,"",0))</f>
        <v/>
      </c>
      <c r="K101" s="258" t="str">
        <f>_xlfn.XLOOKUP($E101,OVERALL!$K$6:$K$512,OVERALL!R$6:R$512,"",0)</f>
        <v/>
      </c>
      <c r="L101" s="454">
        <f>_xlfn.XLOOKUP($E101,OVERALL!$K$6:$K$512,OVERALL!S$6:S$512,"",0)</f>
        <v>40.5</v>
      </c>
      <c r="M101" s="455">
        <f>_xlfn.XLOOKUP($E101,OVERALL!$K$6:$K$512,OVERALL!T$6:T$512,"",0)</f>
        <v>88</v>
      </c>
      <c r="N101" s="259">
        <f>_xlfn.XLOOKUP($E101,OVERALL!$K$6:$K$512,OVERALL!U$6:U$512,"",0)</f>
        <v>114</v>
      </c>
      <c r="O101" s="450">
        <f>_xlfn.XLOOKUP($E101,OVERALL!$K$6:$K$512,OVERALL!V$6:V$512,"",0)</f>
        <v>97.1</v>
      </c>
    </row>
    <row r="102" spans="1:15" ht="15" customHeight="1">
      <c r="C102" s="261">
        <v>96</v>
      </c>
      <c r="D102" s="240" t="str">
        <f t="shared" si="1"/>
        <v>RB96</v>
      </c>
      <c r="E102" s="240" t="str">
        <f>_xlfn.XLOOKUP($D102,OVERALL!$F$6:$F$512,OVERALL!K$6:K$512,"",0)</f>
        <v>Darrynton Evans</v>
      </c>
      <c r="F102" s="257" t="str">
        <f>_xlfn.XLOOKUP($E102,OVERALL!$K$6:$K$512,OVERALL!O$6:O$512,"",0)</f>
        <v>CHI</v>
      </c>
      <c r="G102" s="257">
        <f>_xlfn.XLOOKUP($E102,OVERALL!$K$6:$K$512,OVERALL!P$6:P$512,"",0)</f>
        <v>14</v>
      </c>
      <c r="H102" s="246" t="str">
        <f>IF(_xlfn.XLOOKUP($D102,OVERALL!$F$6:$F$512,OVERALL!L$6:L$512,"",0)="","",_xlfn.XLOOKUP($D102,OVERALL!$F$6:$F$512,OVERALL!L$6:L$512,"",0))</f>
        <v/>
      </c>
      <c r="I102" s="267" t="str">
        <f>IF(_xlfn.XLOOKUP($D102,OVERALL!$F$6:$F$512,OVERALL!M$6:M$512,"",0)="","",_xlfn.XLOOKUP($D102,OVERALL!$F$6:$F$512,OVERALL!M$6:M$512,"",0))</f>
        <v/>
      </c>
      <c r="J102" s="247" t="str">
        <f>IF(_xlfn.XLOOKUP($D102,OVERALL!$F$6:$F$512,OVERALL!N$6:N$512,"",0)="","",_xlfn.XLOOKUP($D102,OVERALL!$F$6:$F$512,OVERALL!N$6:N$512,"",0))</f>
        <v/>
      </c>
      <c r="K102" s="258">
        <f>_xlfn.XLOOKUP($E102,OVERALL!$K$6:$K$512,OVERALL!R$6:R$512,"",0)</f>
        <v>8.7100000000000009</v>
      </c>
      <c r="L102" s="454">
        <f>_xlfn.XLOOKUP($E102,OVERALL!$K$6:$K$512,OVERALL!S$6:S$512,"",0)</f>
        <v>1.8</v>
      </c>
      <c r="M102" s="455">
        <f>_xlfn.XLOOKUP($E102,OVERALL!$K$6:$K$512,OVERALL!T$6:T$512,"",0)</f>
        <v>81</v>
      </c>
      <c r="N102" s="259">
        <f>_xlfn.XLOOKUP($E102,OVERALL!$K$6:$K$512,OVERALL!U$6:U$512,"",0)</f>
        <v>126</v>
      </c>
      <c r="O102" s="450">
        <f>_xlfn.XLOOKUP($E102,OVERALL!$K$6:$K$512,OVERALL!V$6:V$512,"",0)</f>
        <v>100</v>
      </c>
    </row>
    <row r="103" spans="1:15" ht="15" customHeight="1">
      <c r="C103" s="261">
        <v>97</v>
      </c>
      <c r="D103" s="240" t="str">
        <f t="shared" si="1"/>
        <v>RB97</v>
      </c>
      <c r="E103" s="240" t="str">
        <f>_xlfn.XLOOKUP($D103,OVERALL!$F$6:$F$512,OVERALL!K$6:K$512,"",0)</f>
        <v>Jerome Ford</v>
      </c>
      <c r="F103" s="257" t="str">
        <f>_xlfn.XLOOKUP($E103,OVERALL!$K$6:$K$512,OVERALL!O$6:O$512,"",0)</f>
        <v>CLE</v>
      </c>
      <c r="G103" s="257">
        <f>_xlfn.XLOOKUP($E103,OVERALL!$K$6:$K$512,OVERALL!P$6:P$512,"",0)</f>
        <v>9</v>
      </c>
      <c r="H103" s="246" t="str">
        <f>IF(_xlfn.XLOOKUP($D103,OVERALL!$F$6:$F$512,OVERALL!L$6:L$512,"",0)="","",_xlfn.XLOOKUP($D103,OVERALL!$F$6:$F$512,OVERALL!L$6:L$512,"",0))</f>
        <v/>
      </c>
      <c r="I103" s="267" t="str">
        <f>IF(_xlfn.XLOOKUP($D103,OVERALL!$F$6:$F$512,OVERALL!M$6:M$512,"",0)="","",_xlfn.XLOOKUP($D103,OVERALL!$F$6:$F$512,OVERALL!M$6:M$512,"",0))</f>
        <v/>
      </c>
      <c r="J103" s="247" t="str">
        <f>IF(_xlfn.XLOOKUP($D103,OVERALL!$F$6:$F$512,OVERALL!N$6:N$512,"",0)="","",_xlfn.XLOOKUP($D103,OVERALL!$F$6:$F$512,OVERALL!N$6:N$512,"",0))</f>
        <v/>
      </c>
      <c r="K103" s="258">
        <f>_xlfn.XLOOKUP($E103,OVERALL!$K$6:$K$512,OVERALL!R$6:R$512,"",0)</f>
        <v>26.71</v>
      </c>
      <c r="L103" s="454">
        <f>_xlfn.XLOOKUP($E103,OVERALL!$K$6:$K$512,OVERALL!S$6:S$512,"",0)</f>
        <v>0</v>
      </c>
      <c r="M103" s="455">
        <f>_xlfn.XLOOKUP($E103,OVERALL!$K$6:$K$512,OVERALL!T$6:T$512,"",0)</f>
        <v>85</v>
      </c>
      <c r="N103" s="259">
        <f>_xlfn.XLOOKUP($E103,OVERALL!$K$6:$K$512,OVERALL!U$6:U$512,"",0)</f>
        <v>129</v>
      </c>
      <c r="O103" s="450">
        <f>_xlfn.XLOOKUP($E103,OVERALL!$K$6:$K$512,OVERALL!V$6:V$512,"",0)</f>
        <v>99.1</v>
      </c>
    </row>
    <row r="104" spans="1:15" ht="15" customHeight="1">
      <c r="C104" s="261">
        <v>98</v>
      </c>
      <c r="D104" s="240" t="str">
        <f t="shared" si="1"/>
        <v>RB98</v>
      </c>
      <c r="E104" s="240" t="str">
        <f>_xlfn.XLOOKUP($D104,OVERALL!$F$6:$F$512,OVERALL!K$6:K$512,"",0)</f>
        <v>Ty Johnson</v>
      </c>
      <c r="F104" s="257" t="str">
        <f>_xlfn.XLOOKUP($E104,OVERALL!$K$6:$K$512,OVERALL!O$6:O$512,"",0)</f>
        <v>NYJ</v>
      </c>
      <c r="G104" s="257">
        <f>_xlfn.XLOOKUP($E104,OVERALL!$K$6:$K$512,OVERALL!P$6:P$512,"",0)</f>
        <v>10</v>
      </c>
      <c r="H104" s="246" t="str">
        <f>IF(_xlfn.XLOOKUP($D104,OVERALL!$F$6:$F$512,OVERALL!L$6:L$512,"",0)="","",_xlfn.XLOOKUP($D104,OVERALL!$F$6:$F$512,OVERALL!L$6:L$512,"",0))</f>
        <v/>
      </c>
      <c r="I104" s="267" t="str">
        <f>IF(_xlfn.XLOOKUP($D104,OVERALL!$F$6:$F$512,OVERALL!M$6:M$512,"",0)="","",_xlfn.XLOOKUP($D104,OVERALL!$F$6:$F$512,OVERALL!M$6:M$512,"",0))</f>
        <v/>
      </c>
      <c r="J104" s="247" t="str">
        <f>IF(_xlfn.XLOOKUP($D104,OVERALL!$F$6:$F$512,OVERALL!N$6:N$512,"",0)="","",_xlfn.XLOOKUP($D104,OVERALL!$F$6:$F$512,OVERALL!N$6:N$512,"",0))</f>
        <v/>
      </c>
      <c r="K104" s="258">
        <f>_xlfn.XLOOKUP($E104,OVERALL!$K$6:$K$512,OVERALL!R$6:R$512,"",0)</f>
        <v>10.91</v>
      </c>
      <c r="L104" s="454">
        <f>_xlfn.XLOOKUP($E104,OVERALL!$K$6:$K$512,OVERALL!S$6:S$512,"",0)</f>
        <v>83</v>
      </c>
      <c r="M104" s="455">
        <f>_xlfn.XLOOKUP($E104,OVERALL!$K$6:$K$512,OVERALL!T$6:T$512,"",0)</f>
        <v>86</v>
      </c>
      <c r="N104" s="259">
        <f>_xlfn.XLOOKUP($E104,OVERALL!$K$6:$K$512,OVERALL!U$6:U$512,"",0)</f>
        <v>120</v>
      </c>
      <c r="O104" s="450">
        <f>_xlfn.XLOOKUP($E104,OVERALL!$K$6:$K$512,OVERALL!V$6:V$512,"",0)</f>
        <v>101.8</v>
      </c>
    </row>
    <row r="105" spans="1:15" ht="15" customHeight="1">
      <c r="C105" s="261">
        <v>99</v>
      </c>
      <c r="D105" s="240" t="str">
        <f t="shared" si="1"/>
        <v>RB99</v>
      </c>
      <c r="E105" s="240" t="str">
        <f>_xlfn.XLOOKUP($D105,OVERALL!$F$6:$F$512,OVERALL!K$6:K$512,"",0)</f>
        <v>Duke Johnson Jr.</v>
      </c>
      <c r="F105" s="257" t="str">
        <f>_xlfn.XLOOKUP($E105,OVERALL!$K$6:$K$512,OVERALL!O$6:O$512,"",0)</f>
        <v>BUF</v>
      </c>
      <c r="G105" s="257">
        <f>_xlfn.XLOOKUP($E105,OVERALL!$K$6:$K$512,OVERALL!P$6:P$512,"",0)</f>
        <v>7</v>
      </c>
      <c r="H105" s="246" t="str">
        <f>IF(_xlfn.XLOOKUP($D105,OVERALL!$F$6:$F$512,OVERALL!L$6:L$512,"",0)="","",_xlfn.XLOOKUP($D105,OVERALL!$F$6:$F$512,OVERALL!L$6:L$512,"",0))</f>
        <v/>
      </c>
      <c r="I105" s="267" t="str">
        <f>IF(_xlfn.XLOOKUP($D105,OVERALL!$F$6:$F$512,OVERALL!M$6:M$512,"",0)="","",_xlfn.XLOOKUP($D105,OVERALL!$F$6:$F$512,OVERALL!M$6:M$512,"",0))</f>
        <v/>
      </c>
      <c r="J105" s="247" t="str">
        <f>IF(_xlfn.XLOOKUP($D105,OVERALL!$F$6:$F$512,OVERALL!N$6:N$512,"",0)="","",_xlfn.XLOOKUP($D105,OVERALL!$F$6:$F$512,OVERALL!N$6:N$512,"",0))</f>
        <v/>
      </c>
      <c r="K105" s="258" t="str">
        <f>_xlfn.XLOOKUP($E105,OVERALL!$K$6:$K$512,OVERALL!R$6:R$512,"",0)</f>
        <v/>
      </c>
      <c r="L105" s="454">
        <f>_xlfn.XLOOKUP($E105,OVERALL!$K$6:$K$512,OVERALL!S$6:S$512,"",0)</f>
        <v>55.1</v>
      </c>
      <c r="M105" s="455">
        <f>_xlfn.XLOOKUP($E105,OVERALL!$K$6:$K$512,OVERALL!T$6:T$512,"",0)</f>
        <v>84</v>
      </c>
      <c r="N105" s="259">
        <f>_xlfn.XLOOKUP($E105,OVERALL!$K$6:$K$512,OVERALL!U$6:U$512,"",0)</f>
        <v>110</v>
      </c>
      <c r="O105" s="450">
        <f>_xlfn.XLOOKUP($E105,OVERALL!$K$6:$K$512,OVERALL!V$6:V$512,"",0)</f>
        <v>98.4</v>
      </c>
    </row>
    <row r="106" spans="1:15" ht="15" customHeight="1" thickBot="1">
      <c r="C106" s="262">
        <v>100</v>
      </c>
      <c r="D106" s="263" t="str">
        <f t="shared" si="1"/>
        <v>RB100</v>
      </c>
      <c r="E106" s="263" t="str">
        <f>_xlfn.XLOOKUP($D106,OVERALL!$F$6:$F$512,OVERALL!K$6:K$512,"",0)</f>
        <v>Salvon Ahmed</v>
      </c>
      <c r="F106" s="368" t="str">
        <f>_xlfn.XLOOKUP($E106,OVERALL!$K$6:$K$512,OVERALL!O$6:O$512,"",0)</f>
        <v>MIA</v>
      </c>
      <c r="G106" s="368">
        <f>_xlfn.XLOOKUP($E106,OVERALL!$K$6:$K$512,OVERALL!P$6:P$512,"",0)</f>
        <v>11</v>
      </c>
      <c r="H106" s="251" t="str">
        <f>IF(_xlfn.XLOOKUP($D106,OVERALL!$F$6:$F$512,OVERALL!L$6:L$512,"",0)="","",_xlfn.XLOOKUP($D106,OVERALL!$F$6:$F$512,OVERALL!L$6:L$512,"",0))</f>
        <v/>
      </c>
      <c r="I106" s="451" t="str">
        <f>IF(_xlfn.XLOOKUP($D106,OVERALL!$F$6:$F$512,OVERALL!M$6:M$512,"",0)="","",_xlfn.XLOOKUP($D106,OVERALL!$F$6:$F$512,OVERALL!M$6:M$512,"",0))</f>
        <v/>
      </c>
      <c r="J106" s="252" t="str">
        <f>IF(_xlfn.XLOOKUP($D106,OVERALL!$F$6:$F$512,OVERALL!N$6:N$512,"",0)="","",_xlfn.XLOOKUP($D106,OVERALL!$F$6:$F$512,OVERALL!N$6:N$512,"",0))</f>
        <v/>
      </c>
      <c r="K106" s="452">
        <f>_xlfn.XLOOKUP($E106,OVERALL!$K$6:$K$512,OVERALL!R$6:R$512,"",0)</f>
        <v>16.399999999999999</v>
      </c>
      <c r="L106" s="456">
        <f>_xlfn.XLOOKUP($E106,OVERALL!$K$6:$K$512,OVERALL!S$6:S$512,"",0)</f>
        <v>26.6</v>
      </c>
      <c r="M106" s="457">
        <f>_xlfn.XLOOKUP($E106,OVERALL!$K$6:$K$512,OVERALL!T$6:T$512,"",0)</f>
        <v>80</v>
      </c>
      <c r="N106" s="443">
        <f>_xlfn.XLOOKUP($E106,OVERALL!$K$6:$K$512,OVERALL!U$6:U$512,"",0)</f>
        <v>153</v>
      </c>
      <c r="O106" s="453">
        <f>_xlfn.XLOOKUP($E106,OVERALL!$K$6:$K$512,OVERALL!V$6:V$512,"",0)</f>
        <v>100.6</v>
      </c>
    </row>
    <row r="107" spans="1:15">
      <c r="A107" s="8" t="s">
        <v>69</v>
      </c>
    </row>
  </sheetData>
  <conditionalFormatting sqref="C7:F106 K7:O106">
    <cfRule type="expression" dxfId="63" priority="83">
      <formula>MOD(ROW(),2)</formula>
    </cfRule>
  </conditionalFormatting>
  <conditionalFormatting sqref="A20">
    <cfRule type="expression" dxfId="62" priority="21">
      <formula>MOD(ROW(),2)</formula>
    </cfRule>
  </conditionalFormatting>
  <conditionalFormatting sqref="M7:M106">
    <cfRule type="colorScale" priority="19">
      <colorScale>
        <cfvo type="min"/>
        <cfvo type="percentile" val="50"/>
        <cfvo type="max"/>
        <color rgb="FF63BE7B"/>
        <color rgb="FFFFEB84"/>
        <color rgb="FFF8696B"/>
      </colorScale>
    </cfRule>
  </conditionalFormatting>
  <conditionalFormatting sqref="N7:N106">
    <cfRule type="colorScale" priority="18">
      <colorScale>
        <cfvo type="min"/>
        <cfvo type="percentile" val="50"/>
        <cfvo type="max"/>
        <color rgb="FF63BE7B"/>
        <color rgb="FFFFEB84"/>
        <color rgb="FFF8696B"/>
      </colorScale>
    </cfRule>
  </conditionalFormatting>
  <conditionalFormatting sqref="O7:O106">
    <cfRule type="colorScale" priority="17">
      <colorScale>
        <cfvo type="min"/>
        <cfvo type="percentile" val="50"/>
        <cfvo type="max"/>
        <color rgb="FF63BE7B"/>
        <color rgb="FFFFEB84"/>
        <color rgb="FFF8696B"/>
      </colorScale>
    </cfRule>
  </conditionalFormatting>
  <conditionalFormatting sqref="I7:I106">
    <cfRule type="colorScale" priority="6">
      <colorScale>
        <cfvo type="min"/>
        <cfvo type="percentile" val="50"/>
        <cfvo type="max"/>
        <color rgb="FF63BE7B"/>
        <color rgb="FFFFEB84"/>
        <color rgb="FFF8696B"/>
      </colorScale>
    </cfRule>
    <cfRule type="expression" dxfId="61" priority="13">
      <formula>MOD(ROW(),2)</formula>
    </cfRule>
  </conditionalFormatting>
  <conditionalFormatting sqref="H7:H106">
    <cfRule type="expression" dxfId="60" priority="12">
      <formula>MOD(ROW(),2)</formula>
    </cfRule>
  </conditionalFormatting>
  <conditionalFormatting sqref="H7:H106">
    <cfRule type="cellIs" dxfId="59" priority="10" operator="equal">
      <formula>"FREE AGENT"</formula>
    </cfRule>
    <cfRule type="cellIs" dxfId="58" priority="11" operator="equal">
      <formula>"ROOKIE"</formula>
    </cfRule>
  </conditionalFormatting>
  <conditionalFormatting sqref="J7:J106">
    <cfRule type="expression" dxfId="57" priority="9">
      <formula>MOD(ROW(),2)</formula>
    </cfRule>
  </conditionalFormatting>
  <conditionalFormatting sqref="J7:J106">
    <cfRule type="cellIs" dxfId="56" priority="7" operator="equal">
      <formula>"PP"</formula>
    </cfRule>
    <cfRule type="cellIs" dxfId="55" priority="8" operator="equal">
      <formula>"F"</formula>
    </cfRule>
  </conditionalFormatting>
  <conditionalFormatting sqref="G7:G106">
    <cfRule type="expression" dxfId="54" priority="5">
      <formula>MOD(ROW(),2)</formula>
    </cfRule>
  </conditionalFormatting>
  <conditionalFormatting sqref="K7:K106">
    <cfRule type="colorScale" priority="3">
      <colorScale>
        <cfvo type="min"/>
        <cfvo type="percentile" val="50"/>
        <cfvo type="max"/>
        <color rgb="FF63BE7B"/>
        <color rgb="FFFFEB84"/>
        <color rgb="FFF8696B"/>
      </colorScale>
    </cfRule>
  </conditionalFormatting>
  <conditionalFormatting sqref="L7:L106">
    <cfRule type="colorScale" priority="1">
      <colorScale>
        <cfvo type="min"/>
        <cfvo type="percentile" val="50"/>
        <cfvo type="max"/>
        <color rgb="FF63BE7B"/>
        <color rgb="FFFFEB84"/>
        <color rgb="FFF8696B"/>
      </colorScale>
    </cfRule>
  </conditionalFormatting>
  <printOptions horizontalCentered="1"/>
  <pageMargins left="0.25" right="0.25" top="0.25" bottom="0.25" header="0" footer="0"/>
  <pageSetup paperSize="17" scale="89" fitToHeight="2" orientation="portrait" r:id="rId1"/>
  <rowBreaks count="1" manualBreakCount="1">
    <brk id="56" min="1" max="1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P154"/>
  <sheetViews>
    <sheetView showGridLines="0" view="pageBreakPreview" zoomScale="110" zoomScaleNormal="100" zoomScaleSheetLayoutView="110" workbookViewId="0"/>
  </sheetViews>
  <sheetFormatPr baseColWidth="10" defaultColWidth="8.83203125" defaultRowHeight="15" outlineLevelCol="1"/>
  <cols>
    <col min="2" max="2" width="1.6640625" customWidth="1"/>
    <col min="3" max="3" width="4.33203125" customWidth="1"/>
    <col min="4" max="4" width="6.83203125" customWidth="1" outlineLevel="1"/>
    <col min="5" max="5" width="23.33203125" customWidth="1"/>
    <col min="6" max="6" width="5.33203125" bestFit="1" customWidth="1"/>
    <col min="7" max="7" width="4.33203125" customWidth="1"/>
    <col min="8" max="8" width="15.83203125" customWidth="1"/>
    <col min="9" max="9" width="6.83203125" customWidth="1"/>
    <col min="10" max="10" width="4.33203125" customWidth="1"/>
    <col min="11" max="12" width="7.1640625" customWidth="1"/>
    <col min="13" max="15" width="6.1640625" customWidth="1"/>
    <col min="16" max="16" width="1.6640625" customWidth="1"/>
  </cols>
  <sheetData>
    <row r="1" spans="1:16" ht="15" customHeight="1" thickBot="1">
      <c r="A1" s="28" t="s">
        <v>268</v>
      </c>
      <c r="E1" s="9"/>
      <c r="H1" s="9"/>
      <c r="P1" t="s">
        <v>69</v>
      </c>
    </row>
    <row r="2" spans="1:16" ht="18" customHeight="1">
      <c r="C2" s="12" t="s">
        <v>279</v>
      </c>
    </row>
    <row r="3" spans="1:16" ht="18" customHeight="1" thickBot="1">
      <c r="C3" s="13" t="str">
        <f>C5</f>
        <v>WIDE RECEIVERS</v>
      </c>
      <c r="D3" s="13"/>
      <c r="E3" s="13"/>
      <c r="F3" s="13"/>
      <c r="G3" s="13"/>
      <c r="H3" s="13"/>
      <c r="I3" s="13"/>
      <c r="J3" s="13"/>
      <c r="K3" s="13"/>
      <c r="L3" s="13"/>
      <c r="M3" s="13"/>
      <c r="N3" s="13"/>
      <c r="O3" s="13"/>
      <c r="P3" s="22"/>
    </row>
    <row r="4" spans="1:16" ht="15" customHeight="1" thickTop="1" thickBot="1"/>
    <row r="5" spans="1:16" ht="15" customHeight="1">
      <c r="C5" s="2" t="s">
        <v>122</v>
      </c>
      <c r="D5" s="6"/>
      <c r="E5" s="6"/>
      <c r="F5" s="6"/>
      <c r="G5" s="6"/>
      <c r="H5" s="6"/>
      <c r="I5" s="6"/>
      <c r="J5" s="6"/>
      <c r="K5" s="6" t="s">
        <v>2447</v>
      </c>
      <c r="L5" s="6"/>
      <c r="M5" s="6" t="s">
        <v>279</v>
      </c>
      <c r="N5" s="6"/>
      <c r="O5" s="7"/>
    </row>
    <row r="6" spans="1:16" ht="15" customHeight="1" thickBot="1">
      <c r="C6" s="3" t="s">
        <v>2363</v>
      </c>
      <c r="D6" s="4" t="s">
        <v>280</v>
      </c>
      <c r="E6" s="4" t="s">
        <v>265</v>
      </c>
      <c r="F6" s="4" t="s">
        <v>63</v>
      </c>
      <c r="G6" s="4" t="s">
        <v>63</v>
      </c>
      <c r="H6" s="4" t="s">
        <v>1439</v>
      </c>
      <c r="I6" s="4" t="s">
        <v>521</v>
      </c>
      <c r="J6" s="4" t="s">
        <v>536</v>
      </c>
      <c r="K6" s="449" t="s">
        <v>2446</v>
      </c>
      <c r="L6" s="449" t="s">
        <v>2445</v>
      </c>
      <c r="M6" s="4" t="s">
        <v>65</v>
      </c>
      <c r="N6" s="4" t="s">
        <v>66</v>
      </c>
      <c r="O6" s="5" t="s">
        <v>67</v>
      </c>
    </row>
    <row r="7" spans="1:16" ht="15" customHeight="1">
      <c r="C7" s="261">
        <v>1</v>
      </c>
      <c r="D7" s="257" t="str">
        <f>CONCATENATE($A$1&amp;$C7)</f>
        <v>WR1</v>
      </c>
      <c r="E7" s="257" t="str">
        <f>_xlfn.XLOOKUP($D7,OVERALL!$F$6:$F$512,OVERALL!K$6:K$512,"",0)</f>
        <v>Justin Jefferson</v>
      </c>
      <c r="F7" s="257" t="str">
        <f>_xlfn.XLOOKUP($E7,OVERALL!$K$6:$K$512,OVERALL!O$6:O$512,"",0)</f>
        <v>MIN</v>
      </c>
      <c r="G7" s="257">
        <f>_xlfn.XLOOKUP($E7,OVERALL!$K$6:$K$512,OVERALL!P$6:P$512,"",0)</f>
        <v>7</v>
      </c>
      <c r="H7" s="246" t="str">
        <f>IF(_xlfn.XLOOKUP($D7,OVERALL!$F$6:$F$512,OVERALL!L$6:L$512,"",0)="","",_xlfn.XLOOKUP($D7,OVERALL!$F$6:$F$512,OVERALL!L$6:L$512,"",0))</f>
        <v>PROGRAM</v>
      </c>
      <c r="I7" s="268">
        <f>IF(_xlfn.XLOOKUP($D7,OVERALL!$F$6:$F$512,OVERALL!M$6:M$512,"",0)="","",_xlfn.XLOOKUP($D7,OVERALL!$F$6:$F$512,OVERALL!M$6:M$512,"",0))</f>
        <v>6</v>
      </c>
      <c r="J7" s="247" t="str">
        <f>IF(_xlfn.XLOOKUP($D7,OVERALL!$F$6:$F$512,OVERALL!N$6:N$512,"",0)="","",_xlfn.XLOOKUP($D7,OVERALL!$F$6:$F$512,OVERALL!N$6:N$512,"",0))</f>
        <v>F</v>
      </c>
      <c r="K7" s="248">
        <f>_xlfn.XLOOKUP($E7,OVERALL!$K$6:$K$512,OVERALL!R$6:R$512,"",0)</f>
        <v>216.08</v>
      </c>
      <c r="L7" s="247">
        <f>_xlfn.XLOOKUP($E7,OVERALL!$K$6:$K$512,OVERALL!S$6:S$512,"",0)</f>
        <v>222.4</v>
      </c>
      <c r="M7" s="248">
        <f>_xlfn.XLOOKUP($E7,OVERALL!$K$6:$K$512,OVERALL!T$6:T$512,"",0)</f>
        <v>1</v>
      </c>
      <c r="N7" s="246">
        <f>_xlfn.XLOOKUP($E7,OVERALL!$K$6:$K$512,OVERALL!U$6:U$512,"",0)</f>
        <v>3</v>
      </c>
      <c r="O7" s="249">
        <f>_xlfn.XLOOKUP($E7,OVERALL!$K$6:$K$512,OVERALL!V$6:V$512,"",0)</f>
        <v>1.8</v>
      </c>
    </row>
    <row r="8" spans="1:16" ht="15" customHeight="1">
      <c r="C8" s="261">
        <v>2</v>
      </c>
      <c r="D8" s="257" t="str">
        <f t="shared" ref="D8:D71" si="0">CONCATENATE($A$1&amp;$C8)</f>
        <v>WR2</v>
      </c>
      <c r="E8" s="257" t="str">
        <f>_xlfn.XLOOKUP($D8,OVERALL!$F$6:$F$512,OVERALL!K$6:K$512,"",0)</f>
        <v>Cooper Kupp</v>
      </c>
      <c r="F8" s="257" t="str">
        <f>_xlfn.XLOOKUP($E8,OVERALL!$K$6:$K$512,OVERALL!O$6:O$512,"",0)</f>
        <v>LAR</v>
      </c>
      <c r="G8" s="257">
        <f>_xlfn.XLOOKUP($E8,OVERALL!$K$6:$K$512,OVERALL!P$6:P$512,"",0)</f>
        <v>7</v>
      </c>
      <c r="H8" s="246" t="str">
        <f>IF(_xlfn.XLOOKUP($D8,OVERALL!$F$6:$F$512,OVERALL!L$6:L$512,"",0)="","",_xlfn.XLOOKUP($D8,OVERALL!$F$6:$F$512,OVERALL!L$6:L$512,"",0))</f>
        <v>HOMIES</v>
      </c>
      <c r="I8" s="268">
        <f>IF(_xlfn.XLOOKUP($D8,OVERALL!$F$6:$F$512,OVERALL!M$6:M$512,"",0)="","",_xlfn.XLOOKUP($D8,OVERALL!$F$6:$F$512,OVERALL!M$6:M$512,"",0))</f>
        <v>7</v>
      </c>
      <c r="J8" s="247" t="str">
        <f>IF(_xlfn.XLOOKUP($D8,OVERALL!$F$6:$F$512,OVERALL!N$6:N$512,"",0)="","",_xlfn.XLOOKUP($D8,OVERALL!$F$6:$F$512,OVERALL!N$6:N$512,"",0))</f>
        <v>F</v>
      </c>
      <c r="K8" s="248">
        <f>_xlfn.XLOOKUP($E8,OVERALL!$K$6:$K$512,OVERALL!R$6:R$512,"",0)</f>
        <v>262.52</v>
      </c>
      <c r="L8" s="247">
        <f>_xlfn.XLOOKUP($E8,OVERALL!$K$6:$K$512,OVERALL!S$6:S$512,"",0)</f>
        <v>294.5</v>
      </c>
      <c r="M8" s="248">
        <f>_xlfn.XLOOKUP($E8,OVERALL!$K$6:$K$512,OVERALL!T$6:T$512,"",0)</f>
        <v>1</v>
      </c>
      <c r="N8" s="246">
        <f>_xlfn.XLOOKUP($E8,OVERALL!$K$6:$K$512,OVERALL!U$6:U$512,"",0)</f>
        <v>3</v>
      </c>
      <c r="O8" s="249">
        <f>_xlfn.XLOOKUP($E8,OVERALL!$K$6:$K$512,OVERALL!V$6:V$512,"",0)</f>
        <v>2.1</v>
      </c>
    </row>
    <row r="9" spans="1:16" ht="15" customHeight="1">
      <c r="C9" s="261">
        <v>3</v>
      </c>
      <c r="D9" s="257" t="str">
        <f t="shared" si="0"/>
        <v>WR3</v>
      </c>
      <c r="E9" s="257" t="str">
        <f>_xlfn.XLOOKUP($D9,OVERALL!$F$6:$F$512,OVERALL!K$6:K$512,"",0)</f>
        <v>Ja'Marr Chase</v>
      </c>
      <c r="F9" s="257" t="str">
        <f>_xlfn.XLOOKUP($E9,OVERALL!$K$6:$K$512,OVERALL!O$6:O$512,"",0)</f>
        <v>CIN</v>
      </c>
      <c r="G9" s="257">
        <f>_xlfn.XLOOKUP($E9,OVERALL!$K$6:$K$512,OVERALL!P$6:P$512,"",0)</f>
        <v>10</v>
      </c>
      <c r="H9" s="246" t="str">
        <f>IF(_xlfn.XLOOKUP($D9,OVERALL!$F$6:$F$512,OVERALL!L$6:L$512,"",0)="","",_xlfn.XLOOKUP($D9,OVERALL!$F$6:$F$512,OVERALL!L$6:L$512,"",0))</f>
        <v>HOMIES</v>
      </c>
      <c r="I9" s="268">
        <f>IF(_xlfn.XLOOKUP($D9,OVERALL!$F$6:$F$512,OVERALL!M$6:M$512,"",0)="","",_xlfn.XLOOKUP($D9,OVERALL!$F$6:$F$512,OVERALL!M$6:M$512,"",0))</f>
        <v>1</v>
      </c>
      <c r="J9" s="247" t="str">
        <f>IF(_xlfn.XLOOKUP($D9,OVERALL!$F$6:$F$512,OVERALL!N$6:N$512,"",0)="","",_xlfn.XLOOKUP($D9,OVERALL!$F$6:$F$512,OVERALL!N$6:N$512,"",0))</f>
        <v>F</v>
      </c>
      <c r="K9" s="248">
        <f>_xlfn.XLOOKUP($E9,OVERALL!$K$6:$K$512,OVERALL!R$6:R$512,"",0)</f>
        <v>205.51</v>
      </c>
      <c r="L9" s="247">
        <f>_xlfn.XLOOKUP($E9,OVERALL!$K$6:$K$512,OVERALL!S$6:S$512,"",0)</f>
        <v>223.6</v>
      </c>
      <c r="M9" s="248">
        <f>_xlfn.XLOOKUP($E9,OVERALL!$K$6:$K$512,OVERALL!T$6:T$512,"",0)</f>
        <v>2</v>
      </c>
      <c r="N9" s="246">
        <f>_xlfn.XLOOKUP($E9,OVERALL!$K$6:$K$512,OVERALL!U$6:U$512,"",0)</f>
        <v>4</v>
      </c>
      <c r="O9" s="249">
        <f>_xlfn.XLOOKUP($E9,OVERALL!$K$6:$K$512,OVERALL!V$6:V$512,"",0)</f>
        <v>2.2000000000000002</v>
      </c>
    </row>
    <row r="10" spans="1:16" ht="15" customHeight="1">
      <c r="C10" s="261">
        <v>4</v>
      </c>
      <c r="D10" s="257" t="str">
        <f t="shared" si="0"/>
        <v>WR4</v>
      </c>
      <c r="E10" s="257" t="str">
        <f>_xlfn.XLOOKUP($D10,OVERALL!$F$6:$F$512,OVERALL!K$6:K$512,"",0)</f>
        <v>Davante Adams</v>
      </c>
      <c r="F10" s="257" t="str">
        <f>_xlfn.XLOOKUP($E10,OVERALL!$K$6:$K$512,OVERALL!O$6:O$512,"",0)</f>
        <v>LV</v>
      </c>
      <c r="G10" s="257">
        <f>_xlfn.XLOOKUP($E10,OVERALL!$K$6:$K$512,OVERALL!P$6:P$512,"",0)</f>
        <v>6</v>
      </c>
      <c r="H10" s="246" t="str">
        <f>IF(_xlfn.XLOOKUP($D10,OVERALL!$F$6:$F$512,OVERALL!L$6:L$512,"",0)="","",_xlfn.XLOOKUP($D10,OVERALL!$F$6:$F$512,OVERALL!L$6:L$512,"",0))</f>
        <v>DYNASTY</v>
      </c>
      <c r="I10" s="268">
        <f>IF(_xlfn.XLOOKUP($D10,OVERALL!$F$6:$F$512,OVERALL!M$6:M$512,"",0)="","",_xlfn.XLOOKUP($D10,OVERALL!$F$6:$F$512,OVERALL!M$6:M$512,"",0))</f>
        <v>25</v>
      </c>
      <c r="J10" s="247" t="str">
        <f>IF(_xlfn.XLOOKUP($D10,OVERALL!$F$6:$F$512,OVERALL!N$6:N$512,"",0)="","",_xlfn.XLOOKUP($D10,OVERALL!$F$6:$F$512,OVERALL!N$6:N$512,"",0))</f>
        <v>F</v>
      </c>
      <c r="K10" s="248">
        <f>_xlfn.XLOOKUP($E10,OVERALL!$K$6:$K$512,OVERALL!R$6:R$512,"",0)</f>
        <v>195.62</v>
      </c>
      <c r="L10" s="247">
        <f>_xlfn.XLOOKUP($E10,OVERALL!$K$6:$K$512,OVERALL!S$6:S$512,"",0)</f>
        <v>221.3</v>
      </c>
      <c r="M10" s="248">
        <f>_xlfn.XLOOKUP($E10,OVERALL!$K$6:$K$512,OVERALL!T$6:T$512,"",0)</f>
        <v>3</v>
      </c>
      <c r="N10" s="246">
        <f>_xlfn.XLOOKUP($E10,OVERALL!$K$6:$K$512,OVERALL!U$6:U$512,"",0)</f>
        <v>9</v>
      </c>
      <c r="O10" s="249">
        <f>_xlfn.XLOOKUP($E10,OVERALL!$K$6:$K$512,OVERALL!V$6:V$512,"",0)</f>
        <v>5.4</v>
      </c>
    </row>
    <row r="11" spans="1:16" ht="15" customHeight="1">
      <c r="C11" s="261">
        <v>5</v>
      </c>
      <c r="D11" s="257" t="str">
        <f t="shared" si="0"/>
        <v>WR5</v>
      </c>
      <c r="E11" s="257" t="str">
        <f>_xlfn.XLOOKUP($D11,OVERALL!$F$6:$F$512,OVERALL!K$6:K$512,"",0)</f>
        <v>CeeDee Lamb</v>
      </c>
      <c r="F11" s="257" t="str">
        <f>_xlfn.XLOOKUP($E11,OVERALL!$K$6:$K$512,OVERALL!O$6:O$512,"",0)</f>
        <v>DAL</v>
      </c>
      <c r="G11" s="257">
        <f>_xlfn.XLOOKUP($E11,OVERALL!$K$6:$K$512,OVERALL!P$6:P$512,"",0)</f>
        <v>9</v>
      </c>
      <c r="H11" s="246" t="str">
        <f>IF(_xlfn.XLOOKUP($D11,OVERALL!$F$6:$F$512,OVERALL!L$6:L$512,"",0)="","",_xlfn.XLOOKUP($D11,OVERALL!$F$6:$F$512,OVERALL!L$6:L$512,"",0))</f>
        <v>BROTHERHOOD</v>
      </c>
      <c r="I11" s="268">
        <f>IF(_xlfn.XLOOKUP($D11,OVERALL!$F$6:$F$512,OVERALL!M$6:M$512,"",0)="","",_xlfn.XLOOKUP($D11,OVERALL!$F$6:$F$512,OVERALL!M$6:M$512,"",0))</f>
        <v>4</v>
      </c>
      <c r="J11" s="247" t="str">
        <f>IF(_xlfn.XLOOKUP($D11,OVERALL!$F$6:$F$512,OVERALL!N$6:N$512,"",0)="","",_xlfn.XLOOKUP($D11,OVERALL!$F$6:$F$512,OVERALL!N$6:N$512,"",0))</f>
        <v>F</v>
      </c>
      <c r="K11" s="248">
        <f>_xlfn.XLOOKUP($E11,OVERALL!$K$6:$K$512,OVERALL!R$6:R$512,"",0)</f>
        <v>176.31</v>
      </c>
      <c r="L11" s="247">
        <f>_xlfn.XLOOKUP($E11,OVERALL!$K$6:$K$512,OVERALL!S$6:S$512,"",0)</f>
        <v>153.80000000000001</v>
      </c>
      <c r="M11" s="248">
        <f>_xlfn.XLOOKUP($E11,OVERALL!$K$6:$K$512,OVERALL!T$6:T$512,"",0)</f>
        <v>4</v>
      </c>
      <c r="N11" s="246">
        <f>_xlfn.XLOOKUP($E11,OVERALL!$K$6:$K$512,OVERALL!U$6:U$512,"",0)</f>
        <v>8</v>
      </c>
      <c r="O11" s="249">
        <f>_xlfn.XLOOKUP($E11,OVERALL!$K$6:$K$512,OVERALL!V$6:V$512,"",0)</f>
        <v>5.8</v>
      </c>
    </row>
    <row r="12" spans="1:16" ht="15" customHeight="1">
      <c r="C12" s="261">
        <v>6</v>
      </c>
      <c r="D12" s="257" t="str">
        <f t="shared" si="0"/>
        <v>WR6</v>
      </c>
      <c r="E12" s="257" t="str">
        <f>_xlfn.XLOOKUP($D12,OVERALL!$F$6:$F$512,OVERALL!K$6:K$512,"",0)</f>
        <v>Stefon Diggs</v>
      </c>
      <c r="F12" s="257" t="str">
        <f>_xlfn.XLOOKUP($E12,OVERALL!$K$6:$K$512,OVERALL!O$6:O$512,"",0)</f>
        <v>BUF</v>
      </c>
      <c r="G12" s="257">
        <f>_xlfn.XLOOKUP($E12,OVERALL!$K$6:$K$512,OVERALL!P$6:P$512,"",0)</f>
        <v>7</v>
      </c>
      <c r="H12" s="246" t="s">
        <v>523</v>
      </c>
      <c r="I12" s="268">
        <f>IF(_xlfn.XLOOKUP($D12,OVERALL!$F$6:$F$512,OVERALL!M$6:M$512,"",0)="","",_xlfn.XLOOKUP($D12,OVERALL!$F$6:$F$512,OVERALL!M$6:M$512,"",0))</f>
        <v>11</v>
      </c>
      <c r="J12" s="247" t="str">
        <f>IF(_xlfn.XLOOKUP($D12,OVERALL!$F$6:$F$512,OVERALL!N$6:N$512,"",0)="","",_xlfn.XLOOKUP($D12,OVERALL!$F$6:$F$512,OVERALL!N$6:N$512,"",0))</f>
        <v>F</v>
      </c>
      <c r="K12" s="248">
        <f>_xlfn.XLOOKUP($E12,OVERALL!$K$6:$K$512,OVERALL!R$6:R$512,"",0)</f>
        <v>193.96</v>
      </c>
      <c r="L12" s="247">
        <f>_xlfn.XLOOKUP($E12,OVERALL!$K$6:$K$512,OVERALL!S$6:S$512,"",0)</f>
        <v>182.5</v>
      </c>
      <c r="M12" s="248">
        <f>_xlfn.XLOOKUP($E12,OVERALL!$K$6:$K$512,OVERALL!T$6:T$512,"",0)</f>
        <v>4</v>
      </c>
      <c r="N12" s="246">
        <f>_xlfn.XLOOKUP($E12,OVERALL!$K$6:$K$512,OVERALL!U$6:U$512,"",0)</f>
        <v>9</v>
      </c>
      <c r="O12" s="249">
        <f>_xlfn.XLOOKUP($E12,OVERALL!$K$6:$K$512,OVERALL!V$6:V$512,"",0)</f>
        <v>5.9</v>
      </c>
    </row>
    <row r="13" spans="1:16" ht="15" customHeight="1">
      <c r="C13" s="261">
        <v>7</v>
      </c>
      <c r="D13" s="257" t="str">
        <f t="shared" si="0"/>
        <v>WR7</v>
      </c>
      <c r="E13" s="257" t="str">
        <f>_xlfn.XLOOKUP($D13,OVERALL!$F$6:$F$512,OVERALL!K$6:K$512,"",0)</f>
        <v>Deebo Samuel</v>
      </c>
      <c r="F13" s="257" t="str">
        <f>_xlfn.XLOOKUP($E13,OVERALL!$K$6:$K$512,OVERALL!O$6:O$512,"",0)</f>
        <v>SF</v>
      </c>
      <c r="G13" s="257">
        <f>_xlfn.XLOOKUP($E13,OVERALL!$K$6:$K$512,OVERALL!P$6:P$512,"",0)</f>
        <v>9</v>
      </c>
      <c r="H13" s="246" t="str">
        <f>IF(_xlfn.XLOOKUP($D13,OVERALL!$F$6:$F$512,OVERALL!L$6:L$512,"",0)="","",_xlfn.XLOOKUP($D13,OVERALL!$F$6:$F$512,OVERALL!L$6:L$512,"",0))</f>
        <v>MACHINE</v>
      </c>
      <c r="I13" s="268">
        <f>IF(_xlfn.XLOOKUP($D13,OVERALL!$F$6:$F$512,OVERALL!M$6:M$512,"",0)="","",_xlfn.XLOOKUP($D13,OVERALL!$F$6:$F$512,OVERALL!M$6:M$512,"",0))</f>
        <v>3</v>
      </c>
      <c r="J13" s="247" t="str">
        <f>IF(_xlfn.XLOOKUP($D13,OVERALL!$F$6:$F$512,OVERALL!N$6:N$512,"",0)="","",_xlfn.XLOOKUP($D13,OVERALL!$F$6:$F$512,OVERALL!N$6:N$512,"",0))</f>
        <v>F</v>
      </c>
      <c r="K13" s="248">
        <f>_xlfn.XLOOKUP($E13,OVERALL!$K$6:$K$512,OVERALL!R$6:R$512,"",0)</f>
        <v>202.56</v>
      </c>
      <c r="L13" s="247">
        <f>_xlfn.XLOOKUP($E13,OVERALL!$K$6:$K$512,OVERALL!S$6:S$512,"",0)</f>
        <v>261.95999999999998</v>
      </c>
      <c r="M13" s="248">
        <f>_xlfn.XLOOKUP($E13,OVERALL!$K$6:$K$512,OVERALL!T$6:T$512,"",0)</f>
        <v>4</v>
      </c>
      <c r="N13" s="246">
        <f>_xlfn.XLOOKUP($E13,OVERALL!$K$6:$K$512,OVERALL!U$6:U$512,"",0)</f>
        <v>10</v>
      </c>
      <c r="O13" s="249">
        <f>_xlfn.XLOOKUP($E13,OVERALL!$K$6:$K$512,OVERALL!V$6:V$512,"",0)</f>
        <v>5.7</v>
      </c>
    </row>
    <row r="14" spans="1:16" ht="15" customHeight="1">
      <c r="C14" s="261">
        <v>8</v>
      </c>
      <c r="D14" s="257" t="str">
        <f t="shared" si="0"/>
        <v>WR8</v>
      </c>
      <c r="E14" s="257" t="str">
        <f>_xlfn.XLOOKUP($D14,OVERALL!$F$6:$F$512,OVERALL!K$6:K$512,"",0)</f>
        <v>Tyreek Hill</v>
      </c>
      <c r="F14" s="257" t="str">
        <f>_xlfn.XLOOKUP($E14,OVERALL!$K$6:$K$512,OVERALL!O$6:O$512,"",0)</f>
        <v>MIA</v>
      </c>
      <c r="G14" s="257">
        <f>_xlfn.XLOOKUP($E14,OVERALL!$K$6:$K$512,OVERALL!P$6:P$512,"",0)</f>
        <v>11</v>
      </c>
      <c r="H14" s="246" t="str">
        <f>IF(_xlfn.XLOOKUP($D14,OVERALL!$F$6:$F$512,OVERALL!L$6:L$512,"",0)="","",_xlfn.XLOOKUP($D14,OVERALL!$F$6:$F$512,OVERALL!L$6:L$512,"",0))</f>
        <v>DYNASTY</v>
      </c>
      <c r="I14" s="268">
        <f>IF(_xlfn.XLOOKUP($D14,OVERALL!$F$6:$F$512,OVERALL!M$6:M$512,"",0)="","",_xlfn.XLOOKUP($D14,OVERALL!$F$6:$F$512,OVERALL!M$6:M$512,"",0))</f>
        <v>16</v>
      </c>
      <c r="J14" s="247" t="str">
        <f>IF(_xlfn.XLOOKUP($D14,OVERALL!$F$6:$F$512,OVERALL!N$6:N$512,"",0)="","",_xlfn.XLOOKUP($D14,OVERALL!$F$6:$F$512,OVERALL!N$6:N$512,"",0))</f>
        <v>F</v>
      </c>
      <c r="K14" s="248">
        <f>_xlfn.XLOOKUP($E14,OVERALL!$K$6:$K$512,OVERALL!R$6:R$512,"",0)</f>
        <v>161.01</v>
      </c>
      <c r="L14" s="247">
        <f>_xlfn.XLOOKUP($E14,OVERALL!$K$6:$K$512,OVERALL!S$6:S$512,"",0)</f>
        <v>185.5</v>
      </c>
      <c r="M14" s="248">
        <f>_xlfn.XLOOKUP($E14,OVERALL!$K$6:$K$512,OVERALL!T$6:T$512,"",0)</f>
        <v>8</v>
      </c>
      <c r="N14" s="246">
        <f>_xlfn.XLOOKUP($E14,OVERALL!$K$6:$K$512,OVERALL!U$6:U$512,"",0)</f>
        <v>14</v>
      </c>
      <c r="O14" s="249">
        <f>_xlfn.XLOOKUP($E14,OVERALL!$K$6:$K$512,OVERALL!V$6:V$512,"",0)</f>
        <v>9.8000000000000007</v>
      </c>
    </row>
    <row r="15" spans="1:16" ht="15" customHeight="1">
      <c r="C15" s="261">
        <v>9</v>
      </c>
      <c r="D15" s="257" t="str">
        <f t="shared" si="0"/>
        <v>WR9</v>
      </c>
      <c r="E15" s="257" t="str">
        <f>_xlfn.XLOOKUP($D15,OVERALL!$F$6:$F$512,OVERALL!K$6:K$512,"",0)</f>
        <v>Mike Evans</v>
      </c>
      <c r="F15" s="257" t="str">
        <f>_xlfn.XLOOKUP($E15,OVERALL!$K$6:$K$512,OVERALL!O$6:O$512,"",0)</f>
        <v>TB</v>
      </c>
      <c r="G15" s="257">
        <f>_xlfn.XLOOKUP($E15,OVERALL!$K$6:$K$512,OVERALL!P$6:P$512,"",0)</f>
        <v>11</v>
      </c>
      <c r="H15" s="246" t="str">
        <f>IF(_xlfn.XLOOKUP($D15,OVERALL!$F$6:$F$512,OVERALL!L$6:L$512,"",0)="","",_xlfn.XLOOKUP($D15,OVERALL!$F$6:$F$512,OVERALL!L$6:L$512,"",0))</f>
        <v>ROID RAGERS</v>
      </c>
      <c r="I15" s="268">
        <f>IF(_xlfn.XLOOKUP($D15,OVERALL!$F$6:$F$512,OVERALL!M$6:M$512,"",0)="","",_xlfn.XLOOKUP($D15,OVERALL!$F$6:$F$512,OVERALL!M$6:M$512,"",0))</f>
        <v>34</v>
      </c>
      <c r="J15" s="247" t="str">
        <f>IF(_xlfn.XLOOKUP($D15,OVERALL!$F$6:$F$512,OVERALL!N$6:N$512,"",0)="","",_xlfn.XLOOKUP($D15,OVERALL!$F$6:$F$512,OVERALL!N$6:N$512,"",0))</f>
        <v>X</v>
      </c>
      <c r="K15" s="248">
        <f>_xlfn.XLOOKUP($E15,OVERALL!$K$6:$K$512,OVERALL!R$6:R$512,"",0)</f>
        <v>175.44</v>
      </c>
      <c r="L15" s="247">
        <f>_xlfn.XLOOKUP($E15,OVERALL!$K$6:$K$512,OVERALL!S$6:S$512,"",0)</f>
        <v>188.5</v>
      </c>
      <c r="M15" s="248">
        <f>_xlfn.XLOOKUP($E15,OVERALL!$K$6:$K$512,OVERALL!T$6:T$512,"",0)</f>
        <v>6</v>
      </c>
      <c r="N15" s="246">
        <f>_xlfn.XLOOKUP($E15,OVERALL!$K$6:$K$512,OVERALL!U$6:U$512,"",0)</f>
        <v>13</v>
      </c>
      <c r="O15" s="249">
        <f>_xlfn.XLOOKUP($E15,OVERALL!$K$6:$K$512,OVERALL!V$6:V$512,"",0)</f>
        <v>8.8000000000000007</v>
      </c>
    </row>
    <row r="16" spans="1:16" ht="15" customHeight="1">
      <c r="C16" s="261">
        <v>10</v>
      </c>
      <c r="D16" s="257" t="str">
        <f t="shared" si="0"/>
        <v>WR10</v>
      </c>
      <c r="E16" s="257" t="str">
        <f>_xlfn.XLOOKUP($D16,OVERALL!$F$6:$F$512,OVERALL!K$6:K$512,"",0)</f>
        <v>A.J. Brown</v>
      </c>
      <c r="F16" s="257" t="str">
        <f>_xlfn.XLOOKUP($E16,OVERALL!$K$6:$K$512,OVERALL!O$6:O$512,"",0)</f>
        <v>PHI</v>
      </c>
      <c r="G16" s="257">
        <f>_xlfn.XLOOKUP($E16,OVERALL!$K$6:$K$512,OVERALL!P$6:P$512,"",0)</f>
        <v>7</v>
      </c>
      <c r="H16" s="246" t="str">
        <f>IF(_xlfn.XLOOKUP($D16,OVERALL!$F$6:$F$512,OVERALL!L$6:L$512,"",0)="","",_xlfn.XLOOKUP($D16,OVERALL!$F$6:$F$512,OVERALL!L$6:L$512,"",0))</f>
        <v>INVINCIBLES</v>
      </c>
      <c r="I16" s="268">
        <f>IF(_xlfn.XLOOKUP($D16,OVERALL!$F$6:$F$512,OVERALL!M$6:M$512,"",0)="","",_xlfn.XLOOKUP($D16,OVERALL!$F$6:$F$512,OVERALL!M$6:M$512,"",0))</f>
        <v>15</v>
      </c>
      <c r="J16" s="247" t="str">
        <f>IF(_xlfn.XLOOKUP($D16,OVERALL!$F$6:$F$512,OVERALL!N$6:N$512,"",0)="","",_xlfn.XLOOKUP($D16,OVERALL!$F$6:$F$512,OVERALL!N$6:N$512,"",0))</f>
        <v>PP</v>
      </c>
      <c r="K16" s="248">
        <f>_xlfn.XLOOKUP($E16,OVERALL!$K$6:$K$512,OVERALL!R$6:R$512,"",0)</f>
        <v>163.43</v>
      </c>
      <c r="L16" s="247">
        <f>_xlfn.XLOOKUP($E16,OVERALL!$K$6:$K$512,OVERALL!S$6:S$512,"",0)</f>
        <v>117.9</v>
      </c>
      <c r="M16" s="248">
        <f>_xlfn.XLOOKUP($E16,OVERALL!$K$6:$K$512,OVERALL!T$6:T$512,"",0)</f>
        <v>6</v>
      </c>
      <c r="N16" s="246">
        <f>_xlfn.XLOOKUP($E16,OVERALL!$K$6:$K$512,OVERALL!U$6:U$512,"",0)</f>
        <v>17</v>
      </c>
      <c r="O16" s="249">
        <f>_xlfn.XLOOKUP($E16,OVERALL!$K$6:$K$512,OVERALL!V$6:V$512,"",0)</f>
        <v>10.3</v>
      </c>
    </row>
    <row r="17" spans="3:15" ht="15" customHeight="1">
      <c r="C17" s="261">
        <v>11</v>
      </c>
      <c r="D17" s="257" t="str">
        <f t="shared" si="0"/>
        <v>WR11</v>
      </c>
      <c r="E17" s="257" t="str">
        <f>_xlfn.XLOOKUP($D17,OVERALL!$F$6:$F$512,OVERALL!K$6:K$512,"",0)</f>
        <v>Tee Higgins</v>
      </c>
      <c r="F17" s="257" t="str">
        <f>_xlfn.XLOOKUP($E17,OVERALL!$K$6:$K$512,OVERALL!O$6:O$512,"",0)</f>
        <v>CIN</v>
      </c>
      <c r="G17" s="257">
        <f>_xlfn.XLOOKUP($E17,OVERALL!$K$6:$K$512,OVERALL!P$6:P$512,"",0)</f>
        <v>10</v>
      </c>
      <c r="H17" s="246" t="str">
        <f>IF(_xlfn.XLOOKUP($D17,OVERALL!$F$6:$F$512,OVERALL!L$6:L$512,"",0)="","",_xlfn.XLOOKUP($D17,OVERALL!$F$6:$F$512,OVERALL!L$6:L$512,"",0))</f>
        <v>HABANEROS</v>
      </c>
      <c r="I17" s="268">
        <f>IF(_xlfn.XLOOKUP($D17,OVERALL!$F$6:$F$512,OVERALL!M$6:M$512,"",0)="","",_xlfn.XLOOKUP($D17,OVERALL!$F$6:$F$512,OVERALL!M$6:M$512,"",0))</f>
        <v>2</v>
      </c>
      <c r="J17" s="247" t="str">
        <f>IF(_xlfn.XLOOKUP($D17,OVERALL!$F$6:$F$512,OVERALL!N$6:N$512,"",0)="","",_xlfn.XLOOKUP($D17,OVERALL!$F$6:$F$512,OVERALL!N$6:N$512,"",0))</f>
        <v>F</v>
      </c>
      <c r="K17" s="248">
        <f>_xlfn.XLOOKUP($E17,OVERALL!$K$6:$K$512,OVERALL!R$6:R$512,"",0)</f>
        <v>164.91</v>
      </c>
      <c r="L17" s="247">
        <f>_xlfn.XLOOKUP($E17,OVERALL!$K$6:$K$512,OVERALL!S$6:S$512,"",0)</f>
        <v>145.1</v>
      </c>
      <c r="M17" s="248">
        <f>_xlfn.XLOOKUP($E17,OVERALL!$K$6:$K$512,OVERALL!T$6:T$512,"",0)</f>
        <v>8</v>
      </c>
      <c r="N17" s="246">
        <f>_xlfn.XLOOKUP($E17,OVERALL!$K$6:$K$512,OVERALL!U$6:U$512,"",0)</f>
        <v>14</v>
      </c>
      <c r="O17" s="249">
        <f>_xlfn.XLOOKUP($E17,OVERALL!$K$6:$K$512,OVERALL!V$6:V$512,"",0)</f>
        <v>11.6</v>
      </c>
    </row>
    <row r="18" spans="3:15" ht="15" customHeight="1">
      <c r="C18" s="261">
        <v>12</v>
      </c>
      <c r="D18" s="257" t="str">
        <f t="shared" si="0"/>
        <v>WR12</v>
      </c>
      <c r="E18" s="257" t="str">
        <f>_xlfn.XLOOKUP($D18,OVERALL!$F$6:$F$512,OVERALL!K$6:K$512,"",0)</f>
        <v>Michael Pittman Jr.</v>
      </c>
      <c r="F18" s="257" t="str">
        <f>_xlfn.XLOOKUP($E18,OVERALL!$K$6:$K$512,OVERALL!O$6:O$512,"",0)</f>
        <v>IND</v>
      </c>
      <c r="G18" s="257">
        <f>_xlfn.XLOOKUP($E18,OVERALL!$K$6:$K$512,OVERALL!P$6:P$512,"",0)</f>
        <v>14</v>
      </c>
      <c r="H18" s="246" t="str">
        <f>IF(_xlfn.XLOOKUP($D18,OVERALL!$F$6:$F$512,OVERALL!L$6:L$512,"",0)="","",_xlfn.XLOOKUP($D18,OVERALL!$F$6:$F$512,OVERALL!L$6:L$512,"",0))</f>
        <v>BROTHERHOOD</v>
      </c>
      <c r="I18" s="268">
        <f>IF(_xlfn.XLOOKUP($D18,OVERALL!$F$6:$F$512,OVERALL!M$6:M$512,"",0)="","",_xlfn.XLOOKUP($D18,OVERALL!$F$6:$F$512,OVERALL!M$6:M$512,"",0))</f>
        <v>1</v>
      </c>
      <c r="J18" s="247" t="str">
        <f>IF(_xlfn.XLOOKUP($D18,OVERALL!$F$6:$F$512,OVERALL!N$6:N$512,"",0)="","",_xlfn.XLOOKUP($D18,OVERALL!$F$6:$F$512,OVERALL!N$6:N$512,"",0))</f>
        <v>F</v>
      </c>
      <c r="K18" s="248">
        <f>_xlfn.XLOOKUP($E18,OVERALL!$K$6:$K$512,OVERALL!R$6:R$512,"",0)</f>
        <v>160.19999999999999</v>
      </c>
      <c r="L18" s="247">
        <f>_xlfn.XLOOKUP($E18,OVERALL!$K$6:$K$512,OVERALL!S$6:S$512,"",0)</f>
        <v>150.6</v>
      </c>
      <c r="M18" s="248">
        <f>_xlfn.XLOOKUP($E18,OVERALL!$K$6:$K$512,OVERALL!T$6:T$512,"",0)</f>
        <v>9</v>
      </c>
      <c r="N18" s="246">
        <f>_xlfn.XLOOKUP($E18,OVERALL!$K$6:$K$512,OVERALL!U$6:U$512,"",0)</f>
        <v>16</v>
      </c>
      <c r="O18" s="249">
        <f>_xlfn.XLOOKUP($E18,OVERALL!$K$6:$K$512,OVERALL!V$6:V$512,"",0)</f>
        <v>12.7</v>
      </c>
    </row>
    <row r="19" spans="3:15" ht="15" customHeight="1">
      <c r="C19" s="261">
        <v>13</v>
      </c>
      <c r="D19" s="257" t="str">
        <f t="shared" si="0"/>
        <v>WR13</v>
      </c>
      <c r="E19" s="257" t="str">
        <f>_xlfn.XLOOKUP($D19,OVERALL!$F$6:$F$512,OVERALL!K$6:K$512,"",0)</f>
        <v>DJ Moore</v>
      </c>
      <c r="F19" s="257" t="str">
        <f>_xlfn.XLOOKUP($E19,OVERALL!$K$6:$K$512,OVERALL!O$6:O$512,"",0)</f>
        <v>CAR</v>
      </c>
      <c r="G19" s="257">
        <f>_xlfn.XLOOKUP($E19,OVERALL!$K$6:$K$512,OVERALL!P$6:P$512,"",0)</f>
        <v>13</v>
      </c>
      <c r="H19" s="246" t="str">
        <f>IF(_xlfn.XLOOKUP($D19,OVERALL!$F$6:$F$512,OVERALL!L$6:L$512,"",0)="","",_xlfn.XLOOKUP($D19,OVERALL!$F$6:$F$512,OVERALL!L$6:L$512,"",0))</f>
        <v>SHAFT</v>
      </c>
      <c r="I19" s="268">
        <f>IF(_xlfn.XLOOKUP($D19,OVERALL!$F$6:$F$512,OVERALL!M$6:M$512,"",0)="","",_xlfn.XLOOKUP($D19,OVERALL!$F$6:$F$512,OVERALL!M$6:M$512,"",0))</f>
        <v>11</v>
      </c>
      <c r="J19" s="247" t="str">
        <f>IF(_xlfn.XLOOKUP($D19,OVERALL!$F$6:$F$512,OVERALL!N$6:N$512,"",0)="","",_xlfn.XLOOKUP($D19,OVERALL!$F$6:$F$512,OVERALL!N$6:N$512,"",0))</f>
        <v>F</v>
      </c>
      <c r="K19" s="248">
        <f>_xlfn.XLOOKUP($E19,OVERALL!$K$6:$K$512,OVERALL!R$6:R$512,"",0)</f>
        <v>146.46</v>
      </c>
      <c r="L19" s="247">
        <f>_xlfn.XLOOKUP($E19,OVERALL!$K$6:$K$512,OVERALL!S$6:S$512,"",0)</f>
        <v>144.5</v>
      </c>
      <c r="M19" s="248">
        <f>_xlfn.XLOOKUP($E19,OVERALL!$K$6:$K$512,OVERALL!T$6:T$512,"",0)</f>
        <v>9</v>
      </c>
      <c r="N19" s="246">
        <f>_xlfn.XLOOKUP($E19,OVERALL!$K$6:$K$512,OVERALL!U$6:U$512,"",0)</f>
        <v>17</v>
      </c>
      <c r="O19" s="249">
        <f>_xlfn.XLOOKUP($E19,OVERALL!$K$6:$K$512,OVERALL!V$6:V$512,"",0)</f>
        <v>13.3</v>
      </c>
    </row>
    <row r="20" spans="3:15" ht="15" customHeight="1">
      <c r="C20" s="261">
        <v>14</v>
      </c>
      <c r="D20" s="257" t="str">
        <f t="shared" si="0"/>
        <v>WR14</v>
      </c>
      <c r="E20" s="257" t="str">
        <f>_xlfn.XLOOKUP($D20,OVERALL!$F$6:$F$512,OVERALL!K$6:K$512,"",0)</f>
        <v>Keenan Allen</v>
      </c>
      <c r="F20" s="257" t="str">
        <f>_xlfn.XLOOKUP($E20,OVERALL!$K$6:$K$512,OVERALL!O$6:O$512,"",0)</f>
        <v>LAC</v>
      </c>
      <c r="G20" s="257">
        <f>_xlfn.XLOOKUP($E20,OVERALL!$K$6:$K$512,OVERALL!P$6:P$512,"",0)</f>
        <v>8</v>
      </c>
      <c r="H20" s="270" t="str">
        <f>IF(_xlfn.XLOOKUP($D20,OVERALL!$F$6:$F$512,OVERALL!L$6:L$512,"",0)="","",_xlfn.XLOOKUP($D20,OVERALL!$F$6:$F$512,OVERALL!L$6:L$512,"",0))</f>
        <v>BROTHERHOOD</v>
      </c>
      <c r="I20" s="268">
        <f>IF(_xlfn.XLOOKUP($D20,OVERALL!$F$6:$F$512,OVERALL!M$6:M$512,"",0)="","",_xlfn.XLOOKUP($D20,OVERALL!$F$6:$F$512,OVERALL!M$6:M$512,"",0))</f>
        <v>23</v>
      </c>
      <c r="J20" s="247" t="str">
        <f>IF(_xlfn.XLOOKUP($D20,OVERALL!$F$6:$F$512,OVERALL!N$6:N$512,"",0)="","",_xlfn.XLOOKUP($D20,OVERALL!$F$6:$F$512,OVERALL!N$6:N$512,"",0))</f>
        <v>F</v>
      </c>
      <c r="K20" s="248">
        <f>_xlfn.XLOOKUP($E20,OVERALL!$K$6:$K$512,OVERALL!R$6:R$512,"",0)</f>
        <v>163.19999999999999</v>
      </c>
      <c r="L20" s="247">
        <f>_xlfn.XLOOKUP($E20,OVERALL!$K$6:$K$512,OVERALL!S$6:S$512,"",0)</f>
        <v>151.80000000000001</v>
      </c>
      <c r="M20" s="248">
        <f>_xlfn.XLOOKUP($E20,OVERALL!$K$6:$K$512,OVERALL!T$6:T$512,"",0)</f>
        <v>10</v>
      </c>
      <c r="N20" s="246">
        <f>_xlfn.XLOOKUP($E20,OVERALL!$K$6:$K$512,OVERALL!U$6:U$512,"",0)</f>
        <v>21</v>
      </c>
      <c r="O20" s="249">
        <f>_xlfn.XLOOKUP($E20,OVERALL!$K$6:$K$512,OVERALL!V$6:V$512,"",0)</f>
        <v>14.2</v>
      </c>
    </row>
    <row r="21" spans="3:15" ht="15" customHeight="1">
      <c r="C21" s="261">
        <v>15</v>
      </c>
      <c r="D21" s="257" t="str">
        <f t="shared" si="0"/>
        <v>WR15</v>
      </c>
      <c r="E21" s="257" t="str">
        <f>_xlfn.XLOOKUP($D21,OVERALL!$F$6:$F$512,OVERALL!K$6:K$512,"",0)</f>
        <v>Mike Williams</v>
      </c>
      <c r="F21" s="257" t="str">
        <f>_xlfn.XLOOKUP($E21,OVERALL!$K$6:$K$512,OVERALL!O$6:O$512,"",0)</f>
        <v>LAC</v>
      </c>
      <c r="G21" s="257">
        <f>_xlfn.XLOOKUP($E21,OVERALL!$K$6:$K$512,OVERALL!P$6:P$512,"",0)</f>
        <v>8</v>
      </c>
      <c r="H21" s="246" t="str">
        <f>IF(_xlfn.XLOOKUP($D21,OVERALL!$F$6:$F$512,OVERALL!L$6:L$512,"",0)="","",_xlfn.XLOOKUP($D21,OVERALL!$F$6:$F$512,OVERALL!L$6:L$512,"",0))</f>
        <v>MACHINE</v>
      </c>
      <c r="I21" s="268">
        <f>IF(_xlfn.XLOOKUP($D21,OVERALL!$F$6:$F$512,OVERALL!M$6:M$512,"",0)="","",_xlfn.XLOOKUP($D21,OVERALL!$F$6:$F$512,OVERALL!M$6:M$512,"",0))</f>
        <v>3</v>
      </c>
      <c r="J21" s="247" t="str">
        <f>IF(_xlfn.XLOOKUP($D21,OVERALL!$F$6:$F$512,OVERALL!N$6:N$512,"",0)="","",_xlfn.XLOOKUP($D21,OVERALL!$F$6:$F$512,OVERALL!N$6:N$512,"",0))</f>
        <v>PP</v>
      </c>
      <c r="K21" s="248">
        <f>_xlfn.XLOOKUP($E21,OVERALL!$K$6:$K$512,OVERALL!R$6:R$512,"",0)</f>
        <v>164.13</v>
      </c>
      <c r="L21" s="247">
        <f>_xlfn.XLOOKUP($E21,OVERALL!$K$6:$K$512,OVERALL!S$6:S$512,"",0)</f>
        <v>170.6</v>
      </c>
      <c r="M21" s="248">
        <f>_xlfn.XLOOKUP($E21,OVERALL!$K$6:$K$512,OVERALL!T$6:T$512,"",0)</f>
        <v>12</v>
      </c>
      <c r="N21" s="246">
        <f>_xlfn.XLOOKUP($E21,OVERALL!$K$6:$K$512,OVERALL!U$6:U$512,"",0)</f>
        <v>19</v>
      </c>
      <c r="O21" s="249">
        <f>_xlfn.XLOOKUP($E21,OVERALL!$K$6:$K$512,OVERALL!V$6:V$512,"",0)</f>
        <v>14.4</v>
      </c>
    </row>
    <row r="22" spans="3:15" ht="15" customHeight="1">
      <c r="C22" s="261">
        <v>16</v>
      </c>
      <c r="D22" s="257" t="str">
        <f t="shared" si="0"/>
        <v>WR16</v>
      </c>
      <c r="E22" s="257" t="str">
        <f>_xlfn.XLOOKUP($D22,OVERALL!$F$6:$F$512,OVERALL!K$6:K$512,"",0)</f>
        <v>Courtland Sutton</v>
      </c>
      <c r="F22" s="257" t="str">
        <f>_xlfn.XLOOKUP($E22,OVERALL!$K$6:$K$512,OVERALL!O$6:O$512,"",0)</f>
        <v>DEN</v>
      </c>
      <c r="G22" s="257">
        <f>_xlfn.XLOOKUP($E22,OVERALL!$K$6:$K$512,OVERALL!P$6:P$512,"",0)</f>
        <v>9</v>
      </c>
      <c r="H22" s="246" t="str">
        <f>IF(_xlfn.XLOOKUP($D22,OVERALL!$F$6:$F$512,OVERALL!L$6:L$512,"",0)="","",_xlfn.XLOOKUP($D22,OVERALL!$F$6:$F$512,OVERALL!L$6:L$512,"",0))</f>
        <v>WAILERS</v>
      </c>
      <c r="I22" s="268">
        <f>IF(_xlfn.XLOOKUP($D22,OVERALL!$F$6:$F$512,OVERALL!M$6:M$512,"",0)="","",_xlfn.XLOOKUP($D22,OVERALL!$F$6:$F$512,OVERALL!M$6:M$512,"",0))</f>
        <v>5</v>
      </c>
      <c r="J22" s="247" t="str">
        <f>IF(_xlfn.XLOOKUP($D22,OVERALL!$F$6:$F$512,OVERALL!N$6:N$512,"",0)="","",_xlfn.XLOOKUP($D22,OVERALL!$F$6:$F$512,OVERALL!N$6:N$512,"",0))</f>
        <v>PP</v>
      </c>
      <c r="K22" s="248">
        <f>_xlfn.XLOOKUP($E22,OVERALL!$K$6:$K$512,OVERALL!R$6:R$512,"",0)</f>
        <v>152.86000000000001</v>
      </c>
      <c r="L22" s="247">
        <f>_xlfn.XLOOKUP($E22,OVERALL!$K$6:$K$512,OVERALL!S$6:S$512,"",0)</f>
        <v>92.24</v>
      </c>
      <c r="M22" s="248">
        <f>_xlfn.XLOOKUP($E22,OVERALL!$K$6:$K$512,OVERALL!T$6:T$512,"",0)</f>
        <v>8</v>
      </c>
      <c r="N22" s="246">
        <f>_xlfn.XLOOKUP($E22,OVERALL!$K$6:$K$512,OVERALL!U$6:U$512,"",0)</f>
        <v>21</v>
      </c>
      <c r="O22" s="249">
        <f>_xlfn.XLOOKUP($E22,OVERALL!$K$6:$K$512,OVERALL!V$6:V$512,"",0)</f>
        <v>15.6</v>
      </c>
    </row>
    <row r="23" spans="3:15" ht="15" customHeight="1">
      <c r="C23" s="261">
        <v>17</v>
      </c>
      <c r="D23" s="257" t="str">
        <f t="shared" si="0"/>
        <v>WR17</v>
      </c>
      <c r="E23" s="257" t="str">
        <f>_xlfn.XLOOKUP($D23,OVERALL!$F$6:$F$512,OVERALL!K$6:K$512,"",0)</f>
        <v>Terry McLaurin</v>
      </c>
      <c r="F23" s="257" t="str">
        <f>_xlfn.XLOOKUP($E23,OVERALL!$K$6:$K$512,OVERALL!O$6:O$512,"",0)</f>
        <v>WAS</v>
      </c>
      <c r="G23" s="257">
        <f>_xlfn.XLOOKUP($E23,OVERALL!$K$6:$K$512,OVERALL!P$6:P$512,"",0)</f>
        <v>14</v>
      </c>
      <c r="H23" s="246" t="str">
        <f>IF(_xlfn.XLOOKUP($D23,OVERALL!$F$6:$F$512,OVERALL!L$6:L$512,"",0)="","",_xlfn.XLOOKUP($D23,OVERALL!$F$6:$F$512,OVERALL!L$6:L$512,"",0))</f>
        <v>INVINCIBLES</v>
      </c>
      <c r="I23" s="268">
        <f>IF(_xlfn.XLOOKUP($D23,OVERALL!$F$6:$F$512,OVERALL!M$6:M$512,"",0)="","",_xlfn.XLOOKUP($D23,OVERALL!$F$6:$F$512,OVERALL!M$6:M$512,"",0))</f>
        <v>12</v>
      </c>
      <c r="J23" s="247" t="str">
        <f>IF(_xlfn.XLOOKUP($D23,OVERALL!$F$6:$F$512,OVERALL!N$6:N$512,"",0)="","",_xlfn.XLOOKUP($D23,OVERALL!$F$6:$F$512,OVERALL!N$6:N$512,"",0))</f>
        <v>X</v>
      </c>
      <c r="K23" s="248">
        <f>_xlfn.XLOOKUP($E23,OVERALL!$K$6:$K$512,OVERALL!R$6:R$512,"",0)</f>
        <v>146.99</v>
      </c>
      <c r="L23" s="247">
        <f>_xlfn.XLOOKUP($E23,OVERALL!$K$6:$K$512,OVERALL!S$6:S$512,"",0)</f>
        <v>136.5</v>
      </c>
      <c r="M23" s="248">
        <f>_xlfn.XLOOKUP($E23,OVERALL!$K$6:$K$512,OVERALL!T$6:T$512,"",0)</f>
        <v>14</v>
      </c>
      <c r="N23" s="246">
        <f>_xlfn.XLOOKUP($E23,OVERALL!$K$6:$K$512,OVERALL!U$6:U$512,"",0)</f>
        <v>25</v>
      </c>
      <c r="O23" s="249">
        <f>_xlfn.XLOOKUP($E23,OVERALL!$K$6:$K$512,OVERALL!V$6:V$512,"",0)</f>
        <v>17.7</v>
      </c>
    </row>
    <row r="24" spans="3:15" ht="15" customHeight="1">
      <c r="C24" s="261">
        <v>18</v>
      </c>
      <c r="D24" s="257" t="str">
        <f t="shared" si="0"/>
        <v>WR18</v>
      </c>
      <c r="E24" s="257" t="str">
        <f>_xlfn.XLOOKUP($D24,OVERALL!$F$6:$F$512,OVERALL!K$6:K$512,"",0)</f>
        <v>Jaylen Waddle</v>
      </c>
      <c r="F24" s="257" t="str">
        <f>_xlfn.XLOOKUP($E24,OVERALL!$K$6:$K$512,OVERALL!O$6:O$512,"",0)</f>
        <v>MIA</v>
      </c>
      <c r="G24" s="257">
        <f>_xlfn.XLOOKUP($E24,OVERALL!$K$6:$K$512,OVERALL!P$6:P$512,"",0)</f>
        <v>11</v>
      </c>
      <c r="H24" s="246" t="str">
        <f>IF(_xlfn.XLOOKUP($D24,OVERALL!$F$6:$F$512,OVERALL!L$6:L$512,"",0)="","",_xlfn.XLOOKUP($D24,OVERALL!$F$6:$F$512,OVERALL!L$6:L$512,"",0))</f>
        <v>HABANEROS</v>
      </c>
      <c r="I24" s="268">
        <f>IF(_xlfn.XLOOKUP($D24,OVERALL!$F$6:$F$512,OVERALL!M$6:M$512,"",0)="","",_xlfn.XLOOKUP($D24,OVERALL!$F$6:$F$512,OVERALL!M$6:M$512,"",0))</f>
        <v>1</v>
      </c>
      <c r="J24" s="247" t="str">
        <f>IF(_xlfn.XLOOKUP($D24,OVERALL!$F$6:$F$512,OVERALL!N$6:N$512,"",0)="","",_xlfn.XLOOKUP($D24,OVERALL!$F$6:$F$512,OVERALL!N$6:N$512,"",0))</f>
        <v>F</v>
      </c>
      <c r="K24" s="248">
        <f>_xlfn.XLOOKUP($E24,OVERALL!$K$6:$K$512,OVERALL!R$6:R$512,"",0)</f>
        <v>161.62</v>
      </c>
      <c r="L24" s="247">
        <f>_xlfn.XLOOKUP($E24,OVERALL!$K$6:$K$512,OVERALL!S$6:S$512,"",0)</f>
        <v>141.80000000000001</v>
      </c>
      <c r="M24" s="248">
        <f>_xlfn.XLOOKUP($E24,OVERALL!$K$6:$K$512,OVERALL!T$6:T$512,"",0)</f>
        <v>16</v>
      </c>
      <c r="N24" s="246">
        <f>_xlfn.XLOOKUP($E24,OVERALL!$K$6:$K$512,OVERALL!U$6:U$512,"",0)</f>
        <v>30</v>
      </c>
      <c r="O24" s="249">
        <f>_xlfn.XLOOKUP($E24,OVERALL!$K$6:$K$512,OVERALL!V$6:V$512,"",0)</f>
        <v>22</v>
      </c>
    </row>
    <row r="25" spans="3:15" ht="15" customHeight="1">
      <c r="C25" s="261">
        <v>19</v>
      </c>
      <c r="D25" s="257" t="str">
        <f t="shared" si="0"/>
        <v>WR19</v>
      </c>
      <c r="E25" s="257" t="str">
        <f>_xlfn.XLOOKUP($D25,OVERALL!$F$6:$F$512,OVERALL!K$6:K$512,"",0)</f>
        <v>Brandin Cooks</v>
      </c>
      <c r="F25" s="257" t="str">
        <f>_xlfn.XLOOKUP($E25,OVERALL!$K$6:$K$512,OVERALL!O$6:O$512,"",0)</f>
        <v>HOU</v>
      </c>
      <c r="G25" s="257">
        <f>_xlfn.XLOOKUP($E25,OVERALL!$K$6:$K$512,OVERALL!P$6:P$512,"",0)</f>
        <v>6</v>
      </c>
      <c r="H25" s="246" t="str">
        <f>IF(_xlfn.XLOOKUP($D25,OVERALL!$F$6:$F$512,OVERALL!L$6:L$512,"",0)="","",_xlfn.XLOOKUP($D25,OVERALL!$F$6:$F$512,OVERALL!L$6:L$512,"",0))</f>
        <v>HOMIES</v>
      </c>
      <c r="I25" s="268">
        <f>IF(_xlfn.XLOOKUP($D25,OVERALL!$F$6:$F$512,OVERALL!M$6:M$512,"",0)="","",_xlfn.XLOOKUP($D25,OVERALL!$F$6:$F$512,OVERALL!M$6:M$512,"",0))</f>
        <v>1</v>
      </c>
      <c r="J25" s="247" t="str">
        <f>IF(_xlfn.XLOOKUP($D25,OVERALL!$F$6:$F$512,OVERALL!N$6:N$512,"",0)="","",_xlfn.XLOOKUP($D25,OVERALL!$F$6:$F$512,OVERALL!N$6:N$512,"",0))</f>
        <v>PP</v>
      </c>
      <c r="K25" s="248">
        <f>_xlfn.XLOOKUP($E25,OVERALL!$K$6:$K$512,OVERALL!R$6:R$512,"",0)</f>
        <v>146.28</v>
      </c>
      <c r="L25" s="247">
        <f>_xlfn.XLOOKUP($E25,OVERALL!$K$6:$K$512,OVERALL!S$6:S$512,"",0)</f>
        <v>141.80000000000001</v>
      </c>
      <c r="M25" s="248">
        <f>_xlfn.XLOOKUP($E25,OVERALL!$K$6:$K$512,OVERALL!T$6:T$512,"",0)</f>
        <v>16</v>
      </c>
      <c r="N25" s="246">
        <f>_xlfn.XLOOKUP($E25,OVERALL!$K$6:$K$512,OVERALL!U$6:U$512,"",0)</f>
        <v>30</v>
      </c>
      <c r="O25" s="249">
        <f>_xlfn.XLOOKUP($E25,OVERALL!$K$6:$K$512,OVERALL!V$6:V$512,"",0)</f>
        <v>20.399999999999999</v>
      </c>
    </row>
    <row r="26" spans="3:15" ht="15" customHeight="1">
      <c r="C26" s="261">
        <v>20</v>
      </c>
      <c r="D26" s="257" t="str">
        <f t="shared" si="0"/>
        <v>WR20</v>
      </c>
      <c r="E26" s="257" t="str">
        <f>_xlfn.XLOOKUP($D26,OVERALL!$F$6:$F$512,OVERALL!K$6:K$512,"",0)</f>
        <v>Gabriel Davis</v>
      </c>
      <c r="F26" s="257" t="str">
        <f>_xlfn.XLOOKUP($E26,OVERALL!$K$6:$K$512,OVERALL!O$6:O$512,"",0)</f>
        <v>BUF</v>
      </c>
      <c r="G26" s="257">
        <f>_xlfn.XLOOKUP($E26,OVERALL!$K$6:$K$512,OVERALL!P$6:P$512,"",0)</f>
        <v>7</v>
      </c>
      <c r="H26" s="270" t="str">
        <f>IF(_xlfn.XLOOKUP($D26,OVERALL!$F$6:$F$512,OVERALL!L$6:L$512,"",0)="","",_xlfn.XLOOKUP($D26,OVERALL!$F$6:$F$512,OVERALL!L$6:L$512,"",0))</f>
        <v>SHAFT</v>
      </c>
      <c r="I26" s="268">
        <f>IF(_xlfn.XLOOKUP($D26,OVERALL!$F$6:$F$512,OVERALL!M$6:M$512,"",0)="","",_xlfn.XLOOKUP($D26,OVERALL!$F$6:$F$512,OVERALL!M$6:M$512,"",0))</f>
        <v>5</v>
      </c>
      <c r="J26" s="247" t="str">
        <f>IF(_xlfn.XLOOKUP($D26,OVERALL!$F$6:$F$512,OVERALL!N$6:N$512,"",0)="","",_xlfn.XLOOKUP($D26,OVERALL!$F$6:$F$512,OVERALL!N$6:N$512,"",0))</f>
        <v>F</v>
      </c>
      <c r="K26" s="248">
        <f>_xlfn.XLOOKUP($E26,OVERALL!$K$6:$K$512,OVERALL!R$6:R$512,"",0)</f>
        <v>143.59</v>
      </c>
      <c r="L26" s="247">
        <f>_xlfn.XLOOKUP($E26,OVERALL!$K$6:$K$512,OVERALL!S$6:S$512,"",0)</f>
        <v>90.9</v>
      </c>
      <c r="M26" s="248">
        <f>_xlfn.XLOOKUP($E26,OVERALL!$K$6:$K$512,OVERALL!T$6:T$512,"",0)</f>
        <v>12</v>
      </c>
      <c r="N26" s="246">
        <f>_xlfn.XLOOKUP($E26,OVERALL!$K$6:$K$512,OVERALL!U$6:U$512,"",0)</f>
        <v>36</v>
      </c>
      <c r="O26" s="249">
        <f>_xlfn.XLOOKUP($E26,OVERALL!$K$6:$K$512,OVERALL!V$6:V$512,"",0)</f>
        <v>19.5</v>
      </c>
    </row>
    <row r="27" spans="3:15" ht="15" customHeight="1">
      <c r="C27" s="261">
        <v>21</v>
      </c>
      <c r="D27" s="257" t="str">
        <f t="shared" si="0"/>
        <v>WR21</v>
      </c>
      <c r="E27" s="257" t="str">
        <f>_xlfn.XLOOKUP($D27,OVERALL!$F$6:$F$512,OVERALL!K$6:K$512,"",0)</f>
        <v>DK Metcalf</v>
      </c>
      <c r="F27" s="257" t="str">
        <f>_xlfn.XLOOKUP($E27,OVERALL!$K$6:$K$512,OVERALL!O$6:O$512,"",0)</f>
        <v>SEA</v>
      </c>
      <c r="G27" s="257">
        <f>_xlfn.XLOOKUP($E27,OVERALL!$K$6:$K$512,OVERALL!P$6:P$512,"",0)</f>
        <v>11</v>
      </c>
      <c r="H27" s="246" t="str">
        <f>IF(_xlfn.XLOOKUP($D27,OVERALL!$F$6:$F$512,OVERALL!L$6:L$512,"",0)="","",_xlfn.XLOOKUP($D27,OVERALL!$F$6:$F$512,OVERALL!L$6:L$512,"",0))</f>
        <v>MACHINE</v>
      </c>
      <c r="I27" s="268">
        <f>IF(_xlfn.XLOOKUP($D27,OVERALL!$F$6:$F$512,OVERALL!M$6:M$512,"",0)="","",_xlfn.XLOOKUP($D27,OVERALL!$F$6:$F$512,OVERALL!M$6:M$512,"",0))</f>
        <v>6</v>
      </c>
      <c r="J27" s="247" t="str">
        <f>IF(_xlfn.XLOOKUP($D27,OVERALL!$F$6:$F$512,OVERALL!N$6:N$512,"",0)="","",_xlfn.XLOOKUP($D27,OVERALL!$F$6:$F$512,OVERALL!N$6:N$512,"",0))</f>
        <v>PP</v>
      </c>
      <c r="K27" s="248">
        <f>_xlfn.XLOOKUP($E27,OVERALL!$K$6:$K$512,OVERALL!R$6:R$512,"",0)</f>
        <v>147.13</v>
      </c>
      <c r="L27" s="247">
        <f>_xlfn.XLOOKUP($E27,OVERALL!$K$6:$K$512,OVERALL!S$6:S$512,"",0)</f>
        <v>169.3</v>
      </c>
      <c r="M27" s="248">
        <f>_xlfn.XLOOKUP($E27,OVERALL!$K$6:$K$512,OVERALL!T$6:T$512,"",0)</f>
        <v>16</v>
      </c>
      <c r="N27" s="246">
        <f>_xlfn.XLOOKUP($E27,OVERALL!$K$6:$K$512,OVERALL!U$6:U$512,"",0)</f>
        <v>29</v>
      </c>
      <c r="O27" s="249">
        <f>_xlfn.XLOOKUP($E27,OVERALL!$K$6:$K$512,OVERALL!V$6:V$512,"",0)</f>
        <v>20.8</v>
      </c>
    </row>
    <row r="28" spans="3:15" ht="15" customHeight="1">
      <c r="C28" s="261">
        <v>22</v>
      </c>
      <c r="D28" s="257" t="str">
        <f t="shared" si="0"/>
        <v>WR22</v>
      </c>
      <c r="E28" s="257" t="str">
        <f>_xlfn.XLOOKUP($D28,OVERALL!$F$6:$F$512,OVERALL!K$6:K$512,"",0)</f>
        <v>Diontae Johnson</v>
      </c>
      <c r="F28" s="257" t="str">
        <f>_xlfn.XLOOKUP($E28,OVERALL!$K$6:$K$512,OVERALL!O$6:O$512,"",0)</f>
        <v>PIT</v>
      </c>
      <c r="G28" s="257">
        <f>_xlfn.XLOOKUP($E28,OVERALL!$K$6:$K$512,OVERALL!P$6:P$512,"",0)</f>
        <v>9</v>
      </c>
      <c r="H28" s="246" t="str">
        <f>IF(_xlfn.XLOOKUP($D28,OVERALL!$F$6:$F$512,OVERALL!L$6:L$512,"",0)="","",_xlfn.XLOOKUP($D28,OVERALL!$F$6:$F$512,OVERALL!L$6:L$512,"",0))</f>
        <v>SHAFT</v>
      </c>
      <c r="I28" s="268">
        <f>IF(_xlfn.XLOOKUP($D28,OVERALL!$F$6:$F$512,OVERALL!M$6:M$512,"",0)="","",_xlfn.XLOOKUP($D28,OVERALL!$F$6:$F$512,OVERALL!M$6:M$512,"",0))</f>
        <v>1</v>
      </c>
      <c r="J28" s="247" t="str">
        <f>IF(_xlfn.XLOOKUP($D28,OVERALL!$F$6:$F$512,OVERALL!N$6:N$512,"",0)="","",_xlfn.XLOOKUP($D28,OVERALL!$F$6:$F$512,OVERALL!N$6:N$512,"",0))</f>
        <v>PP</v>
      </c>
      <c r="K28" s="248">
        <f>_xlfn.XLOOKUP($E28,OVERALL!$K$6:$K$512,OVERALL!R$6:R$512,"",0)</f>
        <v>145.31</v>
      </c>
      <c r="L28" s="247">
        <f>_xlfn.XLOOKUP($E28,OVERALL!$K$6:$K$512,OVERALL!S$6:S$512,"",0)</f>
        <v>167.4</v>
      </c>
      <c r="M28" s="248">
        <f>_xlfn.XLOOKUP($E28,OVERALL!$K$6:$K$512,OVERALL!T$6:T$512,"",0)</f>
        <v>17</v>
      </c>
      <c r="N28" s="246">
        <f>_xlfn.XLOOKUP($E28,OVERALL!$K$6:$K$512,OVERALL!U$6:U$512,"",0)</f>
        <v>30</v>
      </c>
      <c r="O28" s="249">
        <f>_xlfn.XLOOKUP($E28,OVERALL!$K$6:$K$512,OVERALL!V$6:V$512,"",0)</f>
        <v>22</v>
      </c>
    </row>
    <row r="29" spans="3:15" ht="15" customHeight="1">
      <c r="C29" s="261">
        <v>23</v>
      </c>
      <c r="D29" s="257" t="str">
        <f t="shared" si="0"/>
        <v>WR23</v>
      </c>
      <c r="E29" s="257" t="str">
        <f>_xlfn.XLOOKUP($D29,OVERALL!$F$6:$F$512,OVERALL!K$6:K$512,"",0)</f>
        <v>Allen Robinson II</v>
      </c>
      <c r="F29" s="257" t="str">
        <f>_xlfn.XLOOKUP($E29,OVERALL!$K$6:$K$512,OVERALL!O$6:O$512,"",0)</f>
        <v>LAR</v>
      </c>
      <c r="G29" s="257">
        <f>_xlfn.XLOOKUP($E29,OVERALL!$K$6:$K$512,OVERALL!P$6:P$512,"",0)</f>
        <v>7</v>
      </c>
      <c r="H29" s="246" t="str">
        <f>IF(_xlfn.XLOOKUP($D29,OVERALL!$F$6:$F$512,OVERALL!L$6:L$512,"",0)="","",_xlfn.XLOOKUP($D29,OVERALL!$F$6:$F$512,OVERALL!L$6:L$512,"",0))</f>
        <v>WAILERS</v>
      </c>
      <c r="I29" s="268">
        <f>IF(_xlfn.XLOOKUP($D29,OVERALL!$F$6:$F$512,OVERALL!M$6:M$512,"",0)="","",_xlfn.XLOOKUP($D29,OVERALL!$F$6:$F$512,OVERALL!M$6:M$512,"",0))</f>
        <v>13</v>
      </c>
      <c r="J29" s="247" t="str">
        <f>IF(_xlfn.XLOOKUP($D29,OVERALL!$F$6:$F$512,OVERALL!N$6:N$512,"",0)="","",_xlfn.XLOOKUP($D29,OVERALL!$F$6:$F$512,OVERALL!N$6:N$512,"",0))</f>
        <v>X</v>
      </c>
      <c r="K29" s="248">
        <f>_xlfn.XLOOKUP($E29,OVERALL!$K$6:$K$512,OVERALL!R$6:R$512,"",0)</f>
        <v>153.09</v>
      </c>
      <c r="L29" s="247">
        <f>_xlfn.XLOOKUP($E29,OVERALL!$K$6:$K$512,OVERALL!S$6:S$512,"",0)</f>
        <v>49</v>
      </c>
      <c r="M29" s="248">
        <f>_xlfn.XLOOKUP($E29,OVERALL!$K$6:$K$512,OVERALL!T$6:T$512,"",0)</f>
        <v>15</v>
      </c>
      <c r="N29" s="246">
        <f>_xlfn.XLOOKUP($E29,OVERALL!$K$6:$K$512,OVERALL!U$6:U$512,"",0)</f>
        <v>31</v>
      </c>
      <c r="O29" s="249">
        <f>_xlfn.XLOOKUP($E29,OVERALL!$K$6:$K$512,OVERALL!V$6:V$512,"",0)</f>
        <v>23</v>
      </c>
    </row>
    <row r="30" spans="3:15" ht="15" customHeight="1">
      <c r="C30" s="261">
        <v>24</v>
      </c>
      <c r="D30" s="257" t="str">
        <f t="shared" si="0"/>
        <v>WR24</v>
      </c>
      <c r="E30" s="257" t="str">
        <f>_xlfn.XLOOKUP($D30,OVERALL!$F$6:$F$512,OVERALL!K$6:K$512,"",0)</f>
        <v>Darnell Mooney</v>
      </c>
      <c r="F30" s="257" t="str">
        <f>_xlfn.XLOOKUP($E30,OVERALL!$K$6:$K$512,OVERALL!O$6:O$512,"",0)</f>
        <v>CHI</v>
      </c>
      <c r="G30" s="257">
        <f>_xlfn.XLOOKUP($E30,OVERALL!$K$6:$K$512,OVERALL!P$6:P$512,"",0)</f>
        <v>14</v>
      </c>
      <c r="H30" s="246" t="str">
        <f>IF(_xlfn.XLOOKUP($D30,OVERALL!$F$6:$F$512,OVERALL!L$6:L$512,"",0)="","",_xlfn.XLOOKUP($D30,OVERALL!$F$6:$F$512,OVERALL!L$6:L$512,"",0))</f>
        <v>HOMIES</v>
      </c>
      <c r="I30" s="268">
        <f>IF(_xlfn.XLOOKUP($D30,OVERALL!$F$6:$F$512,OVERALL!M$6:M$512,"",0)="","",_xlfn.XLOOKUP($D30,OVERALL!$F$6:$F$512,OVERALL!M$6:M$512,"",0))</f>
        <v>1</v>
      </c>
      <c r="J30" s="247" t="str">
        <f>IF(_xlfn.XLOOKUP($D30,OVERALL!$F$6:$F$512,OVERALL!N$6:N$512,"",0)="","",_xlfn.XLOOKUP($D30,OVERALL!$F$6:$F$512,OVERALL!N$6:N$512,"",0))</f>
        <v>PP</v>
      </c>
      <c r="K30" s="248">
        <f>_xlfn.XLOOKUP($E30,OVERALL!$K$6:$K$512,OVERALL!R$6:R$512,"",0)</f>
        <v>132.66</v>
      </c>
      <c r="L30" s="247">
        <f>_xlfn.XLOOKUP($E30,OVERALL!$K$6:$K$512,OVERALL!S$6:S$512,"",0)</f>
        <v>138.69999999999999</v>
      </c>
      <c r="M30" s="248">
        <f>_xlfn.XLOOKUP($E30,OVERALL!$K$6:$K$512,OVERALL!T$6:T$512,"",0)</f>
        <v>20</v>
      </c>
      <c r="N30" s="246">
        <f>_xlfn.XLOOKUP($E30,OVERALL!$K$6:$K$512,OVERALL!U$6:U$512,"",0)</f>
        <v>33</v>
      </c>
      <c r="O30" s="249">
        <f>_xlfn.XLOOKUP($E30,OVERALL!$K$6:$K$512,OVERALL!V$6:V$512,"",0)</f>
        <v>26.5</v>
      </c>
    </row>
    <row r="31" spans="3:15" ht="15" customHeight="1">
      <c r="C31" s="261">
        <v>25</v>
      </c>
      <c r="D31" s="257" t="str">
        <f t="shared" si="0"/>
        <v>WR25</v>
      </c>
      <c r="E31" s="257" t="str">
        <f>_xlfn.XLOOKUP($D31,OVERALL!$F$6:$F$512,OVERALL!K$6:K$512,"",0)</f>
        <v>Jerry Jeudy</v>
      </c>
      <c r="F31" s="257" t="str">
        <f>_xlfn.XLOOKUP($E31,OVERALL!$K$6:$K$512,OVERALL!O$6:O$512,"",0)</f>
        <v>DEN</v>
      </c>
      <c r="G31" s="257">
        <f>_xlfn.XLOOKUP($E31,OVERALL!$K$6:$K$512,OVERALL!P$6:P$512,"",0)</f>
        <v>9</v>
      </c>
      <c r="H31" s="246" t="str">
        <f>IF(_xlfn.XLOOKUP($D31,OVERALL!$F$6:$F$512,OVERALL!L$6:L$512,"",0)="","",_xlfn.XLOOKUP($D31,OVERALL!$F$6:$F$512,OVERALL!L$6:L$512,"",0))</f>
        <v>ROID RAGERS</v>
      </c>
      <c r="I31" s="268">
        <f>IF(_xlfn.XLOOKUP($D31,OVERALL!$F$6:$F$512,OVERALL!M$6:M$512,"",0)="","",_xlfn.XLOOKUP($D31,OVERALL!$F$6:$F$512,OVERALL!M$6:M$512,"",0))</f>
        <v>1</v>
      </c>
      <c r="J31" s="247" t="str">
        <f>IF(_xlfn.XLOOKUP($D31,OVERALL!$F$6:$F$512,OVERALL!N$6:N$512,"",0)="","",_xlfn.XLOOKUP($D31,OVERALL!$F$6:$F$512,OVERALL!N$6:N$512,"",0))</f>
        <v>PP</v>
      </c>
      <c r="K31" s="248">
        <f>_xlfn.XLOOKUP($E31,OVERALL!$K$6:$K$512,OVERALL!R$6:R$512,"",0)</f>
        <v>146.05000000000001</v>
      </c>
      <c r="L31" s="247">
        <f>_xlfn.XLOOKUP($E31,OVERALL!$K$6:$K$512,OVERALL!S$6:S$512,"",0)</f>
        <v>47</v>
      </c>
      <c r="M31" s="248">
        <f>_xlfn.XLOOKUP($E31,OVERALL!$K$6:$K$512,OVERALL!T$6:T$512,"",0)</f>
        <v>18</v>
      </c>
      <c r="N31" s="246">
        <f>_xlfn.XLOOKUP($E31,OVERALL!$K$6:$K$512,OVERALL!U$6:U$512,"",0)</f>
        <v>37</v>
      </c>
      <c r="O31" s="249">
        <f>_xlfn.XLOOKUP($E31,OVERALL!$K$6:$K$512,OVERALL!V$6:V$512,"",0)</f>
        <v>28.3</v>
      </c>
    </row>
    <row r="32" spans="3:15" ht="15" customHeight="1">
      <c r="C32" s="261">
        <v>26</v>
      </c>
      <c r="D32" s="257" t="str">
        <f t="shared" si="0"/>
        <v>WR26</v>
      </c>
      <c r="E32" s="257" t="str">
        <f>_xlfn.XLOOKUP($D32,OVERALL!$F$6:$F$512,OVERALL!K$6:K$512,"",0)</f>
        <v>Marquise Brown</v>
      </c>
      <c r="F32" s="257" t="str">
        <f>_xlfn.XLOOKUP($E32,OVERALL!$K$6:$K$512,OVERALL!O$6:O$512,"",0)</f>
        <v>ARI</v>
      </c>
      <c r="G32" s="257">
        <f>_xlfn.XLOOKUP($E32,OVERALL!$K$6:$K$512,OVERALL!P$6:P$512,"",0)</f>
        <v>13</v>
      </c>
      <c r="H32" s="246" t="str">
        <f>IF(_xlfn.XLOOKUP($D32,OVERALL!$F$6:$F$512,OVERALL!L$6:L$512,"",0)="","",_xlfn.XLOOKUP($D32,OVERALL!$F$6:$F$512,OVERALL!L$6:L$512,"",0))</f>
        <v>INVINCIBLES</v>
      </c>
      <c r="I32" s="268">
        <f>IF(_xlfn.XLOOKUP($D32,OVERALL!$F$6:$F$512,OVERALL!M$6:M$512,"",0)="","",_xlfn.XLOOKUP($D32,OVERALL!$F$6:$F$512,OVERALL!M$6:M$512,"",0))</f>
        <v>9</v>
      </c>
      <c r="J32" s="247" t="str">
        <f>IF(_xlfn.XLOOKUP($D32,OVERALL!$F$6:$F$512,OVERALL!N$6:N$512,"",0)="","",_xlfn.XLOOKUP($D32,OVERALL!$F$6:$F$512,OVERALL!N$6:N$512,"",0))</f>
        <v>PP</v>
      </c>
      <c r="K32" s="248">
        <f>_xlfn.XLOOKUP($E32,OVERALL!$K$6:$K$512,OVERALL!R$6:R$512,"",0)</f>
        <v>144.51</v>
      </c>
      <c r="L32" s="247">
        <f>_xlfn.XLOOKUP($E32,OVERALL!$K$6:$K$512,OVERALL!S$6:S$512,"",0)</f>
        <v>135.30000000000001</v>
      </c>
      <c r="M32" s="248">
        <f>_xlfn.XLOOKUP($E32,OVERALL!$K$6:$K$512,OVERALL!T$6:T$512,"",0)</f>
        <v>19</v>
      </c>
      <c r="N32" s="246">
        <f>_xlfn.XLOOKUP($E32,OVERALL!$K$6:$K$512,OVERALL!U$6:U$512,"",0)</f>
        <v>34</v>
      </c>
      <c r="O32" s="249">
        <f>_xlfn.XLOOKUP($E32,OVERALL!$K$6:$K$512,OVERALL!V$6:V$512,"",0)</f>
        <v>26.4</v>
      </c>
    </row>
    <row r="33" spans="3:15" ht="15" customHeight="1">
      <c r="C33" s="261">
        <v>27</v>
      </c>
      <c r="D33" s="257" t="str">
        <f t="shared" si="0"/>
        <v>WR27</v>
      </c>
      <c r="E33" s="257" t="str">
        <f>_xlfn.XLOOKUP($D33,OVERALL!$F$6:$F$512,OVERALL!K$6:K$512,"",0)</f>
        <v>Elijah Moore</v>
      </c>
      <c r="F33" s="257" t="str">
        <f>_xlfn.XLOOKUP($E33,OVERALL!$K$6:$K$512,OVERALL!O$6:O$512,"",0)</f>
        <v>NYJ</v>
      </c>
      <c r="G33" s="257">
        <f>_xlfn.XLOOKUP($E33,OVERALL!$K$6:$K$512,OVERALL!P$6:P$512,"",0)</f>
        <v>10</v>
      </c>
      <c r="H33" s="246" t="str">
        <f>IF(_xlfn.XLOOKUP($D33,OVERALL!$F$6:$F$512,OVERALL!L$6:L$512,"",0)="","",_xlfn.XLOOKUP($D33,OVERALL!$F$6:$F$512,OVERALL!L$6:L$512,"",0))</f>
        <v>HOMIES</v>
      </c>
      <c r="I33" s="268">
        <f>IF(_xlfn.XLOOKUP($D33,OVERALL!$F$6:$F$512,OVERALL!M$6:M$512,"",0)="","",_xlfn.XLOOKUP($D33,OVERALL!$F$6:$F$512,OVERALL!M$6:M$512,"",0))</f>
        <v>3</v>
      </c>
      <c r="J33" s="247" t="str">
        <f>IF(_xlfn.XLOOKUP($D33,OVERALL!$F$6:$F$512,OVERALL!N$6:N$512,"",0)="","",_xlfn.XLOOKUP($D33,OVERALL!$F$6:$F$512,OVERALL!N$6:N$512,"",0))</f>
        <v>PP</v>
      </c>
      <c r="K33" s="248">
        <f>_xlfn.XLOOKUP($E33,OVERALL!$K$6:$K$512,OVERALL!R$6:R$512,"",0)</f>
        <v>133.5</v>
      </c>
      <c r="L33" s="247">
        <f>_xlfn.XLOOKUP($E33,OVERALL!$K$6:$K$512,OVERALL!S$6:S$512,"",0)</f>
        <v>95.2</v>
      </c>
      <c r="M33" s="248">
        <f>_xlfn.XLOOKUP($E33,OVERALL!$K$6:$K$512,OVERALL!T$6:T$512,"",0)</f>
        <v>23</v>
      </c>
      <c r="N33" s="246">
        <f>_xlfn.XLOOKUP($E33,OVERALL!$K$6:$K$512,OVERALL!U$6:U$512,"",0)</f>
        <v>37</v>
      </c>
      <c r="O33" s="249">
        <f>_xlfn.XLOOKUP($E33,OVERALL!$K$6:$K$512,OVERALL!V$6:V$512,"",0)</f>
        <v>29.1</v>
      </c>
    </row>
    <row r="34" spans="3:15" ht="15" customHeight="1">
      <c r="C34" s="261">
        <v>28</v>
      </c>
      <c r="D34" s="257" t="str">
        <f t="shared" si="0"/>
        <v>WR28</v>
      </c>
      <c r="E34" s="257" t="str">
        <f>_xlfn.XLOOKUP($D34,OVERALL!$F$6:$F$512,OVERALL!K$6:K$512,"",0)</f>
        <v>Michael Thomas</v>
      </c>
      <c r="F34" s="257" t="str">
        <f>_xlfn.XLOOKUP($E34,OVERALL!$K$6:$K$512,OVERALL!O$6:O$512,"",0)</f>
        <v>NO</v>
      </c>
      <c r="G34" s="257">
        <f>_xlfn.XLOOKUP($E34,OVERALL!$K$6:$K$512,OVERALL!P$6:P$512,"",0)</f>
        <v>14</v>
      </c>
      <c r="H34" s="246" t="str">
        <f>IF(_xlfn.XLOOKUP($D34,OVERALL!$F$6:$F$512,OVERALL!L$6:L$512,"",0)="","",_xlfn.XLOOKUP($D34,OVERALL!$F$6:$F$512,OVERALL!L$6:L$512,"",0))</f>
        <v>HOMIES</v>
      </c>
      <c r="I34" s="268">
        <f>IF(_xlfn.XLOOKUP($D34,OVERALL!$F$6:$F$512,OVERALL!M$6:M$512,"",0)="","",_xlfn.XLOOKUP($D34,OVERALL!$F$6:$F$512,OVERALL!M$6:M$512,"",0))</f>
        <v>16</v>
      </c>
      <c r="J34" s="247" t="str">
        <f>IF(_xlfn.XLOOKUP($D34,OVERALL!$F$6:$F$512,OVERALL!N$6:N$512,"",0)="","",_xlfn.XLOOKUP($D34,OVERALL!$F$6:$F$512,OVERALL!N$6:N$512,"",0))</f>
        <v>X</v>
      </c>
      <c r="K34" s="248">
        <f>_xlfn.XLOOKUP($E34,OVERALL!$K$6:$K$512,OVERALL!R$6:R$512,"",0)</f>
        <v>140.28</v>
      </c>
      <c r="L34" s="247">
        <f>_xlfn.XLOOKUP($E34,OVERALL!$K$6:$K$512,OVERALL!S$6:S$512,"",0)</f>
        <v>0</v>
      </c>
      <c r="M34" s="248">
        <f>_xlfn.XLOOKUP($E34,OVERALL!$K$6:$K$512,OVERALL!T$6:T$512,"",0)</f>
        <v>24</v>
      </c>
      <c r="N34" s="246">
        <f>_xlfn.XLOOKUP($E34,OVERALL!$K$6:$K$512,OVERALL!U$6:U$512,"",0)</f>
        <v>40</v>
      </c>
      <c r="O34" s="249">
        <f>_xlfn.XLOOKUP($E34,OVERALL!$K$6:$K$512,OVERALL!V$6:V$512,"",0)</f>
        <v>30.8</v>
      </c>
    </row>
    <row r="35" spans="3:15" ht="15" customHeight="1">
      <c r="C35" s="261">
        <v>29</v>
      </c>
      <c r="D35" s="257" t="str">
        <f t="shared" si="0"/>
        <v>WR29</v>
      </c>
      <c r="E35" s="257" t="str">
        <f>_xlfn.XLOOKUP($D35,OVERALL!$F$6:$F$512,OVERALL!K$6:K$512,"",0)</f>
        <v>Amari Cooper</v>
      </c>
      <c r="F35" s="257" t="str">
        <f>_xlfn.XLOOKUP($E35,OVERALL!$K$6:$K$512,OVERALL!O$6:O$512,"",0)</f>
        <v>CLE</v>
      </c>
      <c r="G35" s="257">
        <f>_xlfn.XLOOKUP($E35,OVERALL!$K$6:$K$512,OVERALL!P$6:P$512,"",0)</f>
        <v>9</v>
      </c>
      <c r="H35" s="246" t="str">
        <f>IF(_xlfn.XLOOKUP($D35,OVERALL!$F$6:$F$512,OVERALL!L$6:L$512,"",0)="","",_xlfn.XLOOKUP($D35,OVERALL!$F$6:$F$512,OVERALL!L$6:L$512,"",0))</f>
        <v>WAILERS</v>
      </c>
      <c r="I35" s="268">
        <f>IF(_xlfn.XLOOKUP($D35,OVERALL!$F$6:$F$512,OVERALL!M$6:M$512,"",0)="","",_xlfn.XLOOKUP($D35,OVERALL!$F$6:$F$512,OVERALL!M$6:M$512,"",0))</f>
        <v>12</v>
      </c>
      <c r="J35" s="247" t="str">
        <f>IF(_xlfn.XLOOKUP($D35,OVERALL!$F$6:$F$512,OVERALL!N$6:N$512,"",0)="","",_xlfn.XLOOKUP($D35,OVERALL!$F$6:$F$512,OVERALL!N$6:N$512,"",0))</f>
        <v>C</v>
      </c>
      <c r="K35" s="248">
        <f>_xlfn.XLOOKUP($E35,OVERALL!$K$6:$K$512,OVERALL!R$6:R$512,"",0)</f>
        <v>129.97999999999999</v>
      </c>
      <c r="L35" s="247">
        <f>_xlfn.XLOOKUP($E35,OVERALL!$K$6:$K$512,OVERALL!S$6:S$512,"",0)</f>
        <v>134.5</v>
      </c>
      <c r="M35" s="248">
        <f>_xlfn.XLOOKUP($E35,OVERALL!$K$6:$K$512,OVERALL!T$6:T$512,"",0)</f>
        <v>24</v>
      </c>
      <c r="N35" s="246">
        <f>_xlfn.XLOOKUP($E35,OVERALL!$K$6:$K$512,OVERALL!U$6:U$512,"",0)</f>
        <v>43</v>
      </c>
      <c r="O35" s="249">
        <f>_xlfn.XLOOKUP($E35,OVERALL!$K$6:$K$512,OVERALL!V$6:V$512,"",0)</f>
        <v>32.200000000000003</v>
      </c>
    </row>
    <row r="36" spans="3:15" ht="15" customHeight="1">
      <c r="C36" s="261">
        <v>30</v>
      </c>
      <c r="D36" s="257" t="str">
        <f t="shared" si="0"/>
        <v>WR30</v>
      </c>
      <c r="E36" s="257" t="str">
        <f>_xlfn.XLOOKUP($D36,OVERALL!$F$6:$F$512,OVERALL!K$6:K$512,"",0)</f>
        <v>Rashod Bateman</v>
      </c>
      <c r="F36" s="257" t="str">
        <f>_xlfn.XLOOKUP($E36,OVERALL!$K$6:$K$512,OVERALL!O$6:O$512,"",0)</f>
        <v>BAL</v>
      </c>
      <c r="G36" s="257">
        <f>_xlfn.XLOOKUP($E36,OVERALL!$K$6:$K$512,OVERALL!P$6:P$512,"",0)</f>
        <v>10</v>
      </c>
      <c r="H36" s="246" t="str">
        <f>IF(_xlfn.XLOOKUP($D36,OVERALL!$F$6:$F$512,OVERALL!L$6:L$512,"",0)="","",_xlfn.XLOOKUP($D36,OVERALL!$F$6:$F$512,OVERALL!L$6:L$512,"",0))</f>
        <v>SHAFT</v>
      </c>
      <c r="I36" s="268">
        <f>IF(_xlfn.XLOOKUP($D36,OVERALL!$F$6:$F$512,OVERALL!M$6:M$512,"",0)="","",_xlfn.XLOOKUP($D36,OVERALL!$F$6:$F$512,OVERALL!M$6:M$512,"",0))</f>
        <v>1</v>
      </c>
      <c r="J36" s="247" t="str">
        <f>IF(_xlfn.XLOOKUP($D36,OVERALL!$F$6:$F$512,OVERALL!N$6:N$512,"",0)="","",_xlfn.XLOOKUP($D36,OVERALL!$F$6:$F$512,OVERALL!N$6:N$512,"",0))</f>
        <v>PP</v>
      </c>
      <c r="K36" s="248">
        <f>_xlfn.XLOOKUP($E36,OVERALL!$K$6:$K$512,OVERALL!R$6:R$512,"",0)</f>
        <v>134.24</v>
      </c>
      <c r="L36" s="247">
        <f>_xlfn.XLOOKUP($E36,OVERALL!$K$6:$K$512,OVERALL!S$6:S$512,"",0)</f>
        <v>57.5</v>
      </c>
      <c r="M36" s="248">
        <f>_xlfn.XLOOKUP($E36,OVERALL!$K$6:$K$512,OVERALL!T$6:T$512,"",0)</f>
        <v>23</v>
      </c>
      <c r="N36" s="246">
        <f>_xlfn.XLOOKUP($E36,OVERALL!$K$6:$K$512,OVERALL!U$6:U$512,"",0)</f>
        <v>39</v>
      </c>
      <c r="O36" s="249">
        <f>_xlfn.XLOOKUP($E36,OVERALL!$K$6:$K$512,OVERALL!V$6:V$512,"",0)</f>
        <v>31</v>
      </c>
    </row>
    <row r="37" spans="3:15" ht="15" customHeight="1">
      <c r="C37" s="261">
        <v>31</v>
      </c>
      <c r="D37" s="257" t="str">
        <f t="shared" si="0"/>
        <v>WR31</v>
      </c>
      <c r="E37" s="257" t="str">
        <f>_xlfn.XLOOKUP($D37,OVERALL!$F$6:$F$512,OVERALL!K$6:K$512,"",0)</f>
        <v>JuJu Smith-Schuster</v>
      </c>
      <c r="F37" s="257" t="str">
        <f>_xlfn.XLOOKUP($E37,OVERALL!$K$6:$K$512,OVERALL!O$6:O$512,"",0)</f>
        <v>KC</v>
      </c>
      <c r="G37" s="257">
        <f>_xlfn.XLOOKUP($E37,OVERALL!$K$6:$K$512,OVERALL!P$6:P$512,"",0)</f>
        <v>8</v>
      </c>
      <c r="H37" s="270" t="str">
        <f>IF(_xlfn.XLOOKUP($D37,OVERALL!$F$6:$F$512,OVERALL!L$6:L$512,"",0)="","",_xlfn.XLOOKUP($D37,OVERALL!$F$6:$F$512,OVERALL!L$6:L$512,"",0))</f>
        <v>FREE AGENT</v>
      </c>
      <c r="I37" s="268" t="str">
        <f>IF(_xlfn.XLOOKUP($D37,OVERALL!$F$6:$F$512,OVERALL!M$6:M$512,"",0)="","",_xlfn.XLOOKUP($D37,OVERALL!$F$6:$F$512,OVERALL!M$6:M$512,"",0))</f>
        <v>NA</v>
      </c>
      <c r="J37" s="247" t="str">
        <f>IF(_xlfn.XLOOKUP($D37,OVERALL!$F$6:$F$512,OVERALL!N$6:N$512,"",0)="","",_xlfn.XLOOKUP($D37,OVERALL!$F$6:$F$512,OVERALL!N$6:N$512,"",0))</f>
        <v/>
      </c>
      <c r="K37" s="248">
        <f>_xlfn.XLOOKUP($E37,OVERALL!$K$6:$K$512,OVERALL!R$6:R$512,"",0)</f>
        <v>130.16</v>
      </c>
      <c r="L37" s="247">
        <f>_xlfn.XLOOKUP($E37,OVERALL!$K$6:$K$512,OVERALL!S$6:S$512,"",0)</f>
        <v>19.8</v>
      </c>
      <c r="M37" s="248">
        <f>_xlfn.XLOOKUP($E37,OVERALL!$K$6:$K$512,OVERALL!T$6:T$512,"",0)</f>
        <v>20</v>
      </c>
      <c r="N37" s="246">
        <f>_xlfn.XLOOKUP($E37,OVERALL!$K$6:$K$512,OVERALL!U$6:U$512,"",0)</f>
        <v>36</v>
      </c>
      <c r="O37" s="249">
        <f>_xlfn.XLOOKUP($E37,OVERALL!$K$6:$K$512,OVERALL!V$6:V$512,"",0)</f>
        <v>29.6</v>
      </c>
    </row>
    <row r="38" spans="3:15" ht="15" customHeight="1">
      <c r="C38" s="261">
        <v>32</v>
      </c>
      <c r="D38" s="257" t="str">
        <f t="shared" si="0"/>
        <v>WR32</v>
      </c>
      <c r="E38" s="257" t="str">
        <f>_xlfn.XLOOKUP($D38,OVERALL!$F$6:$F$512,OVERALL!K$6:K$512,"",0)</f>
        <v>Chris Godwin</v>
      </c>
      <c r="F38" s="257" t="str">
        <f>_xlfn.XLOOKUP($E38,OVERALL!$K$6:$K$512,OVERALL!O$6:O$512,"",0)</f>
        <v>TB</v>
      </c>
      <c r="G38" s="257">
        <f>_xlfn.XLOOKUP($E38,OVERALL!$K$6:$K$512,OVERALL!P$6:P$512,"",0)</f>
        <v>11</v>
      </c>
      <c r="H38" s="246" t="str">
        <f>IF(_xlfn.XLOOKUP($D38,OVERALL!$F$6:$F$512,OVERALL!L$6:L$512,"",0)="","",_xlfn.XLOOKUP($D38,OVERALL!$F$6:$F$512,OVERALL!L$6:L$512,"",0))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IF(_xlfn.XLOOKUP($D38,OVERALL!$F$6:$F$512,OVERALL!N$6:N$512,"",0)="","",_xlfn.XLOOKUP($D38,OVERALL!$F$6:$F$512,OVERALL!N$6:N$512,"",0))</f>
        <v>PP</v>
      </c>
      <c r="K38" s="248">
        <f>_xlfn.XLOOKUP($E38,OVERALL!$K$6:$K$512,OVERALL!R$6:R$512,"",0)</f>
        <v>154.37</v>
      </c>
      <c r="L38" s="247">
        <f>_xlfn.XLOOKUP($E38,OVERALL!$K$6:$K$512,OVERALL!S$6:S$512,"",0)</f>
        <v>144.4</v>
      </c>
      <c r="M38" s="248">
        <f>_xlfn.XLOOKUP($E38,OVERALL!$K$6:$K$512,OVERALL!T$6:T$512,"",0)</f>
        <v>23</v>
      </c>
      <c r="N38" s="246">
        <f>_xlfn.XLOOKUP($E38,OVERALL!$K$6:$K$512,OVERALL!U$6:U$512,"",0)</f>
        <v>42</v>
      </c>
      <c r="O38" s="249">
        <f>_xlfn.XLOOKUP($E38,OVERALL!$K$6:$K$512,OVERALL!V$6:V$512,"",0)</f>
        <v>33.5</v>
      </c>
    </row>
    <row r="39" spans="3:15" ht="15" customHeight="1">
      <c r="C39" s="261">
        <v>33</v>
      </c>
      <c r="D39" s="257" t="str">
        <f t="shared" si="0"/>
        <v>WR33</v>
      </c>
      <c r="E39" s="257" t="str">
        <f>_xlfn.XLOOKUP($D39,OVERALL!$F$6:$F$512,OVERALL!K$6:K$512,"",0)</f>
        <v>Amon-Ra St. Brown</v>
      </c>
      <c r="F39" s="257" t="str">
        <f>_xlfn.XLOOKUP($E39,OVERALL!$K$6:$K$512,OVERALL!O$6:O$512,"",0)</f>
        <v>DET</v>
      </c>
      <c r="G39" s="257">
        <f>_xlfn.XLOOKUP($E39,OVERALL!$K$6:$K$512,OVERALL!P$6:P$512,"",0)</f>
        <v>6</v>
      </c>
      <c r="H39" s="246" t="str">
        <f>IF(_xlfn.XLOOKUP($D39,OVERALL!$F$6:$F$512,OVERALL!L$6:L$512,"",0)="","",_xlfn.XLOOKUP($D39,OVERALL!$F$6:$F$512,OVERALL!L$6:L$512,"",0))</f>
        <v>BROTHERHOOD</v>
      </c>
      <c r="I39" s="268">
        <f>IF(_xlfn.XLOOKUP($D39,OVERALL!$F$6:$F$512,OVERALL!M$6:M$512,"",0)="","",_xlfn.XLOOKUP($D39,OVERALL!$F$6:$F$512,OVERALL!M$6:M$512,"",0))</f>
        <v>1</v>
      </c>
      <c r="J39" s="247" t="str">
        <f>IF(_xlfn.XLOOKUP($D39,OVERALL!$F$6:$F$512,OVERALL!N$6:N$512,"",0)="","",_xlfn.XLOOKUP($D39,OVERALL!$F$6:$F$512,OVERALL!N$6:N$512,"",0))</f>
        <v>PP</v>
      </c>
      <c r="K39" s="248">
        <f>_xlfn.XLOOKUP($E39,OVERALL!$K$6:$K$512,OVERALL!R$6:R$512,"",0)</f>
        <v>123.05</v>
      </c>
      <c r="L39" s="247">
        <f>_xlfn.XLOOKUP($E39,OVERALL!$K$6:$K$512,OVERALL!S$6:S$512,"",0)</f>
        <v>137.30000000000001</v>
      </c>
      <c r="M39" s="248">
        <f>_xlfn.XLOOKUP($E39,OVERALL!$K$6:$K$512,OVERALL!T$6:T$512,"",0)</f>
        <v>21</v>
      </c>
      <c r="N39" s="246">
        <f>_xlfn.XLOOKUP($E39,OVERALL!$K$6:$K$512,OVERALL!U$6:U$512,"",0)</f>
        <v>36</v>
      </c>
      <c r="O39" s="249">
        <f>_xlfn.XLOOKUP($E39,OVERALL!$K$6:$K$512,OVERALL!V$6:V$512,"",0)</f>
        <v>29.8</v>
      </c>
    </row>
    <row r="40" spans="3:15" ht="15" customHeight="1">
      <c r="C40" s="261">
        <v>34</v>
      </c>
      <c r="D40" s="257" t="str">
        <f t="shared" si="0"/>
        <v>WR34</v>
      </c>
      <c r="E40" s="257" t="str">
        <f>_xlfn.XLOOKUP($D40,OVERALL!$F$6:$F$512,OVERALL!K$6:K$512,"",0)</f>
        <v>Allen Lazard</v>
      </c>
      <c r="F40" s="257" t="str">
        <f>_xlfn.XLOOKUP($E40,OVERALL!$K$6:$K$512,OVERALL!O$6:O$512,"",0)</f>
        <v>GB</v>
      </c>
      <c r="G40" s="257">
        <f>_xlfn.XLOOKUP($E40,OVERALL!$K$6:$K$512,OVERALL!P$6:P$512,"",0)</f>
        <v>14</v>
      </c>
      <c r="H40" s="246" t="str">
        <f>IF(_xlfn.XLOOKUP($D40,OVERALL!$F$6:$F$512,OVERALL!L$6:L$512,"",0)="","",_xlfn.XLOOKUP($D40,OVERALL!$F$6:$F$512,OVERALL!L$6:L$512,"",0))</f>
        <v>FREE AGENT</v>
      </c>
      <c r="I40" s="268" t="str">
        <f>IF(_xlfn.XLOOKUP($D40,OVERALL!$F$6:$F$512,OVERALL!M$6:M$512,"",0)="","",_xlfn.XLOOKUP($D40,OVERALL!$F$6:$F$512,OVERALL!M$6:M$512,"",0))</f>
        <v>NA</v>
      </c>
      <c r="J40" s="247" t="str">
        <f>IF(_xlfn.XLOOKUP($D40,OVERALL!$F$6:$F$512,OVERALL!N$6:N$512,"",0)="","",_xlfn.XLOOKUP($D40,OVERALL!$F$6:$F$512,OVERALL!N$6:N$512,"",0))</f>
        <v/>
      </c>
      <c r="K40" s="248">
        <f>_xlfn.XLOOKUP($E40,OVERALL!$K$6:$K$512,OVERALL!R$6:R$512,"",0)</f>
        <v>129.78</v>
      </c>
      <c r="L40" s="247">
        <f>_xlfn.XLOOKUP($E40,OVERALL!$K$6:$K$512,OVERALL!S$6:S$512,"",0)</f>
        <v>102.5</v>
      </c>
      <c r="M40" s="248">
        <f>_xlfn.XLOOKUP($E40,OVERALL!$K$6:$K$512,OVERALL!T$6:T$512,"",0)</f>
        <v>21</v>
      </c>
      <c r="N40" s="246">
        <f>_xlfn.XLOOKUP($E40,OVERALL!$K$6:$K$512,OVERALL!U$6:U$512,"",0)</f>
        <v>44</v>
      </c>
      <c r="O40" s="249">
        <f>_xlfn.XLOOKUP($E40,OVERALL!$K$6:$K$512,OVERALL!V$6:V$512,"",0)</f>
        <v>33.1</v>
      </c>
    </row>
    <row r="41" spans="3:15" ht="15" customHeight="1">
      <c r="C41" s="261">
        <v>35</v>
      </c>
      <c r="D41" s="257" t="str">
        <f t="shared" si="0"/>
        <v>WR35</v>
      </c>
      <c r="E41" s="257" t="str">
        <f>_xlfn.XLOOKUP($D41,OVERALL!$F$6:$F$512,OVERALL!K$6:K$512,"",0)</f>
        <v>Adam Thielen</v>
      </c>
      <c r="F41" s="257" t="str">
        <f>_xlfn.XLOOKUP($E41,OVERALL!$K$6:$K$512,OVERALL!O$6:O$512,"",0)</f>
        <v>MIN</v>
      </c>
      <c r="G41" s="257">
        <f>_xlfn.XLOOKUP($E41,OVERALL!$K$6:$K$512,OVERALL!P$6:P$512,"",0)</f>
        <v>7</v>
      </c>
      <c r="H41" s="246" t="str">
        <f>IF(_xlfn.XLOOKUP($D41,OVERALL!$F$6:$F$512,OVERALL!L$6:L$512,"",0)="","",_xlfn.XLOOKUP($D41,OVERALL!$F$6:$F$512,OVERALL!L$6:L$512,"",0))</f>
        <v>SHAFT</v>
      </c>
      <c r="I41" s="268">
        <f>IF(_xlfn.XLOOKUP($D41,OVERALL!$F$6:$F$512,OVERALL!M$6:M$512,"",0)="","",_xlfn.XLOOKUP($D41,OVERALL!$F$6:$F$512,OVERALL!M$6:M$512,"",0))</f>
        <v>18</v>
      </c>
      <c r="J41" s="247" t="str">
        <f>IF(_xlfn.XLOOKUP($D41,OVERALL!$F$6:$F$512,OVERALL!N$6:N$512,"",0)="","",_xlfn.XLOOKUP($D41,OVERALL!$F$6:$F$512,OVERALL!N$6:N$512,"",0))</f>
        <v>C</v>
      </c>
      <c r="K41" s="248">
        <f>_xlfn.XLOOKUP($E41,OVERALL!$K$6:$K$512,OVERALL!R$6:R$512,"",0)</f>
        <v>135.41</v>
      </c>
      <c r="L41" s="247">
        <f>_xlfn.XLOOKUP($E41,OVERALL!$K$6:$K$512,OVERALL!S$6:S$512,"",0)</f>
        <v>132.80000000000001</v>
      </c>
      <c r="M41" s="248">
        <f>_xlfn.XLOOKUP($E41,OVERALL!$K$6:$K$512,OVERALL!T$6:T$512,"",0)</f>
        <v>25</v>
      </c>
      <c r="N41" s="246">
        <f>_xlfn.XLOOKUP($E41,OVERALL!$K$6:$K$512,OVERALL!U$6:U$512,"",0)</f>
        <v>42</v>
      </c>
      <c r="O41" s="249">
        <f>_xlfn.XLOOKUP($E41,OVERALL!$K$6:$K$512,OVERALL!V$6:V$512,"",0)</f>
        <v>31.3</v>
      </c>
    </row>
    <row r="42" spans="3:15" ht="15" customHeight="1">
      <c r="C42" s="261">
        <v>36</v>
      </c>
      <c r="D42" s="257" t="str">
        <f t="shared" si="0"/>
        <v>WR36</v>
      </c>
      <c r="E42" s="257" t="str">
        <f>_xlfn.XLOOKUP($D42,OVERALL!$F$6:$F$512,OVERALL!K$6:K$512,"",0)</f>
        <v>Brandon Aiyuk</v>
      </c>
      <c r="F42" s="257" t="str">
        <f>_xlfn.XLOOKUP($E42,OVERALL!$K$6:$K$512,OVERALL!O$6:O$512,"",0)</f>
        <v>SF</v>
      </c>
      <c r="G42" s="257">
        <f>_xlfn.XLOOKUP($E42,OVERALL!$K$6:$K$512,OVERALL!P$6:P$512,"",0)</f>
        <v>9</v>
      </c>
      <c r="H42" s="246" t="str">
        <f>IF(_xlfn.XLOOKUP($D42,OVERALL!$F$6:$F$512,OVERALL!L$6:L$512,"",0)="","",_xlfn.XLOOKUP($D42,OVERALL!$F$6:$F$512,OVERALL!L$6:L$512,"",0))</f>
        <v>SHAFT</v>
      </c>
      <c r="I42" s="268">
        <f>IF(_xlfn.XLOOKUP($D42,OVERALL!$F$6:$F$512,OVERALL!M$6:M$512,"",0)="","",_xlfn.XLOOKUP($D42,OVERALL!$F$6:$F$512,OVERALL!M$6:M$512,"",0))</f>
        <v>2</v>
      </c>
      <c r="J42" s="247" t="str">
        <f>IF(_xlfn.XLOOKUP($D42,OVERALL!$F$6:$F$512,OVERALL!N$6:N$512,"",0)="","",_xlfn.XLOOKUP($D42,OVERALL!$F$6:$F$512,OVERALL!N$6:N$512,"",0))</f>
        <v>X</v>
      </c>
      <c r="K42" s="248">
        <f>_xlfn.XLOOKUP($E42,OVERALL!$K$6:$K$512,OVERALL!R$6:R$512,"",0)</f>
        <v>124.16</v>
      </c>
      <c r="L42" s="247">
        <f>_xlfn.XLOOKUP($E42,OVERALL!$K$6:$K$512,OVERALL!S$6:S$512,"",0)</f>
        <v>114.3</v>
      </c>
      <c r="M42" s="248">
        <f>_xlfn.XLOOKUP($E42,OVERALL!$K$6:$K$512,OVERALL!T$6:T$512,"",0)</f>
        <v>22</v>
      </c>
      <c r="N42" s="246">
        <f>_xlfn.XLOOKUP($E42,OVERALL!$K$6:$K$512,OVERALL!U$6:U$512,"",0)</f>
        <v>40</v>
      </c>
      <c r="O42" s="249">
        <f>_xlfn.XLOOKUP($E42,OVERALL!$K$6:$K$512,OVERALL!V$6:V$512,"",0)</f>
        <v>33</v>
      </c>
    </row>
    <row r="43" spans="3:15" ht="15" customHeight="1">
      <c r="C43" s="261">
        <v>37</v>
      </c>
      <c r="D43" s="257" t="str">
        <f t="shared" si="0"/>
        <v>WR37</v>
      </c>
      <c r="E43" s="257" t="str">
        <f>_xlfn.XLOOKUP($D43,OVERALL!$F$6:$F$512,OVERALL!K$6:K$512,"",0)</f>
        <v>DeVonta Smith</v>
      </c>
      <c r="F43" s="257" t="str">
        <f>_xlfn.XLOOKUP($E43,OVERALL!$K$6:$K$512,OVERALL!O$6:O$512,"",0)</f>
        <v>PHI</v>
      </c>
      <c r="G43" s="257">
        <f>_xlfn.XLOOKUP($E43,OVERALL!$K$6:$K$512,OVERALL!P$6:P$512,"",0)</f>
        <v>7</v>
      </c>
      <c r="H43" s="270" t="s">
        <v>520</v>
      </c>
      <c r="I43" s="268">
        <f>IF(_xlfn.XLOOKUP($D43,OVERALL!$F$6:$F$512,OVERALL!M$6:M$512,"",0)="","",_xlfn.XLOOKUP($D43,OVERALL!$F$6:$F$512,OVERALL!M$6:M$512,"",0))</f>
        <v>1</v>
      </c>
      <c r="J43" s="247" t="str">
        <f>IF(_xlfn.XLOOKUP($D43,OVERALL!$F$6:$F$512,OVERALL!N$6:N$512,"",0)="","",_xlfn.XLOOKUP($D43,OVERALL!$F$6:$F$512,OVERALL!N$6:N$512,"",0))</f>
        <v>PP</v>
      </c>
      <c r="K43" s="248">
        <f>_xlfn.XLOOKUP($E43,OVERALL!$K$6:$K$512,OVERALL!R$6:R$512,"",0)</f>
        <v>132.69999999999999</v>
      </c>
      <c r="L43" s="247">
        <f>_xlfn.XLOOKUP($E43,OVERALL!$K$6:$K$512,OVERALL!S$6:S$512,"",0)</f>
        <v>121.6</v>
      </c>
      <c r="M43" s="248">
        <f>_xlfn.XLOOKUP($E43,OVERALL!$K$6:$K$512,OVERALL!T$6:T$512,"",0)</f>
        <v>24</v>
      </c>
      <c r="N43" s="246">
        <f>_xlfn.XLOOKUP($E43,OVERALL!$K$6:$K$512,OVERALL!U$6:U$512,"",0)</f>
        <v>44</v>
      </c>
      <c r="O43" s="249">
        <f>_xlfn.XLOOKUP($E43,OVERALL!$K$6:$K$512,OVERALL!V$6:V$512,"",0)</f>
        <v>34.4</v>
      </c>
    </row>
    <row r="44" spans="3:15" ht="15" customHeight="1">
      <c r="C44" s="261">
        <v>38</v>
      </c>
      <c r="D44" s="257" t="str">
        <f t="shared" si="0"/>
        <v>WR38</v>
      </c>
      <c r="E44" s="257" t="str">
        <f>_xlfn.XLOOKUP($D44,OVERALL!$F$6:$F$512,OVERALL!K$6:K$512,"",0)</f>
        <v>Tyler Lockett</v>
      </c>
      <c r="F44" s="257" t="str">
        <f>_xlfn.XLOOKUP($E44,OVERALL!$K$6:$K$512,OVERALL!O$6:O$512,"",0)</f>
        <v>SEA</v>
      </c>
      <c r="G44" s="257">
        <f>_xlfn.XLOOKUP($E44,OVERALL!$K$6:$K$512,OVERALL!P$6:P$512,"",0)</f>
        <v>11</v>
      </c>
      <c r="H44" s="246" t="str">
        <f>IF(_xlfn.XLOOKUP($D44,OVERALL!$F$6:$F$512,OVERALL!L$6:L$512,"",0)="","",_xlfn.XLOOKUP($D44,OVERALL!$F$6:$F$512,OVERALL!L$6:L$512,"",0))</f>
        <v>ROID RAGERS</v>
      </c>
      <c r="I44" s="268">
        <f>IF(_xlfn.XLOOKUP($D44,OVERALL!$F$6:$F$512,OVERALL!M$6:M$512,"",0)="","",_xlfn.XLOOKUP($D44,OVERALL!$F$6:$F$512,OVERALL!M$6:M$512,"",0))</f>
        <v>11</v>
      </c>
      <c r="J44" s="247" t="str">
        <f>IF(_xlfn.XLOOKUP($D44,OVERALL!$F$6:$F$512,OVERALL!N$6:N$512,"",0)="","",_xlfn.XLOOKUP($D44,OVERALL!$F$6:$F$512,OVERALL!N$6:N$512,"",0))</f>
        <v>C</v>
      </c>
      <c r="K44" s="248">
        <f>_xlfn.XLOOKUP($E44,OVERALL!$K$6:$K$512,OVERALL!R$6:R$512,"",0)</f>
        <v>127.35</v>
      </c>
      <c r="L44" s="247">
        <f>_xlfn.XLOOKUP($E44,OVERALL!$K$6:$K$512,OVERALL!S$6:S$512,"",0)</f>
        <v>168.4</v>
      </c>
      <c r="M44" s="248">
        <f>_xlfn.XLOOKUP($E44,OVERALL!$K$6:$K$512,OVERALL!T$6:T$512,"",0)</f>
        <v>30</v>
      </c>
      <c r="N44" s="246">
        <f>_xlfn.XLOOKUP($E44,OVERALL!$K$6:$K$512,OVERALL!U$6:U$512,"",0)</f>
        <v>47</v>
      </c>
      <c r="O44" s="249">
        <f>_xlfn.XLOOKUP($E44,OVERALL!$K$6:$K$512,OVERALL!V$6:V$512,"",0)</f>
        <v>37.700000000000003</v>
      </c>
    </row>
    <row r="45" spans="3:15" ht="15" customHeight="1">
      <c r="C45" s="261">
        <v>39</v>
      </c>
      <c r="D45" s="257" t="str">
        <f t="shared" si="0"/>
        <v>WR39</v>
      </c>
      <c r="E45" s="257" t="str">
        <f>_xlfn.XLOOKUP($D45,OVERALL!$F$6:$F$512,OVERALL!K$6:K$512,"",0)</f>
        <v>Drake London</v>
      </c>
      <c r="F45" s="257" t="str">
        <f>_xlfn.XLOOKUP($E45,OVERALL!$K$6:$K$512,OVERALL!O$6:O$512,"",0)</f>
        <v>ATL</v>
      </c>
      <c r="G45" s="257">
        <f>_xlfn.XLOOKUP($E45,OVERALL!$K$6:$K$512,OVERALL!P$6:P$512,"",0)</f>
        <v>14</v>
      </c>
      <c r="H45" s="246" t="str">
        <f>IF(_xlfn.XLOOKUP($D45,OVERALL!$F$6:$F$512,OVERALL!L$6:L$512,"",0)="","",_xlfn.XLOOKUP($D45,OVERALL!$F$6:$F$512,OVERALL!L$6:L$512,"",0))</f>
        <v>ROOKIE</v>
      </c>
      <c r="I45" s="268" t="str">
        <f>IF(_xlfn.XLOOKUP($D45,OVERALL!$F$6:$F$512,OVERALL!M$6:M$512,"",0)="","",_xlfn.XLOOKUP($D45,OVERALL!$F$6:$F$512,OVERALL!M$6:M$512,"",0))</f>
        <v>NA</v>
      </c>
      <c r="J45" s="247" t="str">
        <f>IF(_xlfn.XLOOKUP($D45,OVERALL!$F$6:$F$512,OVERALL!N$6:N$512,"",0)="","",_xlfn.XLOOKUP($D45,OVERALL!$F$6:$F$512,OVERALL!N$6:N$512,"",0))</f>
        <v/>
      </c>
      <c r="K45" s="248">
        <f>_xlfn.XLOOKUP($E45,OVERALL!$K$6:$K$512,OVERALL!R$6:R$512,"",0)</f>
        <v>119.24</v>
      </c>
      <c r="L45" s="247">
        <f>_xlfn.XLOOKUP($E45,OVERALL!$K$6:$K$512,OVERALL!S$6:S$512,"",0)</f>
        <v>0</v>
      </c>
      <c r="M45" s="248">
        <f>_xlfn.XLOOKUP($E45,OVERALL!$K$6:$K$512,OVERALL!T$6:T$512,"",0)</f>
        <v>32</v>
      </c>
      <c r="N45" s="246">
        <f>_xlfn.XLOOKUP($E45,OVERALL!$K$6:$K$512,OVERALL!U$6:U$512,"",0)</f>
        <v>47</v>
      </c>
      <c r="O45" s="249">
        <f>_xlfn.XLOOKUP($E45,OVERALL!$K$6:$K$512,OVERALL!V$6:V$512,"",0)</f>
        <v>38.5</v>
      </c>
    </row>
    <row r="46" spans="3:15" ht="15" customHeight="1">
      <c r="C46" s="261">
        <v>40</v>
      </c>
      <c r="D46" s="257" t="str">
        <f t="shared" si="0"/>
        <v>WR40</v>
      </c>
      <c r="E46" s="257" t="str">
        <f>_xlfn.XLOOKUP($D46,OVERALL!$F$6:$F$512,OVERALL!K$6:K$512,"",0)</f>
        <v>Christian Kirk</v>
      </c>
      <c r="F46" s="257" t="str">
        <f>_xlfn.XLOOKUP($E46,OVERALL!$K$6:$K$512,OVERALL!O$6:O$512,"",0)</f>
        <v>JAC</v>
      </c>
      <c r="G46" s="257">
        <f>_xlfn.XLOOKUP($E46,OVERALL!$K$6:$K$512,OVERALL!P$6:P$512,"",0)</f>
        <v>11</v>
      </c>
      <c r="H46" s="246" t="str">
        <f>IF(_xlfn.XLOOKUP($D46,OVERALL!$F$6:$F$512,OVERALL!L$6:L$512,"",0)="","",_xlfn.XLOOKUP($D46,OVERALL!$F$6:$F$512,OVERALL!L$6:L$512,"",0))</f>
        <v>PROGRAM</v>
      </c>
      <c r="I46" s="268">
        <f>IF(_xlfn.XLOOKUP($D46,OVERALL!$F$6:$F$512,OVERALL!M$6:M$512,"",0)="","",_xlfn.XLOOKUP($D46,OVERALL!$F$6:$F$512,OVERALL!M$6:M$512,"",0))</f>
        <v>2</v>
      </c>
      <c r="J46" s="247" t="str">
        <f>IF(_xlfn.XLOOKUP($D46,OVERALL!$F$6:$F$512,OVERALL!N$6:N$512,"",0)="","",_xlfn.XLOOKUP($D46,OVERALL!$F$6:$F$512,OVERALL!N$6:N$512,"",0))</f>
        <v>X</v>
      </c>
      <c r="K46" s="248">
        <f>_xlfn.XLOOKUP($E46,OVERALL!$K$6:$K$512,OVERALL!R$6:R$512,"",0)</f>
        <v>131.75</v>
      </c>
      <c r="L46" s="247">
        <f>_xlfn.XLOOKUP($E46,OVERALL!$K$6:$K$512,OVERALL!S$6:S$512,"",0)</f>
        <v>130.62</v>
      </c>
      <c r="M46" s="248">
        <f>_xlfn.XLOOKUP($E46,OVERALL!$K$6:$K$512,OVERALL!T$6:T$512,"",0)</f>
        <v>32</v>
      </c>
      <c r="N46" s="246">
        <f>_xlfn.XLOOKUP($E46,OVERALL!$K$6:$K$512,OVERALL!U$6:U$512,"",0)</f>
        <v>46</v>
      </c>
      <c r="O46" s="249">
        <f>_xlfn.XLOOKUP($E46,OVERALL!$K$6:$K$512,OVERALL!V$6:V$512,"",0)</f>
        <v>38.1</v>
      </c>
    </row>
    <row r="47" spans="3:15" ht="15" customHeight="1">
      <c r="C47" s="261">
        <v>41</v>
      </c>
      <c r="D47" s="257" t="str">
        <f t="shared" si="0"/>
        <v>WR41</v>
      </c>
      <c r="E47" s="257" t="str">
        <f>_xlfn.XLOOKUP($D47,OVERALL!$F$6:$F$512,OVERALL!K$6:K$512,"",0)</f>
        <v>Robert Woods</v>
      </c>
      <c r="F47" s="257" t="str">
        <f>_xlfn.XLOOKUP($E47,OVERALL!$K$6:$K$512,OVERALL!O$6:O$512,"",0)</f>
        <v>TEN</v>
      </c>
      <c r="G47" s="257">
        <f>_xlfn.XLOOKUP($E47,OVERALL!$K$6:$K$512,OVERALL!P$6:P$512,"",0)</f>
        <v>6</v>
      </c>
      <c r="H47" s="246" t="str">
        <f>IF(_xlfn.XLOOKUP($D47,OVERALL!$F$6:$F$512,OVERALL!L$6:L$512,"",0)="","",_xlfn.XLOOKUP($D47,OVERALL!$F$6:$F$512,OVERALL!L$6:L$512,"",0))</f>
        <v>FREE AGENT</v>
      </c>
      <c r="I47" s="268" t="str">
        <f>IF(_xlfn.XLOOKUP($D47,OVERALL!$F$6:$F$512,OVERALL!M$6:M$512,"",0)="","",_xlfn.XLOOKUP($D47,OVERALL!$F$6:$F$512,OVERALL!M$6:M$512,"",0))</f>
        <v>NA</v>
      </c>
      <c r="J47" s="247" t="str">
        <f>IF(_xlfn.XLOOKUP($D47,OVERALL!$F$6:$F$512,OVERALL!N$6:N$512,"",0)="","",_xlfn.XLOOKUP($D47,OVERALL!$F$6:$F$512,OVERALL!N$6:N$512,"",0))</f>
        <v/>
      </c>
      <c r="K47" s="248">
        <f>_xlfn.XLOOKUP($E47,OVERALL!$K$6:$K$512,OVERALL!R$6:R$512,"",0)</f>
        <v>130.94</v>
      </c>
      <c r="L47" s="247">
        <f>_xlfn.XLOOKUP($E47,OVERALL!$K$6:$K$512,OVERALL!S$6:S$512,"",0)</f>
        <v>92.2</v>
      </c>
      <c r="M47" s="248">
        <f>_xlfn.XLOOKUP($E47,OVERALL!$K$6:$K$512,OVERALL!T$6:T$512,"",0)</f>
        <v>34</v>
      </c>
      <c r="N47" s="246">
        <f>_xlfn.XLOOKUP($E47,OVERALL!$K$6:$K$512,OVERALL!U$6:U$512,"",0)</f>
        <v>56</v>
      </c>
      <c r="O47" s="249">
        <f>_xlfn.XLOOKUP($E47,OVERALL!$K$6:$K$512,OVERALL!V$6:V$512,"",0)</f>
        <v>41.3</v>
      </c>
    </row>
    <row r="48" spans="3:15" ht="15" customHeight="1">
      <c r="C48" s="261">
        <v>42</v>
      </c>
      <c r="D48" s="257" t="str">
        <f t="shared" si="0"/>
        <v>WR42</v>
      </c>
      <c r="E48" s="257" t="str">
        <f>_xlfn.XLOOKUP($D48,OVERALL!$F$6:$F$512,OVERALL!K$6:K$512,"",0)</f>
        <v>Hunter Renfrow</v>
      </c>
      <c r="F48" s="257" t="str">
        <f>_xlfn.XLOOKUP($E48,OVERALL!$K$6:$K$512,OVERALL!O$6:O$512,"",0)</f>
        <v>LV</v>
      </c>
      <c r="G48" s="257">
        <f>_xlfn.XLOOKUP($E48,OVERALL!$K$6:$K$512,OVERALL!P$6:P$512,"",0)</f>
        <v>6</v>
      </c>
      <c r="H48" s="246" t="str">
        <f>IF(_xlfn.XLOOKUP($D48,OVERALL!$F$6:$F$512,OVERALL!L$6:L$512,"",0)="","",_xlfn.XLOOKUP($D48,OVERALL!$F$6:$F$512,OVERALL!L$6:L$512,"",0))</f>
        <v>DYNASTY</v>
      </c>
      <c r="I48" s="268">
        <f>IF(_xlfn.XLOOKUP($D48,OVERALL!$F$6:$F$512,OVERALL!M$6:M$512,"",0)="","",_xlfn.XLOOKUP($D48,OVERALL!$F$6:$F$512,OVERALL!M$6:M$512,"",0))</f>
        <v>1</v>
      </c>
      <c r="J48" s="247" t="str">
        <f>IF(_xlfn.XLOOKUP($D48,OVERALL!$F$6:$F$512,OVERALL!N$6:N$512,"",0)="","",_xlfn.XLOOKUP($D48,OVERALL!$F$6:$F$512,OVERALL!N$6:N$512,"",0))</f>
        <v>PP</v>
      </c>
      <c r="K48" s="248">
        <f>_xlfn.XLOOKUP($E48,OVERALL!$K$6:$K$512,OVERALL!R$6:R$512,"",0)</f>
        <v>124.1</v>
      </c>
      <c r="L48" s="247">
        <f>_xlfn.XLOOKUP($E48,OVERALL!$K$6:$K$512,OVERALL!S$6:S$512,"",0)</f>
        <v>156.1</v>
      </c>
      <c r="M48" s="248">
        <f>_xlfn.XLOOKUP($E48,OVERALL!$K$6:$K$512,OVERALL!T$6:T$512,"",0)</f>
        <v>35</v>
      </c>
      <c r="N48" s="246">
        <f>_xlfn.XLOOKUP($E48,OVERALL!$K$6:$K$512,OVERALL!U$6:U$512,"",0)</f>
        <v>46</v>
      </c>
      <c r="O48" s="249">
        <f>_xlfn.XLOOKUP($E48,OVERALL!$K$6:$K$512,OVERALL!V$6:V$512,"",0)</f>
        <v>41.3</v>
      </c>
    </row>
    <row r="49" spans="3:15" ht="15" customHeight="1">
      <c r="C49" s="261">
        <v>43</v>
      </c>
      <c r="D49" s="257" t="str">
        <f t="shared" si="0"/>
        <v>WR43</v>
      </c>
      <c r="E49" s="257" t="str">
        <f>_xlfn.XLOOKUP($D49,OVERALL!$F$6:$F$512,OVERALL!K$6:K$512,"",0)</f>
        <v>DeAndre Hopkins</v>
      </c>
      <c r="F49" s="257" t="str">
        <f>_xlfn.XLOOKUP($E49,OVERALL!$K$6:$K$512,OVERALL!O$6:O$512,"",0)</f>
        <v>ARI</v>
      </c>
      <c r="G49" s="257">
        <f>_xlfn.XLOOKUP($E49,OVERALL!$K$6:$K$512,OVERALL!P$6:P$512,"",0)</f>
        <v>13</v>
      </c>
      <c r="H49" s="246" t="str">
        <f>IF(_xlfn.XLOOKUP($D49,OVERALL!$F$6:$F$512,OVERALL!L$6:L$512,"",0)="","",_xlfn.XLOOKUP($D49,OVERALL!$F$6:$F$512,OVERALL!L$6:L$512,"",0))</f>
        <v>DYNASTY</v>
      </c>
      <c r="I49" s="268">
        <f>IF(_xlfn.XLOOKUP($D49,OVERALL!$F$6:$F$512,OVERALL!M$6:M$512,"",0)="","",_xlfn.XLOOKUP($D49,OVERALL!$F$6:$F$512,OVERALL!M$6:M$512,"",0))</f>
        <v>38</v>
      </c>
      <c r="J49" s="247" t="str">
        <f>IF(_xlfn.XLOOKUP($D49,OVERALL!$F$6:$F$512,OVERALL!N$6:N$512,"",0)="","",_xlfn.XLOOKUP($D49,OVERALL!$F$6:$F$512,OVERALL!N$6:N$512,"",0))</f>
        <v>C</v>
      </c>
      <c r="K49" s="248">
        <f>_xlfn.XLOOKUP($E49,OVERALL!$K$6:$K$512,OVERALL!R$6:R$512,"",0)</f>
        <v>109.1</v>
      </c>
      <c r="L49" s="247">
        <f>_xlfn.XLOOKUP($E49,OVERALL!$K$6:$K$512,OVERALL!S$6:S$512,"",0)</f>
        <v>105.2</v>
      </c>
      <c r="M49" s="248">
        <f>_xlfn.XLOOKUP($E49,OVERALL!$K$6:$K$512,OVERALL!T$6:T$512,"",0)</f>
        <v>38</v>
      </c>
      <c r="N49" s="246">
        <f>_xlfn.XLOOKUP($E49,OVERALL!$K$6:$K$512,OVERALL!U$6:U$512,"",0)</f>
        <v>61</v>
      </c>
      <c r="O49" s="249">
        <f>_xlfn.XLOOKUP($E49,OVERALL!$K$6:$K$512,OVERALL!V$6:V$512,"",0)</f>
        <v>44.9</v>
      </c>
    </row>
    <row r="50" spans="3:15" ht="15" customHeight="1">
      <c r="C50" s="261">
        <v>44</v>
      </c>
      <c r="D50" s="257" t="str">
        <f t="shared" si="0"/>
        <v>WR44</v>
      </c>
      <c r="E50" s="257" t="str">
        <f>_xlfn.XLOOKUP($D50,OVERALL!$F$6:$F$512,OVERALL!K$6:K$512,"",0)</f>
        <v>Kadarius Toney</v>
      </c>
      <c r="F50" s="257" t="str">
        <f>_xlfn.XLOOKUP($E50,OVERALL!$K$6:$K$512,OVERALL!O$6:O$512,"",0)</f>
        <v>NYG</v>
      </c>
      <c r="G50" s="257">
        <f>_xlfn.XLOOKUP($E50,OVERALL!$K$6:$K$512,OVERALL!P$6:P$512,"",0)</f>
        <v>9</v>
      </c>
      <c r="H50" s="246" t="str">
        <f>IF(_xlfn.XLOOKUP($D50,OVERALL!$F$6:$F$512,OVERALL!L$6:L$512,"",0)="","",_xlfn.XLOOKUP($D50,OVERALL!$F$6:$F$512,OVERALL!L$6:L$512,"",0))</f>
        <v>SHAFT</v>
      </c>
      <c r="I50" s="268">
        <f>IF(_xlfn.XLOOKUP($D50,OVERALL!$F$6:$F$512,OVERALL!M$6:M$512,"",0)="","",_xlfn.XLOOKUP($D50,OVERALL!$F$6:$F$512,OVERALL!M$6:M$512,"",0))</f>
        <v>6</v>
      </c>
      <c r="J50" s="247" t="str">
        <f>IF(_xlfn.XLOOKUP($D50,OVERALL!$F$6:$F$512,OVERALL!N$6:N$512,"",0)="","",_xlfn.XLOOKUP($D50,OVERALL!$F$6:$F$512,OVERALL!N$6:N$512,"",0))</f>
        <v>X</v>
      </c>
      <c r="K50" s="248">
        <f>_xlfn.XLOOKUP($E50,OVERALL!$K$6:$K$512,OVERALL!R$6:R$512,"",0)</f>
        <v>110.7</v>
      </c>
      <c r="L50" s="247">
        <f>_xlfn.XLOOKUP($E50,OVERALL!$K$6:$K$512,OVERALL!S$6:S$512,"",0)</f>
        <v>43.36</v>
      </c>
      <c r="M50" s="248">
        <f>_xlfn.XLOOKUP($E50,OVERALL!$K$6:$K$512,OVERALL!T$6:T$512,"",0)</f>
        <v>39</v>
      </c>
      <c r="N50" s="246">
        <f>_xlfn.XLOOKUP($E50,OVERALL!$K$6:$K$512,OVERALL!U$6:U$512,"",0)</f>
        <v>55</v>
      </c>
      <c r="O50" s="249">
        <f>_xlfn.XLOOKUP($E50,OVERALL!$K$6:$K$512,OVERALL!V$6:V$512,"",0)</f>
        <v>45.6</v>
      </c>
    </row>
    <row r="51" spans="3:15" ht="15" customHeight="1">
      <c r="C51" s="261">
        <v>45</v>
      </c>
      <c r="D51" s="257" t="str">
        <f t="shared" si="0"/>
        <v>WR45</v>
      </c>
      <c r="E51" s="257" t="str">
        <f>_xlfn.XLOOKUP($D51,OVERALL!$F$6:$F$512,OVERALL!K$6:K$512,"",0)</f>
        <v>Chris Olave</v>
      </c>
      <c r="F51" s="257" t="str">
        <f>_xlfn.XLOOKUP($E51,OVERALL!$K$6:$K$512,OVERALL!O$6:O$512,"",0)</f>
        <v>NO</v>
      </c>
      <c r="G51" s="257">
        <f>_xlfn.XLOOKUP($E51,OVERALL!$K$6:$K$512,OVERALL!P$6:P$512,"",0)</f>
        <v>14</v>
      </c>
      <c r="H51" s="246" t="str">
        <f>IF(_xlfn.XLOOKUP($D51,OVERALL!$F$6:$F$512,OVERALL!L$6:L$512,"",0)="","",_xlfn.XLOOKUP($D51,OVERALL!$F$6:$F$512,OVERALL!L$6:L$512,"",0))</f>
        <v>ROOKIE</v>
      </c>
      <c r="I51" s="268" t="str">
        <f>IF(_xlfn.XLOOKUP($D51,OVERALL!$F$6:$F$512,OVERALL!M$6:M$512,"",0)="","",_xlfn.XLOOKUP($D51,OVERALL!$F$6:$F$512,OVERALL!M$6:M$512,"",0))</f>
        <v>NA</v>
      </c>
      <c r="J51" s="247" t="str">
        <f>IF(_xlfn.XLOOKUP($D51,OVERALL!$F$6:$F$512,OVERALL!N$6:N$512,"",0)="","",_xlfn.XLOOKUP($D51,OVERALL!$F$6:$F$512,OVERALL!N$6:N$512,"",0))</f>
        <v/>
      </c>
      <c r="K51" s="248">
        <f>_xlfn.XLOOKUP($E51,OVERALL!$K$6:$K$512,OVERALL!R$6:R$512,"",0)</f>
        <v>105.66</v>
      </c>
      <c r="L51" s="247">
        <f>_xlfn.XLOOKUP($E51,OVERALL!$K$6:$K$512,OVERALL!S$6:S$512,"",0)</f>
        <v>0</v>
      </c>
      <c r="M51" s="248">
        <f>_xlfn.XLOOKUP($E51,OVERALL!$K$6:$K$512,OVERALL!T$6:T$512,"",0)</f>
        <v>38</v>
      </c>
      <c r="N51" s="246">
        <f>_xlfn.XLOOKUP($E51,OVERALL!$K$6:$K$512,OVERALL!U$6:U$512,"",0)</f>
        <v>51</v>
      </c>
      <c r="O51" s="249">
        <f>_xlfn.XLOOKUP($E51,OVERALL!$K$6:$K$512,OVERALL!V$6:V$512,"",0)</f>
        <v>44.4</v>
      </c>
    </row>
    <row r="52" spans="3:15" ht="15" customHeight="1">
      <c r="C52" s="261">
        <v>46</v>
      </c>
      <c r="D52" s="257" t="str">
        <f t="shared" si="0"/>
        <v>WR46</v>
      </c>
      <c r="E52" s="257" t="str">
        <f>_xlfn.XLOOKUP($D52,OVERALL!$F$6:$F$512,OVERALL!K$6:K$512,"",0)</f>
        <v>Chase Claypool</v>
      </c>
      <c r="F52" s="257" t="str">
        <f>_xlfn.XLOOKUP($E52,OVERALL!$K$6:$K$512,OVERALL!O$6:O$512,"",0)</f>
        <v>PIT</v>
      </c>
      <c r="G52" s="257">
        <f>_xlfn.XLOOKUP($E52,OVERALL!$K$6:$K$512,OVERALL!P$6:P$512,"",0)</f>
        <v>9</v>
      </c>
      <c r="H52" s="246" t="str">
        <f>IF(_xlfn.XLOOKUP($D52,OVERALL!$F$6:$F$512,OVERALL!L$6:L$512,"",0)="","",_xlfn.XLOOKUP($D52,OVERALL!$F$6:$F$512,OVERALL!L$6:L$512,"",0))</f>
        <v>MACHINE</v>
      </c>
      <c r="I52" s="268">
        <f>IF(_xlfn.XLOOKUP($D52,OVERALL!$F$6:$F$512,OVERALL!M$6:M$512,"",0)="","",_xlfn.XLOOKUP($D52,OVERALL!$F$6:$F$512,OVERALL!M$6:M$512,"",0))</f>
        <v>1</v>
      </c>
      <c r="J52" s="247" t="str">
        <f>IF(_xlfn.XLOOKUP($D52,OVERALL!$F$6:$F$512,OVERALL!N$6:N$512,"",0)="","",_xlfn.XLOOKUP($D52,OVERALL!$F$6:$F$512,OVERALL!N$6:N$512,"",0))</f>
        <v>X</v>
      </c>
      <c r="K52" s="248">
        <f>_xlfn.XLOOKUP($E52,OVERALL!$K$6:$K$512,OVERALL!R$6:R$512,"",0)</f>
        <v>112.69</v>
      </c>
      <c r="L52" s="247">
        <f>_xlfn.XLOOKUP($E52,OVERALL!$K$6:$K$512,OVERALL!S$6:S$512,"",0)</f>
        <v>107.6</v>
      </c>
      <c r="M52" s="248">
        <f>_xlfn.XLOOKUP($E52,OVERALL!$K$6:$K$512,OVERALL!T$6:T$512,"",0)</f>
        <v>40</v>
      </c>
      <c r="N52" s="246">
        <f>_xlfn.XLOOKUP($E52,OVERALL!$K$6:$K$512,OVERALL!U$6:U$512,"",0)</f>
        <v>62</v>
      </c>
      <c r="O52" s="249">
        <f>_xlfn.XLOOKUP($E52,OVERALL!$K$6:$K$512,OVERALL!V$6:V$512,"",0)</f>
        <v>49.8</v>
      </c>
    </row>
    <row r="53" spans="3:15" ht="15" customHeight="1">
      <c r="C53" s="261">
        <v>47</v>
      </c>
      <c r="D53" s="257" t="str">
        <f t="shared" si="0"/>
        <v>WR47</v>
      </c>
      <c r="E53" s="257" t="str">
        <f>_xlfn.XLOOKUP($D53,OVERALL!$F$6:$F$512,OVERALL!K$6:K$512,"",0)</f>
        <v>Treylon Burks</v>
      </c>
      <c r="F53" s="257" t="str">
        <f>_xlfn.XLOOKUP($E53,OVERALL!$K$6:$K$512,OVERALL!O$6:O$512,"",0)</f>
        <v>TEN</v>
      </c>
      <c r="G53" s="257">
        <f>_xlfn.XLOOKUP($E53,OVERALL!$K$6:$K$512,OVERALL!P$6:P$512,"",0)</f>
        <v>6</v>
      </c>
      <c r="H53" s="246" t="str">
        <f>IF(_xlfn.XLOOKUP($D53,OVERALL!$F$6:$F$512,OVERALL!L$6:L$512,"",0)="","",_xlfn.XLOOKUP($D53,OVERALL!$F$6:$F$512,OVERALL!L$6:L$512,"",0))</f>
        <v>ROOKIE</v>
      </c>
      <c r="I53" s="268" t="str">
        <f>IF(_xlfn.XLOOKUP($D53,OVERALL!$F$6:$F$512,OVERALL!M$6:M$512,"",0)="","",_xlfn.XLOOKUP($D53,OVERALL!$F$6:$F$512,OVERALL!M$6:M$512,"",0))</f>
        <v>NA</v>
      </c>
      <c r="J53" s="247" t="str">
        <f>IF(_xlfn.XLOOKUP($D53,OVERALL!$F$6:$F$512,OVERALL!N$6:N$512,"",0)="","",_xlfn.XLOOKUP($D53,OVERALL!$F$6:$F$512,OVERALL!N$6:N$512,"",0))</f>
        <v/>
      </c>
      <c r="K53" s="248">
        <f>_xlfn.XLOOKUP($E53,OVERALL!$K$6:$K$512,OVERALL!R$6:R$512,"",0)</f>
        <v>114.15</v>
      </c>
      <c r="L53" s="247">
        <f>_xlfn.XLOOKUP($E53,OVERALL!$K$6:$K$512,OVERALL!S$6:S$512,"",0)</f>
        <v>0</v>
      </c>
      <c r="M53" s="248">
        <f>_xlfn.XLOOKUP($E53,OVERALL!$K$6:$K$512,OVERALL!T$6:T$512,"",0)</f>
        <v>38</v>
      </c>
      <c r="N53" s="246">
        <f>_xlfn.XLOOKUP($E53,OVERALL!$K$6:$K$512,OVERALL!U$6:U$512,"",0)</f>
        <v>69</v>
      </c>
      <c r="O53" s="249">
        <f>_xlfn.XLOOKUP($E53,OVERALL!$K$6:$K$512,OVERALL!V$6:V$512,"",0)</f>
        <v>51.4</v>
      </c>
    </row>
    <row r="54" spans="3:15" ht="15" customHeight="1">
      <c r="C54" s="261">
        <v>48</v>
      </c>
      <c r="D54" s="257" t="str">
        <f t="shared" si="0"/>
        <v>WR48</v>
      </c>
      <c r="E54" s="257" t="str">
        <f>_xlfn.XLOOKUP($D54,OVERALL!$F$6:$F$512,OVERALL!K$6:K$512,"",0)</f>
        <v>Tyler Boyd</v>
      </c>
      <c r="F54" s="257" t="str">
        <f>_xlfn.XLOOKUP($E54,OVERALL!$K$6:$K$512,OVERALL!O$6:O$512,"",0)</f>
        <v>CIN</v>
      </c>
      <c r="G54" s="257">
        <f>_xlfn.XLOOKUP($E54,OVERALL!$K$6:$K$512,OVERALL!P$6:P$512,"",0)</f>
        <v>10</v>
      </c>
      <c r="H54" s="246" t="str">
        <f>IF(_xlfn.XLOOKUP($D54,OVERALL!$F$6:$F$512,OVERALL!L$6:L$512,"",0)="","",_xlfn.XLOOKUP($D54,OVERALL!$F$6:$F$512,OVERALL!L$6:L$512,"",0))</f>
        <v>FREE AGENT</v>
      </c>
      <c r="I54" s="268" t="str">
        <f>IF(_xlfn.XLOOKUP($D54,OVERALL!$F$6:$F$512,OVERALL!M$6:M$512,"",0)="","",_xlfn.XLOOKUP($D54,OVERALL!$F$6:$F$512,OVERALL!M$6:M$512,"",0))</f>
        <v>NA</v>
      </c>
      <c r="J54" s="247" t="str">
        <f>IF(_xlfn.XLOOKUP($D54,OVERALL!$F$6:$F$512,OVERALL!N$6:N$512,"",0)="","",_xlfn.XLOOKUP($D54,OVERALL!$F$6:$F$512,OVERALL!N$6:N$512,"",0))</f>
        <v/>
      </c>
      <c r="K54" s="248">
        <f>_xlfn.XLOOKUP($E54,OVERALL!$K$6:$K$512,OVERALL!R$6:R$512,"",0)</f>
        <v>106.23</v>
      </c>
      <c r="L54" s="247">
        <f>_xlfn.XLOOKUP($E54,OVERALL!$K$6:$K$512,OVERALL!S$6:S$512,"",0)</f>
        <v>116.84</v>
      </c>
      <c r="M54" s="248">
        <f>_xlfn.XLOOKUP($E54,OVERALL!$K$6:$K$512,OVERALL!T$6:T$512,"",0)</f>
        <v>43</v>
      </c>
      <c r="N54" s="246">
        <f>_xlfn.XLOOKUP($E54,OVERALL!$K$6:$K$512,OVERALL!U$6:U$512,"",0)</f>
        <v>59</v>
      </c>
      <c r="O54" s="249">
        <f>_xlfn.XLOOKUP($E54,OVERALL!$K$6:$K$512,OVERALL!V$6:V$512,"",0)</f>
        <v>50.6</v>
      </c>
    </row>
    <row r="55" spans="3:15" ht="15" customHeight="1">
      <c r="C55" s="261">
        <v>49</v>
      </c>
      <c r="D55" s="257" t="str">
        <f t="shared" si="0"/>
        <v>WR49</v>
      </c>
      <c r="E55" s="257" t="str">
        <f>_xlfn.XLOOKUP($D55,OVERALL!$F$6:$F$512,OVERALL!K$6:K$512,"",0)</f>
        <v>Marquez Valdes-Scantling</v>
      </c>
      <c r="F55" s="257" t="str">
        <f>_xlfn.XLOOKUP($E55,OVERALL!$K$6:$K$512,OVERALL!O$6:O$512,"",0)</f>
        <v>KC</v>
      </c>
      <c r="G55" s="257">
        <f>_xlfn.XLOOKUP($E55,OVERALL!$K$6:$K$512,OVERALL!P$6:P$512,"",0)</f>
        <v>8</v>
      </c>
      <c r="H55" s="246" t="str">
        <f>IF(_xlfn.XLOOKUP($D55,OVERALL!$F$6:$F$512,OVERALL!L$6:L$512,"",0)="","",_xlfn.XLOOKUP($D55,OVERALL!$F$6:$F$512,OVERALL!L$6:L$512,"",0))</f>
        <v>SHAFT</v>
      </c>
      <c r="I55" s="268">
        <f>IF(_xlfn.XLOOKUP($D55,OVERALL!$F$6:$F$512,OVERALL!M$6:M$512,"",0)="","",_xlfn.XLOOKUP($D55,OVERALL!$F$6:$F$512,OVERALL!M$6:M$512,"",0))</f>
        <v>1</v>
      </c>
      <c r="J55" s="247" t="str">
        <f>IF(_xlfn.XLOOKUP($D55,OVERALL!$F$6:$F$512,OVERALL!N$6:N$512,"",0)="","",_xlfn.XLOOKUP($D55,OVERALL!$F$6:$F$512,OVERALL!N$6:N$512,"",0))</f>
        <v>X</v>
      </c>
      <c r="K55" s="248">
        <f>_xlfn.XLOOKUP($E55,OVERALL!$K$6:$K$512,OVERALL!R$6:R$512,"",0)</f>
        <v>111.64</v>
      </c>
      <c r="L55" s="247">
        <f>_xlfn.XLOOKUP($E55,OVERALL!$K$6:$K$512,OVERALL!S$6:S$512,"",0)</f>
        <v>61</v>
      </c>
      <c r="M55" s="248">
        <f>_xlfn.XLOOKUP($E55,OVERALL!$K$6:$K$512,OVERALL!T$6:T$512,"",0)</f>
        <v>41</v>
      </c>
      <c r="N55" s="246">
        <f>_xlfn.XLOOKUP($E55,OVERALL!$K$6:$K$512,OVERALL!U$6:U$512,"",0)</f>
        <v>64</v>
      </c>
      <c r="O55" s="249">
        <f>_xlfn.XLOOKUP($E55,OVERALL!$K$6:$K$512,OVERALL!V$6:V$512,"",0)</f>
        <v>52.6</v>
      </c>
    </row>
    <row r="56" spans="3:15" ht="15" customHeight="1" thickBot="1">
      <c r="C56" s="261">
        <v>50</v>
      </c>
      <c r="D56" s="257" t="str">
        <f t="shared" si="0"/>
        <v>WR50</v>
      </c>
      <c r="E56" s="257" t="str">
        <f>_xlfn.XLOOKUP($D56,OVERALL!$F$6:$F$512,OVERALL!K$6:K$512,"",0)</f>
        <v>Garrett Wilson</v>
      </c>
      <c r="F56" s="257" t="str">
        <f>_xlfn.XLOOKUP($E56,OVERALL!$K$6:$K$512,OVERALL!O$6:O$512,"",0)</f>
        <v>NYJ</v>
      </c>
      <c r="G56" s="257">
        <f>_xlfn.XLOOKUP($E56,OVERALL!$K$6:$K$512,OVERALL!P$6:P$512,"",0)</f>
        <v>10</v>
      </c>
      <c r="H56" s="251" t="str">
        <f>IF(_xlfn.XLOOKUP($D56,OVERALL!$F$6:$F$512,OVERALL!L$6:L$512,"",0)="","",_xlfn.XLOOKUP($D56,OVERALL!$F$6:$F$512,OVERALL!L$6:L$512,"",0))</f>
        <v>ROOKIE</v>
      </c>
      <c r="I56" s="268" t="str">
        <f>IF(_xlfn.XLOOKUP($D56,OVERALL!$F$6:$F$512,OVERALL!M$6:M$512,"",0)="","",_xlfn.XLOOKUP($D56,OVERALL!$F$6:$F$512,OVERALL!M$6:M$512,"",0))</f>
        <v>NA</v>
      </c>
      <c r="J56" s="252" t="str">
        <f>IF(_xlfn.XLOOKUP($D56,OVERALL!$F$6:$F$512,OVERALL!N$6:N$512,"",0)="","",_xlfn.XLOOKUP($D56,OVERALL!$F$6:$F$512,OVERALL!N$6:N$512,"",0))</f>
        <v/>
      </c>
      <c r="K56" s="248">
        <f>_xlfn.XLOOKUP($E56,OVERALL!$K$6:$K$512,OVERALL!R$6:R$512,"",0)</f>
        <v>108.12</v>
      </c>
      <c r="L56" s="247">
        <f>_xlfn.XLOOKUP($E56,OVERALL!$K$6:$K$512,OVERALL!S$6:S$512,"",0)</f>
        <v>0</v>
      </c>
      <c r="M56" s="248">
        <f>_xlfn.XLOOKUP($E56,OVERALL!$K$6:$K$512,OVERALL!T$6:T$512,"",0)</f>
        <v>45</v>
      </c>
      <c r="N56" s="246">
        <f>_xlfn.XLOOKUP($E56,OVERALL!$K$6:$K$512,OVERALL!U$6:U$512,"",0)</f>
        <v>72</v>
      </c>
      <c r="O56" s="249">
        <f>_xlfn.XLOOKUP($E56,OVERALL!$K$6:$K$512,OVERALL!V$6:V$512,"",0)</f>
        <v>54.9</v>
      </c>
    </row>
    <row r="57" spans="3:15" ht="15" customHeight="1">
      <c r="C57" s="261">
        <v>51</v>
      </c>
      <c r="D57" s="257" t="str">
        <f t="shared" si="0"/>
        <v>WR51</v>
      </c>
      <c r="E57" s="257" t="str">
        <f>_xlfn.XLOOKUP($D57,OVERALL!$F$6:$F$512,OVERALL!K$6:K$512,"",0)</f>
        <v>George Pickens</v>
      </c>
      <c r="F57" s="257" t="str">
        <f>_xlfn.XLOOKUP($E57,OVERALL!$K$6:$K$512,OVERALL!O$6:O$512,"",0)</f>
        <v>PIT</v>
      </c>
      <c r="G57" s="257">
        <f>_xlfn.XLOOKUP($E57,OVERALL!$K$6:$K$512,OVERALL!P$6:P$512,"",0)</f>
        <v>9</v>
      </c>
      <c r="H57" s="242" t="str">
        <f>IF(_xlfn.XLOOKUP($D57,OVERALL!$F$6:$F$512,OVERALL!L$6:L$512,"",0)="","",_xlfn.XLOOKUP($D57,OVERALL!$F$6:$F$512,OVERALL!L$6:L$512,"",0))</f>
        <v>ROOKIE</v>
      </c>
      <c r="I57" s="268" t="str">
        <f>IF(_xlfn.XLOOKUP($D57,OVERALL!$F$6:$F$512,OVERALL!M$6:M$512,"",0)="","",_xlfn.XLOOKUP($D57,OVERALL!$F$6:$F$512,OVERALL!M$6:M$512,"",0))</f>
        <v>NA</v>
      </c>
      <c r="J57" s="243" t="str">
        <f>IF(_xlfn.XLOOKUP($D57,OVERALL!$F$6:$F$512,OVERALL!N$6:N$512,"",0)="","",_xlfn.XLOOKUP($D57,OVERALL!$F$6:$F$512,OVERALL!N$6:N$512,"",0))</f>
        <v/>
      </c>
      <c r="K57" s="248">
        <f>_xlfn.XLOOKUP($E57,OVERALL!$K$6:$K$512,OVERALL!R$6:R$512,"",0)</f>
        <v>113.23</v>
      </c>
      <c r="L57" s="247">
        <f>_xlfn.XLOOKUP($E57,OVERALL!$K$6:$K$512,OVERALL!S$6:S$512,"",0)</f>
        <v>0</v>
      </c>
      <c r="M57" s="248">
        <f>_xlfn.XLOOKUP($E57,OVERALL!$K$6:$K$512,OVERALL!T$6:T$512,"",0)</f>
        <v>41</v>
      </c>
      <c r="N57" s="246">
        <f>_xlfn.XLOOKUP($E57,OVERALL!$K$6:$K$512,OVERALL!U$6:U$512,"",0)</f>
        <v>63</v>
      </c>
      <c r="O57" s="249">
        <f>_xlfn.XLOOKUP($E57,OVERALL!$K$6:$K$512,OVERALL!V$6:V$512,"",0)</f>
        <v>51</v>
      </c>
    </row>
    <row r="58" spans="3:15" ht="15" customHeight="1">
      <c r="C58" s="261">
        <v>52</v>
      </c>
      <c r="D58" s="257" t="str">
        <f t="shared" si="0"/>
        <v>WR52</v>
      </c>
      <c r="E58" s="257" t="str">
        <f>_xlfn.XLOOKUP($D58,OVERALL!$F$6:$F$512,OVERALL!K$6:K$512,"",0)</f>
        <v>Russell Gage</v>
      </c>
      <c r="F58" s="257" t="str">
        <f>_xlfn.XLOOKUP($E58,OVERALL!$K$6:$K$512,OVERALL!O$6:O$512,"",0)</f>
        <v>TB</v>
      </c>
      <c r="G58" s="257">
        <f>_xlfn.XLOOKUP($E58,OVERALL!$K$6:$K$512,OVERALL!P$6:P$512,"",0)</f>
        <v>11</v>
      </c>
      <c r="H58" s="270" t="str">
        <f>IF(_xlfn.XLOOKUP($D58,OVERALL!$F$6:$F$512,OVERALL!L$6:L$512,"",0)="","",_xlfn.XLOOKUP($D58,OVERALL!$F$6:$F$512,OVERALL!L$6:L$512,"",0))</f>
        <v>SHAFT</v>
      </c>
      <c r="I58" s="268">
        <f>IF(_xlfn.XLOOKUP($D58,OVERALL!$F$6:$F$512,OVERALL!M$6:M$512,"",0)="","",_xlfn.XLOOKUP($D58,OVERALL!$F$6:$F$512,OVERALL!M$6:M$512,"",0))</f>
        <v>6</v>
      </c>
      <c r="J58" s="247" t="str">
        <f>IF(_xlfn.XLOOKUP($D58,OVERALL!$F$6:$F$512,OVERALL!N$6:N$512,"",0)="","",_xlfn.XLOOKUP($D58,OVERALL!$F$6:$F$512,OVERALL!N$6:N$512,"",0))</f>
        <v>X</v>
      </c>
      <c r="K58" s="248">
        <f>_xlfn.XLOOKUP($E58,OVERALL!$K$6:$K$512,OVERALL!R$6:R$512,"",0)</f>
        <v>106.56</v>
      </c>
      <c r="L58" s="247">
        <f>_xlfn.XLOOKUP($E58,OVERALL!$K$6:$K$512,OVERALL!S$6:S$512,"",0)</f>
        <v>97</v>
      </c>
      <c r="M58" s="248">
        <f>_xlfn.XLOOKUP($E58,OVERALL!$K$6:$K$512,OVERALL!T$6:T$512,"",0)</f>
        <v>43</v>
      </c>
      <c r="N58" s="246">
        <f>_xlfn.XLOOKUP($E58,OVERALL!$K$6:$K$512,OVERALL!U$6:U$512,"",0)</f>
        <v>71</v>
      </c>
      <c r="O58" s="249">
        <f>_xlfn.XLOOKUP($E58,OVERALL!$K$6:$K$512,OVERALL!V$6:V$512,"",0)</f>
        <v>53.9</v>
      </c>
    </row>
    <row r="59" spans="3:15" ht="15" customHeight="1">
      <c r="C59" s="261">
        <v>53</v>
      </c>
      <c r="D59" s="257" t="str">
        <f t="shared" si="0"/>
        <v>WR53</v>
      </c>
      <c r="E59" s="257" t="str">
        <f>_xlfn.XLOOKUP($D59,OVERALL!$F$6:$F$512,OVERALL!K$6:K$512,"",0)</f>
        <v>Skyy Moore</v>
      </c>
      <c r="F59" s="257" t="str">
        <f>_xlfn.XLOOKUP($E59,OVERALL!$K$6:$K$512,OVERALL!O$6:O$512,"",0)</f>
        <v>KC</v>
      </c>
      <c r="G59" s="257">
        <f>_xlfn.XLOOKUP($E59,OVERALL!$K$6:$K$512,OVERALL!P$6:P$512,"",0)</f>
        <v>8</v>
      </c>
      <c r="H59" s="246" t="str">
        <f>IF(_xlfn.XLOOKUP($D59,OVERALL!$F$6:$F$512,OVERALL!L$6:L$512,"",0)="","",_xlfn.XLOOKUP($D59,OVERALL!$F$6:$F$512,OVERALL!L$6:L$512,"",0))</f>
        <v>ROOKIE</v>
      </c>
      <c r="I59" s="268" t="str">
        <f>IF(_xlfn.XLOOKUP($D59,OVERALL!$F$6:$F$512,OVERALL!M$6:M$512,"",0)="","",_xlfn.XLOOKUP($D59,OVERALL!$F$6:$F$512,OVERALL!M$6:M$512,"",0))</f>
        <v>NA</v>
      </c>
      <c r="J59" s="247" t="str">
        <f>IF(_xlfn.XLOOKUP($D59,OVERALL!$F$6:$F$512,OVERALL!N$6:N$512,"",0)="","",_xlfn.XLOOKUP($D59,OVERALL!$F$6:$F$512,OVERALL!N$6:N$512,"",0))</f>
        <v/>
      </c>
      <c r="K59" s="248">
        <f>_xlfn.XLOOKUP($E59,OVERALL!$K$6:$K$512,OVERALL!R$6:R$512,"",0)</f>
        <v>103.03</v>
      </c>
      <c r="L59" s="247">
        <f>_xlfn.XLOOKUP($E59,OVERALL!$K$6:$K$512,OVERALL!S$6:S$512,"",0)</f>
        <v>0</v>
      </c>
      <c r="M59" s="248">
        <f>_xlfn.XLOOKUP($E59,OVERALL!$K$6:$K$512,OVERALL!T$6:T$512,"",0)</f>
        <v>45</v>
      </c>
      <c r="N59" s="246">
        <f>_xlfn.XLOOKUP($E59,OVERALL!$K$6:$K$512,OVERALL!U$6:U$512,"",0)</f>
        <v>67</v>
      </c>
      <c r="O59" s="249">
        <f>_xlfn.XLOOKUP($E59,OVERALL!$K$6:$K$512,OVERALL!V$6:V$512,"",0)</f>
        <v>55.1</v>
      </c>
    </row>
    <row r="60" spans="3:15" ht="15" customHeight="1">
      <c r="C60" s="261">
        <v>54</v>
      </c>
      <c r="D60" s="257" t="str">
        <f t="shared" si="0"/>
        <v>WR54</v>
      </c>
      <c r="E60" s="257" t="str">
        <f>_xlfn.XLOOKUP($D60,OVERALL!$F$6:$F$512,OVERALL!K$6:K$512,"",0)</f>
        <v>DeVante Parker</v>
      </c>
      <c r="F60" s="257" t="str">
        <f>_xlfn.XLOOKUP($E60,OVERALL!$K$6:$K$512,OVERALL!O$6:O$512,"",0)</f>
        <v>NE</v>
      </c>
      <c r="G60" s="257">
        <f>_xlfn.XLOOKUP($E60,OVERALL!$K$6:$K$512,OVERALL!P$6:P$512,"",0)</f>
        <v>10</v>
      </c>
      <c r="H60" s="270" t="str">
        <f>IF(_xlfn.XLOOKUP($D60,OVERALL!$F$6:$F$512,OVERALL!L$6:L$512,"",0)="","",_xlfn.XLOOKUP($D60,OVERALL!$F$6:$F$512,OVERALL!L$6:L$512,"",0))</f>
        <v>DYNASTY</v>
      </c>
      <c r="I60" s="268">
        <f>IF(_xlfn.XLOOKUP($D60,OVERALL!$F$6:$F$512,OVERALL!M$6:M$512,"",0)="","",_xlfn.XLOOKUP($D60,OVERALL!$F$6:$F$512,OVERALL!M$6:M$512,"",0))</f>
        <v>1</v>
      </c>
      <c r="J60" s="247" t="str">
        <f>IF(_xlfn.XLOOKUP($D60,OVERALL!$F$6:$F$512,OVERALL!N$6:N$512,"",0)="","",_xlfn.XLOOKUP($D60,OVERALL!$F$6:$F$512,OVERALL!N$6:N$512,"",0))</f>
        <v>X</v>
      </c>
      <c r="K60" s="248">
        <f>_xlfn.XLOOKUP($E60,OVERALL!$K$6:$K$512,OVERALL!R$6:R$512,"",0)</f>
        <v>113.85</v>
      </c>
      <c r="L60" s="247">
        <f>_xlfn.XLOOKUP($E60,OVERALL!$K$6:$K$512,OVERALL!S$6:S$512,"",0)</f>
        <v>63.5</v>
      </c>
      <c r="M60" s="248">
        <f>_xlfn.XLOOKUP($E60,OVERALL!$K$6:$K$512,OVERALL!T$6:T$512,"",0)</f>
        <v>44</v>
      </c>
      <c r="N60" s="246">
        <f>_xlfn.XLOOKUP($E60,OVERALL!$K$6:$K$512,OVERALL!U$6:U$512,"",0)</f>
        <v>68</v>
      </c>
      <c r="O60" s="249">
        <f>_xlfn.XLOOKUP($E60,OVERALL!$K$6:$K$512,OVERALL!V$6:V$512,"",0)</f>
        <v>55.2</v>
      </c>
    </row>
    <row r="61" spans="3:15" ht="15" customHeight="1">
      <c r="C61" s="261">
        <v>55</v>
      </c>
      <c r="D61" s="257" t="str">
        <f t="shared" si="0"/>
        <v>WR55</v>
      </c>
      <c r="E61" s="257" t="str">
        <f>_xlfn.XLOOKUP($D61,OVERALL!$F$6:$F$512,OVERALL!K$6:K$512,"",0)</f>
        <v>Jakobi Meyers</v>
      </c>
      <c r="F61" s="257" t="str">
        <f>_xlfn.XLOOKUP($E61,OVERALL!$K$6:$K$512,OVERALL!O$6:O$512,"",0)</f>
        <v>NE</v>
      </c>
      <c r="G61" s="257">
        <f>_xlfn.XLOOKUP($E61,OVERALL!$K$6:$K$512,OVERALL!P$6:P$512,"",0)</f>
        <v>10</v>
      </c>
      <c r="H61" s="246" t="str">
        <f>IF(_xlfn.XLOOKUP($D61,OVERALL!$F$6:$F$512,OVERALL!L$6:L$512,"",0)="","",_xlfn.XLOOKUP($D61,OVERALL!$F$6:$F$512,OVERALL!L$6:L$512,"",0))</f>
        <v>HOMIES</v>
      </c>
      <c r="I61" s="268">
        <f>IF(_xlfn.XLOOKUP($D61,OVERALL!$F$6:$F$512,OVERALL!M$6:M$512,"",0)="","",_xlfn.XLOOKUP($D61,OVERALL!$F$6:$F$512,OVERALL!M$6:M$512,"",0))</f>
        <v>3</v>
      </c>
      <c r="J61" s="247" t="str">
        <f>IF(_xlfn.XLOOKUP($D61,OVERALL!$F$6:$F$512,OVERALL!N$6:N$512,"",0)="","",_xlfn.XLOOKUP($D61,OVERALL!$F$6:$F$512,OVERALL!N$6:N$512,"",0))</f>
        <v>X</v>
      </c>
      <c r="K61" s="248">
        <f>_xlfn.XLOOKUP($E61,OVERALL!$K$6:$K$512,OVERALL!R$6:R$512,"",0)</f>
        <v>107.72</v>
      </c>
      <c r="L61" s="247">
        <f>_xlfn.XLOOKUP($E61,OVERALL!$K$6:$K$512,OVERALL!S$6:S$512,"",0)</f>
        <v>103.3</v>
      </c>
      <c r="M61" s="248">
        <f>_xlfn.XLOOKUP($E61,OVERALL!$K$6:$K$512,OVERALL!T$6:T$512,"",0)</f>
        <v>45</v>
      </c>
      <c r="N61" s="246">
        <f>_xlfn.XLOOKUP($E61,OVERALL!$K$6:$K$512,OVERALL!U$6:U$512,"",0)</f>
        <v>63</v>
      </c>
      <c r="O61" s="249">
        <f>_xlfn.XLOOKUP($E61,OVERALL!$K$6:$K$512,OVERALL!V$6:V$512,"",0)</f>
        <v>55.4</v>
      </c>
    </row>
    <row r="62" spans="3:15" ht="15" customHeight="1">
      <c r="C62" s="261">
        <v>56</v>
      </c>
      <c r="D62" s="257" t="str">
        <f t="shared" si="0"/>
        <v>WR56</v>
      </c>
      <c r="E62" s="257" t="str">
        <f>_xlfn.XLOOKUP($D62,OVERALL!$F$6:$F$512,OVERALL!K$6:K$512,"",0)</f>
        <v>Julio Jones</v>
      </c>
      <c r="F62" s="257" t="str">
        <f>_xlfn.XLOOKUP($E62,OVERALL!$K$6:$K$512,OVERALL!O$6:O$512,"",0)</f>
        <v>TB</v>
      </c>
      <c r="G62" s="257">
        <f>_xlfn.XLOOKUP($E62,OVERALL!$K$6:$K$512,OVERALL!P$6:P$512,"",0)</f>
        <v>11</v>
      </c>
      <c r="H62" s="270" t="str">
        <f>IF(_xlfn.XLOOKUP($D62,OVERALL!$F$6:$F$512,OVERALL!L$6:L$512,"",0)="","",_xlfn.XLOOKUP($D62,OVERALL!$F$6:$F$512,OVERALL!L$6:L$512,"",0))</f>
        <v>FREE AGENT</v>
      </c>
      <c r="I62" s="268" t="str">
        <f>IF(_xlfn.XLOOKUP($D62,OVERALL!$F$6:$F$512,OVERALL!M$6:M$512,"",0)="","",_xlfn.XLOOKUP($D62,OVERALL!$F$6:$F$512,OVERALL!M$6:M$512,"",0))</f>
        <v>NA</v>
      </c>
      <c r="J62" s="247" t="str">
        <f>IF(_xlfn.XLOOKUP($D62,OVERALL!$F$6:$F$512,OVERALL!N$6:N$512,"",0)="","",_xlfn.XLOOKUP($D62,OVERALL!$F$6:$F$512,OVERALL!N$6:N$512,"",0))</f>
        <v/>
      </c>
      <c r="K62" s="248">
        <f>_xlfn.XLOOKUP($E62,OVERALL!$K$6:$K$512,OVERALL!R$6:R$512,"",0)</f>
        <v>98.4</v>
      </c>
      <c r="L62" s="247">
        <f>_xlfn.XLOOKUP($E62,OVERALL!$K$6:$K$512,OVERALL!S$6:S$512,"",0)</f>
        <v>49.4</v>
      </c>
      <c r="M62" s="248">
        <f>_xlfn.XLOOKUP($E62,OVERALL!$K$6:$K$512,OVERALL!T$6:T$512,"",0)</f>
        <v>44</v>
      </c>
      <c r="N62" s="246">
        <f>_xlfn.XLOOKUP($E62,OVERALL!$K$6:$K$512,OVERALL!U$6:U$512,"",0)</f>
        <v>76</v>
      </c>
      <c r="O62" s="249">
        <f>_xlfn.XLOOKUP($E62,OVERALL!$K$6:$K$512,OVERALL!V$6:V$512,"",0)</f>
        <v>55.3</v>
      </c>
    </row>
    <row r="63" spans="3:15" ht="15" customHeight="1">
      <c r="C63" s="261">
        <v>57</v>
      </c>
      <c r="D63" s="257" t="str">
        <f t="shared" si="0"/>
        <v>WR57</v>
      </c>
      <c r="E63" s="257" t="str">
        <f>_xlfn.XLOOKUP($D63,OVERALL!$F$6:$F$512,OVERALL!K$6:K$512,"",0)</f>
        <v>DJ Chark Jr.</v>
      </c>
      <c r="F63" s="257" t="str">
        <f>_xlfn.XLOOKUP($E63,OVERALL!$K$6:$K$512,OVERALL!O$6:O$512,"",0)</f>
        <v>DET</v>
      </c>
      <c r="G63" s="257">
        <f>_xlfn.XLOOKUP($E63,OVERALL!$K$6:$K$512,OVERALL!P$6:P$512,"",0)</f>
        <v>6</v>
      </c>
      <c r="H63" s="246" t="str">
        <f>IF(_xlfn.XLOOKUP($D63,OVERALL!$F$6:$F$512,OVERALL!L$6:L$512,"",0)="","",_xlfn.XLOOKUP($D63,OVERALL!$F$6:$F$512,OVERALL!L$6:L$512,"",0))</f>
        <v>FREE AGENT</v>
      </c>
      <c r="I63" s="268" t="str">
        <f>IF(_xlfn.XLOOKUP($D63,OVERALL!$F$6:$F$512,OVERALL!M$6:M$512,"",0)="","",_xlfn.XLOOKUP($D63,OVERALL!$F$6:$F$512,OVERALL!M$6:M$512,"",0))</f>
        <v>NA</v>
      </c>
      <c r="J63" s="247" t="str">
        <f>IF(_xlfn.XLOOKUP($D63,OVERALL!$F$6:$F$512,OVERALL!N$6:N$512,"",0)="","",_xlfn.XLOOKUP($D63,OVERALL!$F$6:$F$512,OVERALL!N$6:N$512,"",0))</f>
        <v/>
      </c>
      <c r="K63" s="248">
        <f>_xlfn.XLOOKUP($E63,OVERALL!$K$6:$K$512,OVERALL!R$6:R$512,"",0)</f>
        <v>92.96</v>
      </c>
      <c r="L63" s="247">
        <f>_xlfn.XLOOKUP($E63,OVERALL!$K$6:$K$512,OVERALL!S$6:S$512,"",0)</f>
        <v>27.4</v>
      </c>
      <c r="M63" s="248">
        <f>_xlfn.XLOOKUP($E63,OVERALL!$K$6:$K$512,OVERALL!T$6:T$512,"",0)</f>
        <v>47</v>
      </c>
      <c r="N63" s="246">
        <f>_xlfn.XLOOKUP($E63,OVERALL!$K$6:$K$512,OVERALL!U$6:U$512,"",0)</f>
        <v>68</v>
      </c>
      <c r="O63" s="249">
        <f>_xlfn.XLOOKUP($E63,OVERALL!$K$6:$K$512,OVERALL!V$6:V$512,"",0)</f>
        <v>55.4</v>
      </c>
    </row>
    <row r="64" spans="3:15" ht="15" customHeight="1">
      <c r="C64" s="261">
        <v>58</v>
      </c>
      <c r="D64" s="257" t="str">
        <f t="shared" si="0"/>
        <v>WR58</v>
      </c>
      <c r="E64" s="257" t="str">
        <f>_xlfn.XLOOKUP($D64,OVERALL!$F$6:$F$512,OVERALL!K$6:K$512,"",0)</f>
        <v>Michael Gallup</v>
      </c>
      <c r="F64" s="257" t="str">
        <f>_xlfn.XLOOKUP($E64,OVERALL!$K$6:$K$512,OVERALL!O$6:O$512,"",0)</f>
        <v>DAL</v>
      </c>
      <c r="G64" s="257">
        <f>_xlfn.XLOOKUP($E64,OVERALL!$K$6:$K$512,OVERALL!P$6:P$512,"",0)</f>
        <v>9</v>
      </c>
      <c r="H64" s="246" t="str">
        <f>IF(_xlfn.XLOOKUP($D64,OVERALL!$F$6:$F$512,OVERALL!L$6:L$512,"",0)="","",_xlfn.XLOOKUP($D64,OVERALL!$F$6:$F$512,OVERALL!L$6:L$512,"",0))</f>
        <v>ROID RAGERS</v>
      </c>
      <c r="I64" s="268">
        <f>IF(_xlfn.XLOOKUP($D64,OVERALL!$F$6:$F$512,OVERALL!M$6:M$512,"",0)="","",_xlfn.XLOOKUP($D64,OVERALL!$F$6:$F$512,OVERALL!M$6:M$512,"",0))</f>
        <v>1</v>
      </c>
      <c r="J64" s="247" t="str">
        <f>IF(_xlfn.XLOOKUP($D64,OVERALL!$F$6:$F$512,OVERALL!N$6:N$512,"",0)="","",_xlfn.XLOOKUP($D64,OVERALL!$F$6:$F$512,OVERALL!N$6:N$512,"",0))</f>
        <v>C</v>
      </c>
      <c r="K64" s="248">
        <f>_xlfn.XLOOKUP($E64,OVERALL!$K$6:$K$512,OVERALL!R$6:R$512,"",0)</f>
        <v>105.54</v>
      </c>
      <c r="L64" s="247">
        <f>_xlfn.XLOOKUP($E64,OVERALL!$K$6:$K$512,OVERALL!S$6:S$512,"",0)</f>
        <v>56.5</v>
      </c>
      <c r="M64" s="248">
        <f>_xlfn.XLOOKUP($E64,OVERALL!$K$6:$K$512,OVERALL!T$6:T$512,"",0)</f>
        <v>45</v>
      </c>
      <c r="N64" s="246">
        <f>_xlfn.XLOOKUP($E64,OVERALL!$K$6:$K$512,OVERALL!U$6:U$512,"",0)</f>
        <v>73</v>
      </c>
      <c r="O64" s="249">
        <f>_xlfn.XLOOKUP($E64,OVERALL!$K$6:$K$512,OVERALL!V$6:V$512,"",0)</f>
        <v>59.2</v>
      </c>
    </row>
    <row r="65" spans="3:15" ht="15" customHeight="1">
      <c r="C65" s="261">
        <v>59</v>
      </c>
      <c r="D65" s="257" t="str">
        <f t="shared" si="0"/>
        <v>WR59</v>
      </c>
      <c r="E65" s="257" t="str">
        <f>_xlfn.XLOOKUP($D65,OVERALL!$F$6:$F$512,OVERALL!K$6:K$512,"",0)</f>
        <v>Jarvis Landry</v>
      </c>
      <c r="F65" s="257" t="str">
        <f>_xlfn.XLOOKUP($E65,OVERALL!$K$6:$K$512,OVERALL!O$6:O$512,"",0)</f>
        <v>NO</v>
      </c>
      <c r="G65" s="257">
        <f>_xlfn.XLOOKUP($E65,OVERALL!$K$6:$K$512,OVERALL!P$6:P$512,"",0)</f>
        <v>14</v>
      </c>
      <c r="H65" s="246" t="str">
        <f>IF(_xlfn.XLOOKUP($D65,OVERALL!$F$6:$F$512,OVERALL!L$6:L$512,"",0)="","",_xlfn.XLOOKUP($D65,OVERALL!$F$6:$F$512,OVERALL!L$6:L$512,"",0))</f>
        <v>DYNASTY</v>
      </c>
      <c r="I65" s="268">
        <f>IF(_xlfn.XLOOKUP($D65,OVERALL!$F$6:$F$512,OVERALL!M$6:M$512,"",0)="","",_xlfn.XLOOKUP($D65,OVERALL!$F$6:$F$512,OVERALL!M$6:M$512,"",0))</f>
        <v>1</v>
      </c>
      <c r="J65" s="247" t="str">
        <f>IF(_xlfn.XLOOKUP($D65,OVERALL!$F$6:$F$512,OVERALL!N$6:N$512,"",0)="","",_xlfn.XLOOKUP($D65,OVERALL!$F$6:$F$512,OVERALL!N$6:N$512,"",0))</f>
        <v>X</v>
      </c>
      <c r="K65" s="248">
        <f>_xlfn.XLOOKUP($E65,OVERALL!$K$6:$K$512,OVERALL!R$6:R$512,"",0)</f>
        <v>97.72</v>
      </c>
      <c r="L65" s="247">
        <f>_xlfn.XLOOKUP($E65,OVERALL!$K$6:$K$512,OVERALL!S$6:S$512,"",0)</f>
        <v>81</v>
      </c>
      <c r="M65" s="248">
        <f>_xlfn.XLOOKUP($E65,OVERALL!$K$6:$K$512,OVERALL!T$6:T$512,"",0)</f>
        <v>50</v>
      </c>
      <c r="N65" s="246">
        <f>_xlfn.XLOOKUP($E65,OVERALL!$K$6:$K$512,OVERALL!U$6:U$512,"",0)</f>
        <v>73</v>
      </c>
      <c r="O65" s="249">
        <f>_xlfn.XLOOKUP($E65,OVERALL!$K$6:$K$512,OVERALL!V$6:V$512,"",0)</f>
        <v>59.1</v>
      </c>
    </row>
    <row r="66" spans="3:15" ht="15" customHeight="1">
      <c r="C66" s="261">
        <v>60</v>
      </c>
      <c r="D66" s="257" t="str">
        <f t="shared" si="0"/>
        <v>WR60</v>
      </c>
      <c r="E66" s="257" t="str">
        <f>_xlfn.XLOOKUP($D66,OVERALL!$F$6:$F$512,OVERALL!K$6:K$512,"",0)</f>
        <v>Rondale Moore</v>
      </c>
      <c r="F66" s="257" t="str">
        <f>_xlfn.XLOOKUP($E66,OVERALL!$K$6:$K$512,OVERALL!O$6:O$512,"",0)</f>
        <v>ARI</v>
      </c>
      <c r="G66" s="257">
        <f>_xlfn.XLOOKUP($E66,OVERALL!$K$6:$K$512,OVERALL!P$6:P$512,"",0)</f>
        <v>13</v>
      </c>
      <c r="H66" s="246" t="str">
        <f>IF(_xlfn.XLOOKUP($D66,OVERALL!$F$6:$F$512,OVERALL!L$6:L$512,"",0)="","",_xlfn.XLOOKUP($D66,OVERALL!$F$6:$F$512,OVERALL!L$6:L$512,"",0))</f>
        <v>FREE AGENT</v>
      </c>
      <c r="I66" s="268" t="str">
        <f>IF(_xlfn.XLOOKUP($D66,OVERALL!$F$6:$F$512,OVERALL!M$6:M$512,"",0)="","",_xlfn.XLOOKUP($D66,OVERALL!$F$6:$F$512,OVERALL!M$6:M$512,"",0))</f>
        <v>NA</v>
      </c>
      <c r="J66" s="247" t="str">
        <f>IF(_xlfn.XLOOKUP($D66,OVERALL!$F$6:$F$512,OVERALL!N$6:N$512,"",0)="","",_xlfn.XLOOKUP($D66,OVERALL!$F$6:$F$512,OVERALL!N$6:N$512,"",0))</f>
        <v/>
      </c>
      <c r="K66" s="248">
        <f>_xlfn.XLOOKUP($E66,OVERALL!$K$6:$K$512,OVERALL!R$6:R$512,"",0)</f>
        <v>94.93</v>
      </c>
      <c r="L66" s="247">
        <f>_xlfn.XLOOKUP($E66,OVERALL!$K$6:$K$512,OVERALL!S$6:S$512,"",0)</f>
        <v>55.1</v>
      </c>
      <c r="M66" s="248">
        <f>_xlfn.XLOOKUP($E66,OVERALL!$K$6:$K$512,OVERALL!T$6:T$512,"",0)</f>
        <v>53</v>
      </c>
      <c r="N66" s="246">
        <f>_xlfn.XLOOKUP($E66,OVERALL!$K$6:$K$512,OVERALL!U$6:U$512,"",0)</f>
        <v>75</v>
      </c>
      <c r="O66" s="249">
        <f>_xlfn.XLOOKUP($E66,OVERALL!$K$6:$K$512,OVERALL!V$6:V$512,"",0)</f>
        <v>64</v>
      </c>
    </row>
    <row r="67" spans="3:15" ht="15" customHeight="1">
      <c r="C67" s="261">
        <v>61</v>
      </c>
      <c r="D67" s="257" t="str">
        <f t="shared" si="0"/>
        <v>WR61</v>
      </c>
      <c r="E67" s="257" t="str">
        <f>_xlfn.XLOOKUP($D67,OVERALL!$F$6:$F$512,OVERALL!K$6:K$512,"",0)</f>
        <v>Nico Collins</v>
      </c>
      <c r="F67" s="257" t="str">
        <f>_xlfn.XLOOKUP($E67,OVERALL!$K$6:$K$512,OVERALL!O$6:O$512,"",0)</f>
        <v>HOU</v>
      </c>
      <c r="G67" s="257">
        <f>_xlfn.XLOOKUP($E67,OVERALL!$K$6:$K$512,OVERALL!P$6:P$512,"",0)</f>
        <v>6</v>
      </c>
      <c r="H67" s="246" t="str">
        <f>IF(_xlfn.XLOOKUP($D67,OVERALL!$F$6:$F$512,OVERALL!L$6:L$512,"",0)="","",_xlfn.XLOOKUP($D67,OVERALL!$F$6:$F$512,OVERALL!L$6:L$512,"",0))</f>
        <v>FREE AGENT</v>
      </c>
      <c r="I67" s="268" t="str">
        <f>IF(_xlfn.XLOOKUP($D67,OVERALL!$F$6:$F$512,OVERALL!M$6:M$512,"",0)="","",_xlfn.XLOOKUP($D67,OVERALL!$F$6:$F$512,OVERALL!M$6:M$512,"",0))</f>
        <v>NA</v>
      </c>
      <c r="J67" s="247" t="str">
        <f>IF(_xlfn.XLOOKUP($D67,OVERALL!$F$6:$F$512,OVERALL!N$6:N$512,"",0)="","",_xlfn.XLOOKUP($D67,OVERALL!$F$6:$F$512,OVERALL!N$6:N$512,"",0))</f>
        <v/>
      </c>
      <c r="K67" s="248">
        <f>_xlfn.XLOOKUP($E67,OVERALL!$K$6:$K$512,OVERALL!R$6:R$512,"",0)</f>
        <v>105.19</v>
      </c>
      <c r="L67" s="247">
        <f>_xlfn.XLOOKUP($E67,OVERALL!$K$6:$K$512,OVERALL!S$6:S$512,"",0)</f>
        <v>50.6</v>
      </c>
      <c r="M67" s="248">
        <f>_xlfn.XLOOKUP($E67,OVERALL!$K$6:$K$512,OVERALL!T$6:T$512,"",0)</f>
        <v>47</v>
      </c>
      <c r="N67" s="246">
        <f>_xlfn.XLOOKUP($E67,OVERALL!$K$6:$K$512,OVERALL!U$6:U$512,"",0)</f>
        <v>72</v>
      </c>
      <c r="O67" s="249">
        <f>_xlfn.XLOOKUP($E67,OVERALL!$K$6:$K$512,OVERALL!V$6:V$512,"",0)</f>
        <v>61.6</v>
      </c>
    </row>
    <row r="68" spans="3:15" ht="15" customHeight="1">
      <c r="C68" s="261">
        <v>62</v>
      </c>
      <c r="D68" s="257" t="str">
        <f t="shared" si="0"/>
        <v>WR62</v>
      </c>
      <c r="E68" s="257" t="str">
        <f>_xlfn.XLOOKUP($D68,OVERALL!$F$6:$F$512,OVERALL!K$6:K$512,"",0)</f>
        <v>Kenny Golladay</v>
      </c>
      <c r="F68" s="257" t="str">
        <f>_xlfn.XLOOKUP($E68,OVERALL!$K$6:$K$512,OVERALL!O$6:O$512,"",0)</f>
        <v>NYG</v>
      </c>
      <c r="G68" s="257">
        <f>_xlfn.XLOOKUP($E68,OVERALL!$K$6:$K$512,OVERALL!P$6:P$512,"",0)</f>
        <v>9</v>
      </c>
      <c r="H68" s="246" t="str">
        <f>IF(_xlfn.XLOOKUP($D68,OVERALL!$F$6:$F$512,OVERALL!L$6:L$512,"",0)="","",_xlfn.XLOOKUP($D68,OVERALL!$F$6:$F$512,OVERALL!L$6:L$512,"",0))</f>
        <v>HABANEROS</v>
      </c>
      <c r="I68" s="268">
        <f>IF(_xlfn.XLOOKUP($D68,OVERALL!$F$6:$F$512,OVERALL!M$6:M$512,"",0)="","",_xlfn.XLOOKUP($D68,OVERALL!$F$6:$F$512,OVERALL!M$6:M$512,"",0))</f>
        <v>7</v>
      </c>
      <c r="J68" s="247" t="str">
        <f>IF(_xlfn.XLOOKUP($D68,OVERALL!$F$6:$F$512,OVERALL!N$6:N$512,"",0)="","",_xlfn.XLOOKUP($D68,OVERALL!$F$6:$F$512,OVERALL!N$6:N$512,"",0))</f>
        <v>X</v>
      </c>
      <c r="K68" s="248">
        <f>_xlfn.XLOOKUP($E68,OVERALL!$K$6:$K$512,OVERALL!R$6:R$512,"",0)</f>
        <v>110.3</v>
      </c>
      <c r="L68" s="247">
        <f>_xlfn.XLOOKUP($E68,OVERALL!$K$6:$K$512,OVERALL!S$6:S$512,"",0)</f>
        <v>52.1</v>
      </c>
      <c r="M68" s="248">
        <f>_xlfn.XLOOKUP($E68,OVERALL!$K$6:$K$512,OVERALL!T$6:T$512,"",0)</f>
        <v>51</v>
      </c>
      <c r="N68" s="246">
        <f>_xlfn.XLOOKUP($E68,OVERALL!$K$6:$K$512,OVERALL!U$6:U$512,"",0)</f>
        <v>79</v>
      </c>
      <c r="O68" s="249">
        <f>_xlfn.XLOOKUP($E68,OVERALL!$K$6:$K$512,OVERALL!V$6:V$512,"",0)</f>
        <v>61.6</v>
      </c>
    </row>
    <row r="69" spans="3:15" ht="15" customHeight="1">
      <c r="C69" s="261">
        <v>63</v>
      </c>
      <c r="D69" s="257" t="str">
        <f t="shared" si="0"/>
        <v>WR63</v>
      </c>
      <c r="E69" s="257" t="str">
        <f>_xlfn.XLOOKUP($D69,OVERALL!$F$6:$F$512,OVERALL!K$6:K$512,"",0)</f>
        <v>Jahan Dotson</v>
      </c>
      <c r="F69" s="257" t="str">
        <f>_xlfn.XLOOKUP($E69,OVERALL!$K$6:$K$512,OVERALL!O$6:O$512,"",0)</f>
        <v>WAS</v>
      </c>
      <c r="G69" s="257">
        <f>_xlfn.XLOOKUP($E69,OVERALL!$K$6:$K$512,OVERALL!P$6:P$512,"",0)</f>
        <v>14</v>
      </c>
      <c r="H69" s="246" t="str">
        <f>IF(_xlfn.XLOOKUP($D69,OVERALL!$F$6:$F$512,OVERALL!L$6:L$512,"",0)="","",_xlfn.XLOOKUP($D69,OVERALL!$F$6:$F$512,OVERALL!L$6:L$512,"",0))</f>
        <v>ROOKIE</v>
      </c>
      <c r="I69" s="268" t="str">
        <f>IF(_xlfn.XLOOKUP($D69,OVERALL!$F$6:$F$512,OVERALL!M$6:M$512,"",0)="","",_xlfn.XLOOKUP($D69,OVERALL!$F$6:$F$512,OVERALL!M$6:M$512,"",0))</f>
        <v>NA</v>
      </c>
      <c r="J69" s="247" t="str">
        <f>IF(_xlfn.XLOOKUP($D69,OVERALL!$F$6:$F$512,OVERALL!N$6:N$512,"",0)="","",_xlfn.XLOOKUP($D69,OVERALL!$F$6:$F$512,OVERALL!N$6:N$512,"",0))</f>
        <v/>
      </c>
      <c r="K69" s="248">
        <f>_xlfn.XLOOKUP($E69,OVERALL!$K$6:$K$512,OVERALL!R$6:R$512,"",0)</f>
        <v>104.73</v>
      </c>
      <c r="L69" s="247">
        <f>_xlfn.XLOOKUP($E69,OVERALL!$K$6:$K$512,OVERALL!S$6:S$512,"",0)</f>
        <v>0</v>
      </c>
      <c r="M69" s="248">
        <f>_xlfn.XLOOKUP($E69,OVERALL!$K$6:$K$512,OVERALL!T$6:T$512,"",0)</f>
        <v>50</v>
      </c>
      <c r="N69" s="246">
        <f>_xlfn.XLOOKUP($E69,OVERALL!$K$6:$K$512,OVERALL!U$6:U$512,"",0)</f>
        <v>81</v>
      </c>
      <c r="O69" s="249">
        <f>_xlfn.XLOOKUP($E69,OVERALL!$K$6:$K$512,OVERALL!V$6:V$512,"",0)</f>
        <v>62.7</v>
      </c>
    </row>
    <row r="70" spans="3:15" ht="15" customHeight="1">
      <c r="C70" s="261">
        <v>64</v>
      </c>
      <c r="D70" s="257" t="str">
        <f t="shared" si="0"/>
        <v>WR64</v>
      </c>
      <c r="E70" s="257" t="str">
        <f>_xlfn.XLOOKUP($D70,OVERALL!$F$6:$F$512,OVERALL!K$6:K$512,"",0)</f>
        <v>Jalen Tolbert</v>
      </c>
      <c r="F70" s="257" t="str">
        <f>_xlfn.XLOOKUP($E70,OVERALL!$K$6:$K$512,OVERALL!O$6:O$512,"",0)</f>
        <v>DAL</v>
      </c>
      <c r="G70" s="257">
        <f>_xlfn.XLOOKUP($E70,OVERALL!$K$6:$K$512,OVERALL!P$6:P$512,"",0)</f>
        <v>9</v>
      </c>
      <c r="H70" s="246" t="str">
        <f>IF(_xlfn.XLOOKUP($D70,OVERALL!$F$6:$F$512,OVERALL!L$6:L$512,"",0)="","",_xlfn.XLOOKUP($D70,OVERALL!$F$6:$F$512,OVERALL!L$6:L$512,"",0))</f>
        <v>ROOKIE</v>
      </c>
      <c r="I70" s="268" t="str">
        <f>IF(_xlfn.XLOOKUP($D70,OVERALL!$F$6:$F$512,OVERALL!M$6:M$512,"",0)="","",_xlfn.XLOOKUP($D70,OVERALL!$F$6:$F$512,OVERALL!M$6:M$512,"",0))</f>
        <v>NA</v>
      </c>
      <c r="J70" s="247" t="str">
        <f>IF(_xlfn.XLOOKUP($D70,OVERALL!$F$6:$F$512,OVERALL!N$6:N$512,"",0)="","",_xlfn.XLOOKUP($D70,OVERALL!$F$6:$F$512,OVERALL!N$6:N$512,"",0))</f>
        <v/>
      </c>
      <c r="K70" s="248">
        <f>_xlfn.XLOOKUP($E70,OVERALL!$K$6:$K$512,OVERALL!R$6:R$512,"",0)</f>
        <v>97.93</v>
      </c>
      <c r="L70" s="247">
        <f>_xlfn.XLOOKUP($E70,OVERALL!$K$6:$K$512,OVERALL!S$6:S$512,"",0)</f>
        <v>0</v>
      </c>
      <c r="M70" s="248">
        <f>_xlfn.XLOOKUP($E70,OVERALL!$K$6:$K$512,OVERALL!T$6:T$512,"",0)</f>
        <v>53</v>
      </c>
      <c r="N70" s="246">
        <f>_xlfn.XLOOKUP($E70,OVERALL!$K$6:$K$512,OVERALL!U$6:U$512,"",0)</f>
        <v>100</v>
      </c>
      <c r="O70" s="249">
        <f>_xlfn.XLOOKUP($E70,OVERALL!$K$6:$K$512,OVERALL!V$6:V$512,"",0)</f>
        <v>68.7</v>
      </c>
    </row>
    <row r="71" spans="3:15" ht="15" customHeight="1">
      <c r="C71" s="261">
        <v>65</v>
      </c>
      <c r="D71" s="257" t="str">
        <f t="shared" si="0"/>
        <v>WR65</v>
      </c>
      <c r="E71" s="257" t="str">
        <f>_xlfn.XLOOKUP($D71,OVERALL!$F$6:$F$512,OVERALL!K$6:K$512,"",0)</f>
        <v>Joshua Palmer</v>
      </c>
      <c r="F71" s="257" t="str">
        <f>_xlfn.XLOOKUP($E71,OVERALL!$K$6:$K$512,OVERALL!O$6:O$512,"",0)</f>
        <v>LAC</v>
      </c>
      <c r="G71" s="257">
        <f>_xlfn.XLOOKUP($E71,OVERALL!$K$6:$K$512,OVERALL!P$6:P$512,"",0)</f>
        <v>8</v>
      </c>
      <c r="H71" s="246" t="str">
        <f>IF(_xlfn.XLOOKUP($D71,OVERALL!$F$6:$F$512,OVERALL!L$6:L$512,"",0)="","",_xlfn.XLOOKUP($D71,OVERALL!$F$6:$F$512,OVERALL!L$6:L$512,"",0))</f>
        <v>FREE AGENT</v>
      </c>
      <c r="I71" s="268" t="str">
        <f>IF(_xlfn.XLOOKUP($D71,OVERALL!$F$6:$F$512,OVERALL!M$6:M$512,"",0)="","",_xlfn.XLOOKUP($D71,OVERALL!$F$6:$F$512,OVERALL!M$6:M$512,"",0))</f>
        <v>NA</v>
      </c>
      <c r="J71" s="247" t="str">
        <f>IF(_xlfn.XLOOKUP($D71,OVERALL!$F$6:$F$512,OVERALL!N$6:N$512,"",0)="","",_xlfn.XLOOKUP($D71,OVERALL!$F$6:$F$512,OVERALL!N$6:N$512,"",0))</f>
        <v/>
      </c>
      <c r="K71" s="248">
        <f>_xlfn.XLOOKUP($E71,OVERALL!$K$6:$K$512,OVERALL!R$6:R$512,"",0)</f>
        <v>64.83</v>
      </c>
      <c r="L71" s="247">
        <f>_xlfn.XLOOKUP($E71,OVERALL!$K$6:$K$512,OVERALL!S$6:S$512,"",0)</f>
        <v>59.9</v>
      </c>
      <c r="M71" s="248">
        <f>_xlfn.XLOOKUP($E71,OVERALL!$K$6:$K$512,OVERALL!T$6:T$512,"",0)</f>
        <v>52</v>
      </c>
      <c r="N71" s="246">
        <f>_xlfn.XLOOKUP($E71,OVERALL!$K$6:$K$512,OVERALL!U$6:U$512,"",0)</f>
        <v>82</v>
      </c>
      <c r="O71" s="249">
        <f>_xlfn.XLOOKUP($E71,OVERALL!$K$6:$K$512,OVERALL!V$6:V$512,"",0)</f>
        <v>68.400000000000006</v>
      </c>
    </row>
    <row r="72" spans="3:15" ht="15" customHeight="1">
      <c r="C72" s="261">
        <v>66</v>
      </c>
      <c r="D72" s="257" t="str">
        <f t="shared" ref="D72:D106" si="1">CONCATENATE($A$1&amp;$C72)</f>
        <v>WR66</v>
      </c>
      <c r="E72" s="257" t="str">
        <f>_xlfn.XLOOKUP($D72,OVERALL!$F$6:$F$512,OVERALL!K$6:K$512,"",0)</f>
        <v>Corey Davis</v>
      </c>
      <c r="F72" s="257" t="str">
        <f>_xlfn.XLOOKUP($E72,OVERALL!$K$6:$K$512,OVERALL!O$6:O$512,"",0)</f>
        <v>NYJ</v>
      </c>
      <c r="G72" s="257">
        <f>_xlfn.XLOOKUP($E72,OVERALL!$K$6:$K$512,OVERALL!P$6:P$512,"",0)</f>
        <v>10</v>
      </c>
      <c r="H72" s="246" t="str">
        <f>IF(_xlfn.XLOOKUP($D72,OVERALL!$F$6:$F$512,OVERALL!L$6:L$512,"",0)="","",_xlfn.XLOOKUP($D72,OVERALL!$F$6:$F$512,OVERALL!L$6:L$512,"",0))</f>
        <v>HOMIES</v>
      </c>
      <c r="I72" s="268">
        <f>IF(_xlfn.XLOOKUP($D72,OVERALL!$F$6:$F$512,OVERALL!M$6:M$512,"",0)="","",_xlfn.XLOOKUP($D72,OVERALL!$F$6:$F$512,OVERALL!M$6:M$512,"",0))</f>
        <v>5</v>
      </c>
      <c r="J72" s="247" t="str">
        <f>IF(_xlfn.XLOOKUP($D72,OVERALL!$F$6:$F$512,OVERALL!N$6:N$512,"",0)="","",_xlfn.XLOOKUP($D72,OVERALL!$F$6:$F$512,OVERALL!N$6:N$512,"",0))</f>
        <v>X</v>
      </c>
      <c r="K72" s="248">
        <f>_xlfn.XLOOKUP($E72,OVERALL!$K$6:$K$512,OVERALL!R$6:R$512,"",0)</f>
        <v>98.54</v>
      </c>
      <c r="L72" s="247">
        <f>_xlfn.XLOOKUP($E72,OVERALL!$K$6:$K$512,OVERALL!S$6:S$512,"",0)</f>
        <v>71.2</v>
      </c>
      <c r="M72" s="248">
        <f>_xlfn.XLOOKUP($E72,OVERALL!$K$6:$K$512,OVERALL!T$6:T$512,"",0)</f>
        <v>53</v>
      </c>
      <c r="N72" s="246">
        <f>_xlfn.XLOOKUP($E72,OVERALL!$K$6:$K$512,OVERALL!U$6:U$512,"",0)</f>
        <v>79</v>
      </c>
      <c r="O72" s="249">
        <f>_xlfn.XLOOKUP($E72,OVERALL!$K$6:$K$512,OVERALL!V$6:V$512,"",0)</f>
        <v>67.7</v>
      </c>
    </row>
    <row r="73" spans="3:15">
      <c r="C73" s="261">
        <v>67</v>
      </c>
      <c r="D73" s="257" t="str">
        <f t="shared" si="1"/>
        <v>WR67</v>
      </c>
      <c r="E73" s="257" t="str">
        <f>_xlfn.XLOOKUP($D73,OVERALL!$F$6:$F$512,OVERALL!K$6:K$512,"",0)</f>
        <v>Mecole Hardman</v>
      </c>
      <c r="F73" s="257" t="str">
        <f>_xlfn.XLOOKUP($E73,OVERALL!$K$6:$K$512,OVERALL!O$6:O$512,"",0)</f>
        <v>KC</v>
      </c>
      <c r="G73" s="257">
        <f>_xlfn.XLOOKUP($E73,OVERALL!$K$6:$K$512,OVERALL!P$6:P$512,"",0)</f>
        <v>8</v>
      </c>
      <c r="H73" s="246" t="str">
        <f>IF(_xlfn.XLOOKUP($D73,OVERALL!$F$6:$F$512,OVERALL!L$6:L$512,"",0)="","",_xlfn.XLOOKUP($D73,OVERALL!$F$6:$F$512,OVERALL!L$6:L$512,"",0))</f>
        <v>HOMIES</v>
      </c>
      <c r="I73" s="268">
        <f>IF(_xlfn.XLOOKUP($D73,OVERALL!$F$6:$F$512,OVERALL!M$6:M$512,"",0)="","",_xlfn.XLOOKUP($D73,OVERALL!$F$6:$F$512,OVERALL!M$6:M$512,"",0))</f>
        <v>1</v>
      </c>
      <c r="J73" s="247" t="str">
        <f>IF(_xlfn.XLOOKUP($D73,OVERALL!$F$6:$F$512,OVERALL!N$6:N$512,"",0)="","",_xlfn.XLOOKUP($D73,OVERALL!$F$6:$F$512,OVERALL!N$6:N$512,"",0))</f>
        <v>X</v>
      </c>
      <c r="K73" s="248">
        <f>_xlfn.XLOOKUP($E73,OVERALL!$K$6:$K$512,OVERALL!R$6:R$512,"",0)</f>
        <v>95.7</v>
      </c>
      <c r="L73" s="247">
        <f>_xlfn.XLOOKUP($E73,OVERALL!$K$6:$K$512,OVERALL!S$6:S$512,"",0)</f>
        <v>81.900000000000006</v>
      </c>
      <c r="M73" s="248">
        <f>_xlfn.XLOOKUP($E73,OVERALL!$K$6:$K$512,OVERALL!T$6:T$512,"",0)</f>
        <v>54</v>
      </c>
      <c r="N73" s="246">
        <f>_xlfn.XLOOKUP($E73,OVERALL!$K$6:$K$512,OVERALL!U$6:U$512,"",0)</f>
        <v>86</v>
      </c>
      <c r="O73" s="249">
        <f>_xlfn.XLOOKUP($E73,OVERALL!$K$6:$K$512,OVERALL!V$6:V$512,"",0)</f>
        <v>69.7</v>
      </c>
    </row>
    <row r="74" spans="3:15">
      <c r="C74" s="261">
        <v>68</v>
      </c>
      <c r="D74" s="257" t="str">
        <f t="shared" si="1"/>
        <v>WR68</v>
      </c>
      <c r="E74" s="257" t="str">
        <f>_xlfn.XLOOKUP($D74,OVERALL!$F$6:$F$512,OVERALL!K$6:K$512,"",0)</f>
        <v>K.J. Osborn</v>
      </c>
      <c r="F74" s="257" t="str">
        <f>_xlfn.XLOOKUP($E74,OVERALL!$K$6:$K$512,OVERALL!O$6:O$512,"",0)</f>
        <v>MIN</v>
      </c>
      <c r="G74" s="257">
        <f>_xlfn.XLOOKUP($E74,OVERALL!$K$6:$K$512,OVERALL!P$6:P$512,"",0)</f>
        <v>7</v>
      </c>
      <c r="H74" s="246" t="str">
        <f>IF(_xlfn.XLOOKUP($D74,OVERALL!$F$6:$F$512,OVERALL!L$6:L$512,"",0)="","",_xlfn.XLOOKUP($D74,OVERALL!$F$6:$F$512,OVERALL!L$6:L$512,"",0))</f>
        <v>FREE AGENT</v>
      </c>
      <c r="I74" s="268" t="str">
        <f>IF(_xlfn.XLOOKUP($D74,OVERALL!$F$6:$F$512,OVERALL!M$6:M$512,"",0)="","",_xlfn.XLOOKUP($D74,OVERALL!$F$6:$F$512,OVERALL!M$6:M$512,"",0))</f>
        <v>NA</v>
      </c>
      <c r="J74" s="247" t="str">
        <f>IF(_xlfn.XLOOKUP($D74,OVERALL!$F$6:$F$512,OVERALL!N$6:N$512,"",0)="","",_xlfn.XLOOKUP($D74,OVERALL!$F$6:$F$512,OVERALL!N$6:N$512,"",0))</f>
        <v/>
      </c>
      <c r="K74" s="248">
        <f>_xlfn.XLOOKUP($E74,OVERALL!$K$6:$K$512,OVERALL!R$6:R$512,"",0)</f>
        <v>112.21</v>
      </c>
      <c r="L74" s="247">
        <f>_xlfn.XLOOKUP($E74,OVERALL!$K$6:$K$512,OVERALL!S$6:S$512,"",0)</f>
        <v>108.5</v>
      </c>
      <c r="M74" s="248">
        <f>_xlfn.XLOOKUP($E74,OVERALL!$K$6:$K$512,OVERALL!T$6:T$512,"",0)</f>
        <v>58</v>
      </c>
      <c r="N74" s="246">
        <f>_xlfn.XLOOKUP($E74,OVERALL!$K$6:$K$512,OVERALL!U$6:U$512,"",0)</f>
        <v>86</v>
      </c>
      <c r="O74" s="249">
        <f>_xlfn.XLOOKUP($E74,OVERALL!$K$6:$K$512,OVERALL!V$6:V$512,"",0)</f>
        <v>69.8</v>
      </c>
    </row>
    <row r="75" spans="3:15">
      <c r="C75" s="261">
        <v>69</v>
      </c>
      <c r="D75" s="257" t="str">
        <f t="shared" si="1"/>
        <v>WR69</v>
      </c>
      <c r="E75" s="257" t="str">
        <f>_xlfn.XLOOKUP($D75,OVERALL!$F$6:$F$512,OVERALL!K$6:K$512,"",0)</f>
        <v>Robbie Anderson</v>
      </c>
      <c r="F75" s="257" t="str">
        <f>_xlfn.XLOOKUP($E75,OVERALL!$K$6:$K$512,OVERALL!O$6:O$512,"",0)</f>
        <v>CAR</v>
      </c>
      <c r="G75" s="257">
        <f>_xlfn.XLOOKUP($E75,OVERALL!$K$6:$K$512,OVERALL!P$6:P$512,"",0)</f>
        <v>13</v>
      </c>
      <c r="H75" s="246" t="str">
        <f>IF(_xlfn.XLOOKUP($D75,OVERALL!$F$6:$F$512,OVERALL!L$6:L$512,"",0)="","",_xlfn.XLOOKUP($D75,OVERALL!$F$6:$F$512,OVERALL!L$6:L$512,"",0))</f>
        <v>HOMIES</v>
      </c>
      <c r="I75" s="268">
        <f>IF(_xlfn.XLOOKUP($D75,OVERALL!$F$6:$F$512,OVERALL!M$6:M$512,"",0)="","",_xlfn.XLOOKUP($D75,OVERALL!$F$6:$F$512,OVERALL!M$6:M$512,"",0))</f>
        <v>6</v>
      </c>
      <c r="J75" s="247" t="str">
        <f>IF(_xlfn.XLOOKUP($D75,OVERALL!$F$6:$F$512,OVERALL!N$6:N$512,"",0)="","",_xlfn.XLOOKUP($D75,OVERALL!$F$6:$F$512,OVERALL!N$6:N$512,"",0))</f>
        <v>X</v>
      </c>
      <c r="K75" s="248">
        <f>_xlfn.XLOOKUP($E75,OVERALL!$K$6:$K$512,OVERALL!R$6:R$512,"",0)</f>
        <v>100.38</v>
      </c>
      <c r="L75" s="247">
        <f>_xlfn.XLOOKUP($E75,OVERALL!$K$6:$K$512,OVERALL!S$6:S$512,"",0)</f>
        <v>85.5</v>
      </c>
      <c r="M75" s="248">
        <f>_xlfn.XLOOKUP($E75,OVERALL!$K$6:$K$512,OVERALL!T$6:T$512,"",0)</f>
        <v>55</v>
      </c>
      <c r="N75" s="246">
        <f>_xlfn.XLOOKUP($E75,OVERALL!$K$6:$K$512,OVERALL!U$6:U$512,"",0)</f>
        <v>82</v>
      </c>
      <c r="O75" s="249">
        <f>_xlfn.XLOOKUP($E75,OVERALL!$K$6:$K$512,OVERALL!V$6:V$512,"",0)</f>
        <v>69.599999999999994</v>
      </c>
    </row>
    <row r="76" spans="3:15">
      <c r="C76" s="261">
        <v>70</v>
      </c>
      <c r="D76" s="257" t="str">
        <f t="shared" si="1"/>
        <v>WR70</v>
      </c>
      <c r="E76" s="257" t="str">
        <f>_xlfn.XLOOKUP($D76,OVERALL!$F$6:$F$512,OVERALL!K$6:K$512,"",0)</f>
        <v>Van Jefferson</v>
      </c>
      <c r="F76" s="257" t="str">
        <f>_xlfn.XLOOKUP($E76,OVERALL!$K$6:$K$512,OVERALL!O$6:O$512,"",0)</f>
        <v>LAR</v>
      </c>
      <c r="G76" s="257">
        <f>_xlfn.XLOOKUP($E76,OVERALL!$K$6:$K$512,OVERALL!P$6:P$512,"",0)</f>
        <v>7</v>
      </c>
      <c r="H76" s="246" t="str">
        <f>IF(_xlfn.XLOOKUP($D76,OVERALL!$F$6:$F$512,OVERALL!L$6:L$512,"",0)="","",_xlfn.XLOOKUP($D76,OVERALL!$F$6:$F$512,OVERALL!L$6:L$512,"",0))</f>
        <v>HABANEROS</v>
      </c>
      <c r="I76" s="268">
        <f>IF(_xlfn.XLOOKUP($D76,OVERALL!$F$6:$F$512,OVERALL!M$6:M$512,"",0)="","",_xlfn.XLOOKUP($D76,OVERALL!$F$6:$F$512,OVERALL!M$6:M$512,"",0))</f>
        <v>1</v>
      </c>
      <c r="J76" s="247" t="str">
        <f>IF(_xlfn.XLOOKUP($D76,OVERALL!$F$6:$F$512,OVERALL!N$6:N$512,"",0)="","",_xlfn.XLOOKUP($D76,OVERALL!$F$6:$F$512,OVERALL!N$6:N$512,"",0))</f>
        <v>PP</v>
      </c>
      <c r="K76" s="248">
        <f>_xlfn.XLOOKUP($E76,OVERALL!$K$6:$K$512,OVERALL!R$6:R$512,"",0)</f>
        <v>87.91</v>
      </c>
      <c r="L76" s="247">
        <f>_xlfn.XLOOKUP($E76,OVERALL!$K$6:$K$512,OVERALL!S$6:S$512,"",0)</f>
        <v>118.2</v>
      </c>
      <c r="M76" s="248">
        <f>_xlfn.XLOOKUP($E76,OVERALL!$K$6:$K$512,OVERALL!T$6:T$512,"",0)</f>
        <v>62</v>
      </c>
      <c r="N76" s="246">
        <f>_xlfn.XLOOKUP($E76,OVERALL!$K$6:$K$512,OVERALL!U$6:U$512,"",0)</f>
        <v>102</v>
      </c>
      <c r="O76" s="249">
        <f>_xlfn.XLOOKUP($E76,OVERALL!$K$6:$K$512,OVERALL!V$6:V$512,"",0)</f>
        <v>73.7</v>
      </c>
    </row>
    <row r="77" spans="3:15">
      <c r="C77" s="261">
        <v>71</v>
      </c>
      <c r="D77" s="257" t="str">
        <f t="shared" si="1"/>
        <v>WR71</v>
      </c>
      <c r="E77" s="257" t="str">
        <f>_xlfn.XLOOKUP($D77,OVERALL!$F$6:$F$512,OVERALL!K$6:K$512,"",0)</f>
        <v>Romeo Doubs</v>
      </c>
      <c r="F77" s="257" t="str">
        <f>_xlfn.XLOOKUP($E77,OVERALL!$K$6:$K$512,OVERALL!O$6:O$512,"",0)</f>
        <v>GB</v>
      </c>
      <c r="G77" s="257">
        <f>_xlfn.XLOOKUP($E77,OVERALL!$K$6:$K$512,OVERALL!P$6:P$512,"",0)</f>
        <v>14</v>
      </c>
      <c r="H77" s="246" t="str">
        <f>IF(_xlfn.XLOOKUP($D77,OVERALL!$F$6:$F$512,OVERALL!L$6:L$512,"",0)="","",_xlfn.XLOOKUP($D77,OVERALL!$F$6:$F$512,OVERALL!L$6:L$512,"",0))</f>
        <v>ROOKIE</v>
      </c>
      <c r="I77" s="268" t="str">
        <f>IF(_xlfn.XLOOKUP($D77,OVERALL!$F$6:$F$512,OVERALL!M$6:M$512,"",0)="","",_xlfn.XLOOKUP($D77,OVERALL!$F$6:$F$512,OVERALL!M$6:M$512,"",0))</f>
        <v>NA</v>
      </c>
      <c r="J77" s="247" t="str">
        <f>IF(_xlfn.XLOOKUP($D77,OVERALL!$F$6:$F$512,OVERALL!N$6:N$512,"",0)="","",_xlfn.XLOOKUP($D77,OVERALL!$F$6:$F$512,OVERALL!N$6:N$512,"",0))</f>
        <v/>
      </c>
      <c r="K77" s="248">
        <f>_xlfn.XLOOKUP($E77,OVERALL!$K$6:$K$512,OVERALL!R$6:R$512,"",0)</f>
        <v>80.91</v>
      </c>
      <c r="L77" s="247">
        <f>_xlfn.XLOOKUP($E77,OVERALL!$K$6:$K$512,OVERALL!S$6:S$512,"",0)</f>
        <v>0</v>
      </c>
      <c r="M77" s="248">
        <f>_xlfn.XLOOKUP($E77,OVERALL!$K$6:$K$512,OVERALL!T$6:T$512,"",0)</f>
        <v>53</v>
      </c>
      <c r="N77" s="246">
        <f>_xlfn.XLOOKUP($E77,OVERALL!$K$6:$K$512,OVERALL!U$6:U$512,"",0)</f>
        <v>96</v>
      </c>
      <c r="O77" s="249">
        <f>_xlfn.XLOOKUP($E77,OVERALL!$K$6:$K$512,OVERALL!V$6:V$512,"",0)</f>
        <v>67.5</v>
      </c>
    </row>
    <row r="78" spans="3:15">
      <c r="C78" s="261">
        <v>72</v>
      </c>
      <c r="D78" s="257" t="str">
        <f t="shared" si="1"/>
        <v>WR72</v>
      </c>
      <c r="E78" s="257" t="str">
        <f>_xlfn.XLOOKUP($D78,OVERALL!$F$6:$F$512,OVERALL!K$6:K$512,"",0)</f>
        <v>Marvin Jones Jr.</v>
      </c>
      <c r="F78" s="257" t="str">
        <f>_xlfn.XLOOKUP($E78,OVERALL!$K$6:$K$512,OVERALL!O$6:O$512,"",0)</f>
        <v>JAC</v>
      </c>
      <c r="G78" s="257">
        <f>_xlfn.XLOOKUP($E78,OVERALL!$K$6:$K$512,OVERALL!P$6:P$512,"",0)</f>
        <v>11</v>
      </c>
      <c r="H78" s="246" t="str">
        <f>IF(_xlfn.XLOOKUP($D78,OVERALL!$F$6:$F$512,OVERALL!L$6:L$512,"",0)="","",_xlfn.XLOOKUP($D78,OVERALL!$F$6:$F$512,OVERALL!L$6:L$512,"",0))</f>
        <v>MACHINE</v>
      </c>
      <c r="I78" s="268">
        <f>IF(_xlfn.XLOOKUP($D78,OVERALL!$F$6:$F$512,OVERALL!M$6:M$512,"",0)="","",_xlfn.XLOOKUP($D78,OVERALL!$F$6:$F$512,OVERALL!M$6:M$512,"",0))</f>
        <v>1</v>
      </c>
      <c r="J78" s="247" t="str">
        <f>IF(_xlfn.XLOOKUP($D78,OVERALL!$F$6:$F$512,OVERALL!N$6:N$512,"",0)="","",_xlfn.XLOOKUP($D78,OVERALL!$F$6:$F$512,OVERALL!N$6:N$512,"",0))</f>
        <v>X</v>
      </c>
      <c r="K78" s="248">
        <f>_xlfn.XLOOKUP($E78,OVERALL!$K$6:$K$512,OVERALL!R$6:R$512,"",0)</f>
        <v>124.21</v>
      </c>
      <c r="L78" s="247">
        <f>_xlfn.XLOOKUP($E78,OVERALL!$K$6:$K$512,OVERALL!S$6:S$512,"",0)</f>
        <v>107.2</v>
      </c>
      <c r="M78" s="248">
        <f>_xlfn.XLOOKUP($E78,OVERALL!$K$6:$K$512,OVERALL!T$6:T$512,"",0)</f>
        <v>55</v>
      </c>
      <c r="N78" s="246">
        <f>_xlfn.XLOOKUP($E78,OVERALL!$K$6:$K$512,OVERALL!U$6:U$512,"",0)</f>
        <v>87</v>
      </c>
      <c r="O78" s="249">
        <f>_xlfn.XLOOKUP($E78,OVERALL!$K$6:$K$512,OVERALL!V$6:V$512,"",0)</f>
        <v>70.2</v>
      </c>
    </row>
    <row r="79" spans="3:15">
      <c r="C79" s="261">
        <v>73</v>
      </c>
      <c r="D79" s="257" t="str">
        <f t="shared" si="1"/>
        <v>WR73</v>
      </c>
      <c r="E79" s="257" t="str">
        <f>_xlfn.XLOOKUP($D79,OVERALL!$F$6:$F$512,OVERALL!K$6:K$512,"",0)</f>
        <v>Isaiah McKenzie</v>
      </c>
      <c r="F79" s="257" t="str">
        <f>_xlfn.XLOOKUP($E79,OVERALL!$K$6:$K$512,OVERALL!O$6:O$512,"",0)</f>
        <v>BUF</v>
      </c>
      <c r="G79" s="257">
        <f>_xlfn.XLOOKUP($E79,OVERALL!$K$6:$K$512,OVERALL!P$6:P$512,"",0)</f>
        <v>7</v>
      </c>
      <c r="H79" s="246" t="str">
        <f>IF(_xlfn.XLOOKUP($D79,OVERALL!$F$6:$F$512,OVERALL!L$6:L$512,"",0)="","",_xlfn.XLOOKUP($D79,OVERALL!$F$6:$F$512,OVERALL!L$6:L$512,"",0))</f>
        <v>FREE AGENT</v>
      </c>
      <c r="I79" s="268" t="str">
        <f>IF(_xlfn.XLOOKUP($D79,OVERALL!$F$6:$F$512,OVERALL!M$6:M$512,"",0)="","",_xlfn.XLOOKUP($D79,OVERALL!$F$6:$F$512,OVERALL!M$6:M$512,"",0))</f>
        <v>NA</v>
      </c>
      <c r="J79" s="247" t="str">
        <f>IF(_xlfn.XLOOKUP($D79,OVERALL!$F$6:$F$512,OVERALL!N$6:N$512,"",0)="","",_xlfn.XLOOKUP($D79,OVERALL!$F$6:$F$512,OVERALL!N$6:N$512,"",0))</f>
        <v/>
      </c>
      <c r="K79" s="248">
        <f>_xlfn.XLOOKUP($E79,OVERALL!$K$6:$K$512,OVERALL!R$6:R$512,"",0)</f>
        <v>85.61</v>
      </c>
      <c r="L79" s="247">
        <f>_xlfn.XLOOKUP($E79,OVERALL!$K$6:$K$512,OVERALL!S$6:S$512,"",0)</f>
        <v>32.5</v>
      </c>
      <c r="M79" s="248">
        <f>_xlfn.XLOOKUP($E79,OVERALL!$K$6:$K$512,OVERALL!T$6:T$512,"",0)</f>
        <v>51</v>
      </c>
      <c r="N79" s="246">
        <f>_xlfn.XLOOKUP($E79,OVERALL!$K$6:$K$512,OVERALL!U$6:U$512,"",0)</f>
        <v>111</v>
      </c>
      <c r="O79" s="249">
        <f>_xlfn.XLOOKUP($E79,OVERALL!$K$6:$K$512,OVERALL!V$6:V$512,"",0)</f>
        <v>71.7</v>
      </c>
    </row>
    <row r="80" spans="3:15">
      <c r="C80" s="261">
        <v>74</v>
      </c>
      <c r="D80" s="257" t="str">
        <f t="shared" si="1"/>
        <v>WR74</v>
      </c>
      <c r="E80" s="257" t="str">
        <f>_xlfn.XLOOKUP($D80,OVERALL!$F$6:$F$512,OVERALL!K$6:K$512,"",0)</f>
        <v>Christian Watson</v>
      </c>
      <c r="F80" s="257" t="str">
        <f>_xlfn.XLOOKUP($E80,OVERALL!$K$6:$K$512,OVERALL!O$6:O$512,"",0)</f>
        <v>GB</v>
      </c>
      <c r="G80" s="257">
        <f>_xlfn.XLOOKUP($E80,OVERALL!$K$6:$K$512,OVERALL!P$6:P$512,"",0)</f>
        <v>14</v>
      </c>
      <c r="H80" s="246" t="str">
        <f>IF(_xlfn.XLOOKUP($D80,OVERALL!$F$6:$F$512,OVERALL!L$6:L$512,"",0)="","",_xlfn.XLOOKUP($D80,OVERALL!$F$6:$F$512,OVERALL!L$6:L$512,"",0))</f>
        <v>ROOKIE</v>
      </c>
      <c r="I80" s="268" t="str">
        <f>IF(_xlfn.XLOOKUP($D80,OVERALL!$F$6:$F$512,OVERALL!M$6:M$512,"",0)="","",_xlfn.XLOOKUP($D80,OVERALL!$F$6:$F$512,OVERALL!M$6:M$512,"",0))</f>
        <v>NA</v>
      </c>
      <c r="J80" s="247" t="str">
        <f>IF(_xlfn.XLOOKUP($D80,OVERALL!$F$6:$F$512,OVERALL!N$6:N$512,"",0)="","",_xlfn.XLOOKUP($D80,OVERALL!$F$6:$F$512,OVERALL!N$6:N$512,"",0))</f>
        <v/>
      </c>
      <c r="K80" s="248">
        <f>_xlfn.XLOOKUP($E80,OVERALL!$K$6:$K$512,OVERALL!R$6:R$512,"",0)</f>
        <v>89.43</v>
      </c>
      <c r="L80" s="247">
        <f>_xlfn.XLOOKUP($E80,OVERALL!$K$6:$K$512,OVERALL!S$6:S$512,"",0)</f>
        <v>0</v>
      </c>
      <c r="M80" s="248">
        <f>_xlfn.XLOOKUP($E80,OVERALL!$K$6:$K$512,OVERALL!T$6:T$512,"",0)</f>
        <v>60</v>
      </c>
      <c r="N80" s="246">
        <f>_xlfn.XLOOKUP($E80,OVERALL!$K$6:$K$512,OVERALL!U$6:U$512,"",0)</f>
        <v>103</v>
      </c>
      <c r="O80" s="249">
        <f>_xlfn.XLOOKUP($E80,OVERALL!$K$6:$K$512,OVERALL!V$6:V$512,"",0)</f>
        <v>80.8</v>
      </c>
    </row>
    <row r="81" spans="3:15">
      <c r="C81" s="261">
        <v>75</v>
      </c>
      <c r="D81" s="257" t="str">
        <f t="shared" si="1"/>
        <v>WR75</v>
      </c>
      <c r="E81" s="257" t="str">
        <f>_xlfn.XLOOKUP($D81,OVERALL!$F$6:$F$512,OVERALL!K$6:K$512,"",0)</f>
        <v>KJ Hamler</v>
      </c>
      <c r="F81" s="257" t="str">
        <f>_xlfn.XLOOKUP($E81,OVERALL!$K$6:$K$512,OVERALL!O$6:O$512,"",0)</f>
        <v>DEN</v>
      </c>
      <c r="G81" s="257">
        <f>_xlfn.XLOOKUP($E81,OVERALL!$K$6:$K$512,OVERALL!P$6:P$512,"",0)</f>
        <v>9</v>
      </c>
      <c r="H81" s="246" t="str">
        <f>IF(_xlfn.XLOOKUP($D81,OVERALL!$F$6:$F$512,OVERALL!L$6:L$512,"",0)="","",_xlfn.XLOOKUP($D81,OVERALL!$F$6:$F$512,OVERALL!L$6:L$512,"",0))</f>
        <v>ROOKIE</v>
      </c>
      <c r="I81" s="268" t="str">
        <f>IF(_xlfn.XLOOKUP($D81,OVERALL!$F$6:$F$512,OVERALL!M$6:M$512,"",0)="","",_xlfn.XLOOKUP($D81,OVERALL!$F$6:$F$512,OVERALL!M$6:M$512,"",0))</f>
        <v>NA</v>
      </c>
      <c r="J81" s="247" t="str">
        <f>IF(_xlfn.XLOOKUP($D81,OVERALL!$F$6:$F$512,OVERALL!N$6:N$512,"",0)="","",_xlfn.XLOOKUP($D81,OVERALL!$F$6:$F$512,OVERALL!N$6:N$512,"",0))</f>
        <v/>
      </c>
      <c r="K81" s="248" t="str">
        <f>_xlfn.XLOOKUP($E81,OVERALL!$K$6:$K$512,OVERALL!R$6:R$512,"",0)</f>
        <v/>
      </c>
      <c r="L81" s="247">
        <f>_xlfn.XLOOKUP($E81,OVERALL!$K$6:$K$512,OVERALL!S$6:S$512,"",0)</f>
        <v>7.4</v>
      </c>
      <c r="M81" s="248">
        <f>_xlfn.XLOOKUP($E81,OVERALL!$K$6:$K$512,OVERALL!T$6:T$512,"",0)</f>
        <v>52</v>
      </c>
      <c r="N81" s="246">
        <f>_xlfn.XLOOKUP($E81,OVERALL!$K$6:$K$512,OVERALL!U$6:U$512,"",0)</f>
        <v>88</v>
      </c>
      <c r="O81" s="249">
        <f>_xlfn.XLOOKUP($E81,OVERALL!$K$6:$K$512,OVERALL!V$6:V$512,"",0)</f>
        <v>71.3</v>
      </c>
    </row>
    <row r="82" spans="3:15">
      <c r="C82" s="261">
        <v>76</v>
      </c>
      <c r="D82" s="257" t="str">
        <f t="shared" si="1"/>
        <v>WR76</v>
      </c>
      <c r="E82" s="257" t="str">
        <f>_xlfn.XLOOKUP($D82,OVERALL!$F$6:$F$512,OVERALL!K$6:K$512,"",0)</f>
        <v>Jameson Williams</v>
      </c>
      <c r="F82" s="257" t="str">
        <f>_xlfn.XLOOKUP($E82,OVERALL!$K$6:$K$512,OVERALL!O$6:O$512,"",0)</f>
        <v>DET</v>
      </c>
      <c r="G82" s="257">
        <f>_xlfn.XLOOKUP($E82,OVERALL!$K$6:$K$512,OVERALL!P$6:P$512,"",0)</f>
        <v>6</v>
      </c>
      <c r="H82" s="246" t="str">
        <f>IF(_xlfn.XLOOKUP($D82,OVERALL!$F$6:$F$512,OVERALL!L$6:L$512,"",0)="","",_xlfn.XLOOKUP($D82,OVERALL!$F$6:$F$512,OVERALL!L$6:L$512,"",0))</f>
        <v>ROOKIE</v>
      </c>
      <c r="I82" s="268" t="str">
        <f>IF(_xlfn.XLOOKUP($D82,OVERALL!$F$6:$F$512,OVERALL!M$6:M$512,"",0)="","",_xlfn.XLOOKUP($D82,OVERALL!$F$6:$F$512,OVERALL!M$6:M$512,"",0))</f>
        <v>NA</v>
      </c>
      <c r="J82" s="247" t="str">
        <f>IF(_xlfn.XLOOKUP($D82,OVERALL!$F$6:$F$512,OVERALL!N$6:N$512,"",0)="","",_xlfn.XLOOKUP($D82,OVERALL!$F$6:$F$512,OVERALL!N$6:N$512,"",0))</f>
        <v/>
      </c>
      <c r="K82" s="248">
        <f>_xlfn.XLOOKUP($E82,OVERALL!$K$6:$K$512,OVERALL!R$6:R$512,"",0)</f>
        <v>48.26</v>
      </c>
      <c r="L82" s="247">
        <f>_xlfn.XLOOKUP($E82,OVERALL!$K$6:$K$512,OVERALL!S$6:S$512,"",0)</f>
        <v>0</v>
      </c>
      <c r="M82" s="248">
        <f>_xlfn.XLOOKUP($E82,OVERALL!$K$6:$K$512,OVERALL!T$6:T$512,"",0)</f>
        <v>64</v>
      </c>
      <c r="N82" s="246">
        <f>_xlfn.XLOOKUP($E82,OVERALL!$K$6:$K$512,OVERALL!U$6:U$512,"",0)</f>
        <v>117</v>
      </c>
      <c r="O82" s="249">
        <f>_xlfn.XLOOKUP($E82,OVERALL!$K$6:$K$512,OVERALL!V$6:V$512,"",0)</f>
        <v>80</v>
      </c>
    </row>
    <row r="83" spans="3:15">
      <c r="C83" s="261">
        <v>77</v>
      </c>
      <c r="D83" s="257" t="str">
        <f t="shared" si="1"/>
        <v>WR77</v>
      </c>
      <c r="E83" s="257" t="str">
        <f>_xlfn.XLOOKUP($D83,OVERALL!$F$6:$F$512,OVERALL!K$6:K$512,"",0)</f>
        <v>Wan'Dale Robinson</v>
      </c>
      <c r="F83" s="257" t="str">
        <f>_xlfn.XLOOKUP($E83,OVERALL!$K$6:$K$512,OVERALL!O$6:O$512,"",0)</f>
        <v>NYG</v>
      </c>
      <c r="G83" s="257">
        <f>_xlfn.XLOOKUP($E83,OVERALL!$K$6:$K$512,OVERALL!P$6:P$512,"",0)</f>
        <v>9</v>
      </c>
      <c r="H83" s="246" t="str">
        <f>IF(_xlfn.XLOOKUP($D83,OVERALL!$F$6:$F$512,OVERALL!L$6:L$512,"",0)="","",_xlfn.XLOOKUP($D83,OVERALL!$F$6:$F$512,OVERALL!L$6:L$512,"",0))</f>
        <v>ROOKIE</v>
      </c>
      <c r="I83" s="268" t="str">
        <f>IF(_xlfn.XLOOKUP($D83,OVERALL!$F$6:$F$512,OVERALL!M$6:M$512,"",0)="","",_xlfn.XLOOKUP($D83,OVERALL!$F$6:$F$512,OVERALL!M$6:M$512,"",0))</f>
        <v>NA</v>
      </c>
      <c r="J83" s="247" t="str">
        <f>IF(_xlfn.XLOOKUP($D83,OVERALL!$F$6:$F$512,OVERALL!N$6:N$512,"",0)="","",_xlfn.XLOOKUP($D83,OVERALL!$F$6:$F$512,OVERALL!N$6:N$512,"",0))</f>
        <v/>
      </c>
      <c r="K83" s="248">
        <f>_xlfn.XLOOKUP($E83,OVERALL!$K$6:$K$512,OVERALL!R$6:R$512,"",0)</f>
        <v>53.15</v>
      </c>
      <c r="L83" s="247">
        <f>_xlfn.XLOOKUP($E83,OVERALL!$K$6:$K$512,OVERALL!S$6:S$512,"",0)</f>
        <v>0</v>
      </c>
      <c r="M83" s="248">
        <f>_xlfn.XLOOKUP($E83,OVERALL!$K$6:$K$512,OVERALL!T$6:T$512,"",0)</f>
        <v>58</v>
      </c>
      <c r="N83" s="246">
        <f>_xlfn.XLOOKUP($E83,OVERALL!$K$6:$K$512,OVERALL!U$6:U$512,"",0)</f>
        <v>95</v>
      </c>
      <c r="O83" s="249">
        <f>_xlfn.XLOOKUP($E83,OVERALL!$K$6:$K$512,OVERALL!V$6:V$512,"",0)</f>
        <v>70.099999999999994</v>
      </c>
    </row>
    <row r="84" spans="3:15">
      <c r="C84" s="261">
        <v>78</v>
      </c>
      <c r="D84" s="257" t="str">
        <f t="shared" si="1"/>
        <v>WR78</v>
      </c>
      <c r="E84" s="257" t="str">
        <f>_xlfn.XLOOKUP($D84,OVERALL!$F$6:$F$512,OVERALL!K$6:K$512,"",0)</f>
        <v>Alec Pierce</v>
      </c>
      <c r="F84" s="257" t="str">
        <f>_xlfn.XLOOKUP($E84,OVERALL!$K$6:$K$512,OVERALL!O$6:O$512,"",0)</f>
        <v>IND</v>
      </c>
      <c r="G84" s="257">
        <f>_xlfn.XLOOKUP($E84,OVERALL!$K$6:$K$512,OVERALL!P$6:P$512,"",0)</f>
        <v>14</v>
      </c>
      <c r="H84" s="246" t="str">
        <f>IF(_xlfn.XLOOKUP($D84,OVERALL!$F$6:$F$512,OVERALL!L$6:L$512,"",0)="","",_xlfn.XLOOKUP($D84,OVERALL!$F$6:$F$512,OVERALL!L$6:L$512,"",0))</f>
        <v>ROOKIE</v>
      </c>
      <c r="I84" s="268" t="str">
        <f>IF(_xlfn.XLOOKUP($D84,OVERALL!$F$6:$F$512,OVERALL!M$6:M$512,"",0)="","",_xlfn.XLOOKUP($D84,OVERALL!$F$6:$F$512,OVERALL!M$6:M$512,"",0))</f>
        <v>NA</v>
      </c>
      <c r="J84" s="247" t="str">
        <f>IF(_xlfn.XLOOKUP($D84,OVERALL!$F$6:$F$512,OVERALL!N$6:N$512,"",0)="","",_xlfn.XLOOKUP($D84,OVERALL!$F$6:$F$512,OVERALL!N$6:N$512,"",0))</f>
        <v/>
      </c>
      <c r="K84" s="248">
        <f>_xlfn.XLOOKUP($E84,OVERALL!$K$6:$K$512,OVERALL!R$6:R$512,"",0)</f>
        <v>64.28</v>
      </c>
      <c r="L84" s="247">
        <f>_xlfn.XLOOKUP($E84,OVERALL!$K$6:$K$512,OVERALL!S$6:S$512,"",0)</f>
        <v>0</v>
      </c>
      <c r="M84" s="248">
        <f>_xlfn.XLOOKUP($E84,OVERALL!$K$6:$K$512,OVERALL!T$6:T$512,"",0)</f>
        <v>66</v>
      </c>
      <c r="N84" s="246">
        <f>_xlfn.XLOOKUP($E84,OVERALL!$K$6:$K$512,OVERALL!U$6:U$512,"",0)</f>
        <v>95</v>
      </c>
      <c r="O84" s="249">
        <f>_xlfn.XLOOKUP($E84,OVERALL!$K$6:$K$512,OVERALL!V$6:V$512,"",0)</f>
        <v>78.099999999999994</v>
      </c>
    </row>
    <row r="85" spans="3:15">
      <c r="C85" s="261">
        <v>79</v>
      </c>
      <c r="D85" s="257" t="str">
        <f t="shared" si="1"/>
        <v>WR79</v>
      </c>
      <c r="E85" s="257" t="str">
        <f>_xlfn.XLOOKUP($D85,OVERALL!$F$6:$F$512,OVERALL!K$6:K$512,"",0)</f>
        <v>Parris Campbell</v>
      </c>
      <c r="F85" s="257" t="str">
        <f>_xlfn.XLOOKUP($E85,OVERALL!$K$6:$K$512,OVERALL!O$6:O$512,"",0)</f>
        <v>IND</v>
      </c>
      <c r="G85" s="257">
        <f>_xlfn.XLOOKUP($E85,OVERALL!$K$6:$K$512,OVERALL!P$6:P$512,"",0)</f>
        <v>14</v>
      </c>
      <c r="H85" s="246" t="str">
        <f>IF(_xlfn.XLOOKUP($D85,OVERALL!$F$6:$F$512,OVERALL!L$6:L$512,"",0)="","",_xlfn.XLOOKUP($D85,OVERALL!$F$6:$F$512,OVERALL!L$6:L$512,"",0))</f>
        <v>FREE AGENT</v>
      </c>
      <c r="I85" s="268" t="str">
        <f>IF(_xlfn.XLOOKUP($D85,OVERALL!$F$6:$F$512,OVERALL!M$6:M$512,"",0)="","",_xlfn.XLOOKUP($D85,OVERALL!$F$6:$F$512,OVERALL!M$6:M$512,"",0))</f>
        <v>NA</v>
      </c>
      <c r="J85" s="247" t="str">
        <f>IF(_xlfn.XLOOKUP($D85,OVERALL!$F$6:$F$512,OVERALL!N$6:N$512,"",0)="","",_xlfn.XLOOKUP($D85,OVERALL!$F$6:$F$512,OVERALL!N$6:N$512,"",0))</f>
        <v/>
      </c>
      <c r="K85" s="248">
        <f>_xlfn.XLOOKUP($E85,OVERALL!$K$6:$K$512,OVERALL!R$6:R$512,"",0)</f>
        <v>68.3</v>
      </c>
      <c r="L85" s="247">
        <f>_xlfn.XLOOKUP($E85,OVERALL!$K$6:$K$512,OVERALL!S$6:S$512,"",0)</f>
        <v>22.2</v>
      </c>
      <c r="M85" s="248">
        <f>_xlfn.XLOOKUP($E85,OVERALL!$K$6:$K$512,OVERALL!T$6:T$512,"",0)</f>
        <v>66</v>
      </c>
      <c r="N85" s="246">
        <f>_xlfn.XLOOKUP($E85,OVERALL!$K$6:$K$512,OVERALL!U$6:U$512,"",0)</f>
        <v>99</v>
      </c>
      <c r="O85" s="249">
        <f>_xlfn.XLOOKUP($E85,OVERALL!$K$6:$K$512,OVERALL!V$6:V$512,"",0)</f>
        <v>82.1</v>
      </c>
    </row>
    <row r="86" spans="3:15">
      <c r="C86" s="261">
        <v>80</v>
      </c>
      <c r="D86" s="257" t="str">
        <f t="shared" si="1"/>
        <v>WR80</v>
      </c>
      <c r="E86" s="257" t="str">
        <f>_xlfn.XLOOKUP($D86,OVERALL!$F$6:$F$512,OVERALL!K$6:K$512,"",0)</f>
        <v>Donovan Peoples-Jones</v>
      </c>
      <c r="F86" s="257" t="str">
        <f>_xlfn.XLOOKUP($E86,OVERALL!$K$6:$K$512,OVERALL!O$6:O$512,"",0)</f>
        <v>CLE</v>
      </c>
      <c r="G86" s="257">
        <f>_xlfn.XLOOKUP($E86,OVERALL!$K$6:$K$512,OVERALL!P$6:P$512,"",0)</f>
        <v>9</v>
      </c>
      <c r="H86" s="246" t="str">
        <f>IF(_xlfn.XLOOKUP($D86,OVERALL!$F$6:$F$512,OVERALL!L$6:L$512,"",0)="","",_xlfn.XLOOKUP($D86,OVERALL!$F$6:$F$512,OVERALL!L$6:L$512,"",0))</f>
        <v>BROTHERHOOD</v>
      </c>
      <c r="I86" s="268">
        <f>IF(_xlfn.XLOOKUP($D86,OVERALL!$F$6:$F$512,OVERALL!M$6:M$512,"",0)="","",_xlfn.XLOOKUP($D86,OVERALL!$F$6:$F$512,OVERALL!M$6:M$512,"",0))</f>
        <v>4</v>
      </c>
      <c r="J86" s="247" t="str">
        <f>IF(_xlfn.XLOOKUP($D86,OVERALL!$F$6:$F$512,OVERALL!N$6:N$512,"",0)="","",_xlfn.XLOOKUP($D86,OVERALL!$F$6:$F$512,OVERALL!N$6:N$512,"",0))</f>
        <v>C</v>
      </c>
      <c r="K86" s="248">
        <f>_xlfn.XLOOKUP($E86,OVERALL!$K$6:$K$512,OVERALL!R$6:R$512,"",0)</f>
        <v>107.82</v>
      </c>
      <c r="L86" s="247">
        <f>_xlfn.XLOOKUP($E86,OVERALL!$K$6:$K$512,OVERALL!S$6:S$512,"",0)</f>
        <v>75.7</v>
      </c>
      <c r="M86" s="248">
        <f>_xlfn.XLOOKUP($E86,OVERALL!$K$6:$K$512,OVERALL!T$6:T$512,"",0)</f>
        <v>72</v>
      </c>
      <c r="N86" s="246">
        <f>_xlfn.XLOOKUP($E86,OVERALL!$K$6:$K$512,OVERALL!U$6:U$512,"",0)</f>
        <v>94</v>
      </c>
      <c r="O86" s="249">
        <f>_xlfn.XLOOKUP($E86,OVERALL!$K$6:$K$512,OVERALL!V$6:V$512,"",0)</f>
        <v>79.3</v>
      </c>
    </row>
    <row r="87" spans="3:15">
      <c r="C87" s="261">
        <v>81</v>
      </c>
      <c r="D87" s="257" t="str">
        <f t="shared" si="1"/>
        <v>WR81</v>
      </c>
      <c r="E87" s="257" t="str">
        <f>_xlfn.XLOOKUP($D87,OVERALL!$F$6:$F$512,OVERALL!K$6:K$512,"",0)</f>
        <v>Zay Jones</v>
      </c>
      <c r="F87" s="257" t="str">
        <f>_xlfn.XLOOKUP($E87,OVERALL!$K$6:$K$512,OVERALL!O$6:O$512,"",0)</f>
        <v>JAC</v>
      </c>
      <c r="G87" s="257">
        <f>_xlfn.XLOOKUP($E87,OVERALL!$K$6:$K$512,OVERALL!P$6:P$512,"",0)</f>
        <v>11</v>
      </c>
      <c r="H87" s="246" t="str">
        <f>IF(_xlfn.XLOOKUP($D87,OVERALL!$F$6:$F$512,OVERALL!L$6:L$512,"",0)="","",_xlfn.XLOOKUP($D87,OVERALL!$F$6:$F$512,OVERALL!L$6:L$512,"",0))</f>
        <v/>
      </c>
      <c r="I87" s="268" t="str">
        <f>IF(_xlfn.XLOOKUP($D87,OVERALL!$F$6:$F$512,OVERALL!M$6:M$512,"",0)="","",_xlfn.XLOOKUP($D87,OVERALL!$F$6:$F$512,OVERALL!M$6:M$512,"",0))</f>
        <v/>
      </c>
      <c r="J87" s="247" t="str">
        <f>IF(_xlfn.XLOOKUP($D87,OVERALL!$F$6:$F$512,OVERALL!N$6:N$512,"",0)="","",_xlfn.XLOOKUP($D87,OVERALL!$F$6:$F$512,OVERALL!N$6:N$512,"",0))</f>
        <v/>
      </c>
      <c r="K87" s="248">
        <f>_xlfn.XLOOKUP($E87,OVERALL!$K$6:$K$512,OVERALL!R$6:R$512,"",0)</f>
        <v>75.27</v>
      </c>
      <c r="L87" s="247">
        <f>_xlfn.XLOOKUP($E87,OVERALL!$K$6:$K$512,OVERALL!S$6:S$512,"",0)</f>
        <v>58.9</v>
      </c>
      <c r="M87" s="248">
        <f>_xlfn.XLOOKUP($E87,OVERALL!$K$6:$K$512,OVERALL!T$6:T$512,"",0)</f>
        <v>72</v>
      </c>
      <c r="N87" s="246">
        <f>_xlfn.XLOOKUP($E87,OVERALL!$K$6:$K$512,OVERALL!U$6:U$512,"",0)</f>
        <v>103</v>
      </c>
      <c r="O87" s="249">
        <f>_xlfn.XLOOKUP($E87,OVERALL!$K$6:$K$512,OVERALL!V$6:V$512,"",0)</f>
        <v>87</v>
      </c>
    </row>
    <row r="88" spans="3:15">
      <c r="C88" s="261">
        <v>82</v>
      </c>
      <c r="D88" s="257" t="str">
        <f t="shared" si="1"/>
        <v>WR82</v>
      </c>
      <c r="E88" s="257" t="str">
        <f>_xlfn.XLOOKUP($D88,OVERALL!$F$6:$F$512,OVERALL!K$6:K$512,"",0)</f>
        <v>Curtis Samuel</v>
      </c>
      <c r="F88" s="257" t="str">
        <f>_xlfn.XLOOKUP($E88,OVERALL!$K$6:$K$512,OVERALL!O$6:O$512,"",0)</f>
        <v>WAS</v>
      </c>
      <c r="G88" s="257">
        <f>_xlfn.XLOOKUP($E88,OVERALL!$K$6:$K$512,OVERALL!P$6:P$512,"",0)</f>
        <v>14</v>
      </c>
      <c r="H88" s="246" t="str">
        <f>IF(_xlfn.XLOOKUP($D88,OVERALL!$F$6:$F$512,OVERALL!L$6:L$512,"",0)="","",_xlfn.XLOOKUP($D88,OVERALL!$F$6:$F$512,OVERALL!L$6:L$512,"",0))</f>
        <v>FREE AGENT</v>
      </c>
      <c r="I88" s="268" t="str">
        <f>IF(_xlfn.XLOOKUP($D88,OVERALL!$F$6:$F$512,OVERALL!M$6:M$512,"",0)="","",_xlfn.XLOOKUP($D88,OVERALL!$F$6:$F$512,OVERALL!M$6:M$512,"",0))</f>
        <v>NA</v>
      </c>
      <c r="J88" s="247" t="str">
        <f>IF(_xlfn.XLOOKUP($D88,OVERALL!$F$6:$F$512,OVERALL!N$6:N$512,"",0)="","",_xlfn.XLOOKUP($D88,OVERALL!$F$6:$F$512,OVERALL!N$6:N$512,"",0))</f>
        <v/>
      </c>
      <c r="K88" s="248">
        <f>_xlfn.XLOOKUP($E88,OVERALL!$K$6:$K$512,OVERALL!R$6:R$512,"",0)</f>
        <v>75.69</v>
      </c>
      <c r="L88" s="247">
        <f>_xlfn.XLOOKUP($E88,OVERALL!$K$6:$K$512,OVERALL!S$6:S$512,"",0)</f>
        <v>3.8</v>
      </c>
      <c r="M88" s="248">
        <f>_xlfn.XLOOKUP($E88,OVERALL!$K$6:$K$512,OVERALL!T$6:T$512,"",0)</f>
        <v>70</v>
      </c>
      <c r="N88" s="246">
        <f>_xlfn.XLOOKUP($E88,OVERALL!$K$6:$K$512,OVERALL!U$6:U$512,"",0)</f>
        <v>94</v>
      </c>
      <c r="O88" s="249">
        <f>_xlfn.XLOOKUP($E88,OVERALL!$K$6:$K$512,OVERALL!V$6:V$512,"",0)</f>
        <v>79.900000000000006</v>
      </c>
    </row>
    <row r="89" spans="3:15">
      <c r="C89" s="261">
        <v>83</v>
      </c>
      <c r="D89" s="257" t="str">
        <f t="shared" si="1"/>
        <v>WR83</v>
      </c>
      <c r="E89" s="257" t="str">
        <f>_xlfn.XLOOKUP($D89,OVERALL!$F$6:$F$512,OVERALL!K$6:K$512,"",0)</f>
        <v>Sammy Watkins</v>
      </c>
      <c r="F89" s="257" t="str">
        <f>_xlfn.XLOOKUP($E89,OVERALL!$K$6:$K$512,OVERALL!O$6:O$512,"",0)</f>
        <v>GB</v>
      </c>
      <c r="G89" s="257">
        <f>_xlfn.XLOOKUP($E89,OVERALL!$K$6:$K$512,OVERALL!P$6:P$512,"",0)</f>
        <v>14</v>
      </c>
      <c r="H89" s="246" t="str">
        <f>IF(_xlfn.XLOOKUP($D89,OVERALL!$F$6:$F$512,OVERALL!L$6:L$512,"",0)="","",_xlfn.XLOOKUP($D89,OVERALL!$F$6:$F$512,OVERALL!L$6:L$512,"",0))</f>
        <v>FREE AGENT</v>
      </c>
      <c r="I89" s="268" t="str">
        <f>IF(_xlfn.XLOOKUP($D89,OVERALL!$F$6:$F$512,OVERALL!M$6:M$512,"",0)="","",_xlfn.XLOOKUP($D89,OVERALL!$F$6:$F$512,OVERALL!M$6:M$512,"",0))</f>
        <v>NA</v>
      </c>
      <c r="J89" s="247" t="str">
        <f>IF(_xlfn.XLOOKUP($D89,OVERALL!$F$6:$F$512,OVERALL!N$6:N$512,"",0)="","",_xlfn.XLOOKUP($D89,OVERALL!$F$6:$F$512,OVERALL!N$6:N$512,"",0))</f>
        <v/>
      </c>
      <c r="K89" s="248">
        <f>_xlfn.XLOOKUP($E89,OVERALL!$K$6:$K$512,OVERALL!R$6:R$512,"",0)</f>
        <v>82.99</v>
      </c>
      <c r="L89" s="247">
        <f>_xlfn.XLOOKUP($E89,OVERALL!$K$6:$K$512,OVERALL!S$6:S$512,"",0)</f>
        <v>43.4</v>
      </c>
      <c r="M89" s="248">
        <f>_xlfn.XLOOKUP($E89,OVERALL!$K$6:$K$512,OVERALL!T$6:T$512,"",0)</f>
        <v>68</v>
      </c>
      <c r="N89" s="246">
        <f>_xlfn.XLOOKUP($E89,OVERALL!$K$6:$K$512,OVERALL!U$6:U$512,"",0)</f>
        <v>119</v>
      </c>
      <c r="O89" s="249">
        <f>_xlfn.XLOOKUP($E89,OVERALL!$K$6:$K$512,OVERALL!V$6:V$512,"",0)</f>
        <v>91.3</v>
      </c>
    </row>
    <row r="90" spans="3:15">
      <c r="C90" s="261">
        <v>84</v>
      </c>
      <c r="D90" s="257" t="str">
        <f t="shared" si="1"/>
        <v>WR84</v>
      </c>
      <c r="E90" s="257" t="str">
        <f>_xlfn.XLOOKUP($D90,OVERALL!$F$6:$F$512,OVERALL!K$6:K$512,"",0)</f>
        <v>A.J. Green</v>
      </c>
      <c r="F90" s="257" t="str">
        <f>_xlfn.XLOOKUP($E90,OVERALL!$K$6:$K$512,OVERALL!O$6:O$512,"",0)</f>
        <v>ARI</v>
      </c>
      <c r="G90" s="257">
        <f>_xlfn.XLOOKUP($E90,OVERALL!$K$6:$K$512,OVERALL!P$6:P$512,"",0)</f>
        <v>13</v>
      </c>
      <c r="H90" s="246" t="str">
        <f>IF(_xlfn.XLOOKUP($D90,OVERALL!$F$6:$F$512,OVERALL!L$6:L$512,"",0)="","",_xlfn.XLOOKUP($D90,OVERALL!$F$6:$F$512,OVERALL!L$6:L$512,"",0))</f>
        <v>INVINCIBLES</v>
      </c>
      <c r="I90" s="268">
        <f>IF(_xlfn.XLOOKUP($D90,OVERALL!$F$6:$F$512,OVERALL!M$6:M$512,"",0)="","",_xlfn.XLOOKUP($D90,OVERALL!$F$6:$F$512,OVERALL!M$6:M$512,"",0))</f>
        <v>5</v>
      </c>
      <c r="J90" s="247" t="str">
        <f>IF(_xlfn.XLOOKUP($D90,OVERALL!$F$6:$F$512,OVERALL!N$6:N$512,"",0)="","",_xlfn.XLOOKUP($D90,OVERALL!$F$6:$F$512,OVERALL!N$6:N$512,"",0))</f>
        <v>C</v>
      </c>
      <c r="K90" s="248">
        <f>_xlfn.XLOOKUP($E90,OVERALL!$K$6:$K$512,OVERALL!R$6:R$512,"",0)</f>
        <v>73.27</v>
      </c>
      <c r="L90" s="247">
        <f>_xlfn.XLOOKUP($E90,OVERALL!$K$6:$K$512,OVERALL!S$6:S$512,"",0)</f>
        <v>102.8</v>
      </c>
      <c r="M90" s="248">
        <f>_xlfn.XLOOKUP($E90,OVERALL!$K$6:$K$512,OVERALL!T$6:T$512,"",0)</f>
        <v>65</v>
      </c>
      <c r="N90" s="246">
        <f>_xlfn.XLOOKUP($E90,OVERALL!$K$6:$K$512,OVERALL!U$6:U$512,"",0)</f>
        <v>107</v>
      </c>
      <c r="O90" s="249">
        <f>_xlfn.XLOOKUP($E90,OVERALL!$K$6:$K$512,OVERALL!V$6:V$512,"",0)</f>
        <v>86.8</v>
      </c>
    </row>
    <row r="91" spans="3:15">
      <c r="C91" s="261">
        <v>85</v>
      </c>
      <c r="D91" s="257" t="str">
        <f t="shared" si="1"/>
        <v>WR85</v>
      </c>
      <c r="E91" s="257" t="str">
        <f>_xlfn.XLOOKUP($D91,OVERALL!$F$6:$F$512,OVERALL!K$6:K$512,"",0)</f>
        <v>Kendrick Bourne</v>
      </c>
      <c r="F91" s="257" t="str">
        <f>_xlfn.XLOOKUP($E91,OVERALL!$K$6:$K$512,OVERALL!O$6:O$512,"",0)</f>
        <v>NE</v>
      </c>
      <c r="G91" s="257">
        <f>_xlfn.XLOOKUP($E91,OVERALL!$K$6:$K$512,OVERALL!P$6:P$512,"",0)</f>
        <v>10</v>
      </c>
      <c r="H91" s="246" t="str">
        <f>IF(_xlfn.XLOOKUP($D91,OVERALL!$F$6:$F$512,OVERALL!L$6:L$512,"",0)="","",_xlfn.XLOOKUP($D91,OVERALL!$F$6:$F$512,OVERALL!L$6:L$512,"",0))</f>
        <v>FREE AGENT</v>
      </c>
      <c r="I91" s="268" t="str">
        <f>IF(_xlfn.XLOOKUP($D91,OVERALL!$F$6:$F$512,OVERALL!M$6:M$512,"",0)="","",_xlfn.XLOOKUP($D91,OVERALL!$F$6:$F$512,OVERALL!M$6:M$512,"",0))</f>
        <v>NA</v>
      </c>
      <c r="J91" s="247" t="str">
        <f>IF(_xlfn.XLOOKUP($D91,OVERALL!$F$6:$F$512,OVERALL!N$6:N$512,"",0)="","",_xlfn.XLOOKUP($D91,OVERALL!$F$6:$F$512,OVERALL!N$6:N$512,"",0))</f>
        <v/>
      </c>
      <c r="K91" s="248">
        <f>_xlfn.XLOOKUP($E91,OVERALL!$K$6:$K$512,OVERALL!R$6:R$512,"",0)</f>
        <v>102.66</v>
      </c>
      <c r="L91" s="247">
        <f>_xlfn.XLOOKUP($E91,OVERALL!$K$6:$K$512,OVERALL!S$6:S$512,"",0)</f>
        <v>125.5</v>
      </c>
      <c r="M91" s="248">
        <f>_xlfn.XLOOKUP($E91,OVERALL!$K$6:$K$512,OVERALL!T$6:T$512,"",0)</f>
        <v>67</v>
      </c>
      <c r="N91" s="246">
        <f>_xlfn.XLOOKUP($E91,OVERALL!$K$6:$K$512,OVERALL!U$6:U$512,"",0)</f>
        <v>121</v>
      </c>
      <c r="O91" s="249">
        <f>_xlfn.XLOOKUP($E91,OVERALL!$K$6:$K$512,OVERALL!V$6:V$512,"",0)</f>
        <v>86.3</v>
      </c>
    </row>
    <row r="92" spans="3:15">
      <c r="C92" s="261">
        <v>86</v>
      </c>
      <c r="D92" s="257" t="str">
        <f t="shared" si="1"/>
        <v>WR86</v>
      </c>
      <c r="E92" s="257" t="str">
        <f>_xlfn.XLOOKUP($D92,OVERALL!$F$6:$F$512,OVERALL!K$6:K$512,"",0)</f>
        <v>Jamison Crowder</v>
      </c>
      <c r="F92" s="257" t="str">
        <f>_xlfn.XLOOKUP($E92,OVERALL!$K$6:$K$512,OVERALL!O$6:O$512,"",0)</f>
        <v>BUF</v>
      </c>
      <c r="G92" s="257">
        <f>_xlfn.XLOOKUP($E92,OVERALL!$K$6:$K$512,OVERALL!P$6:P$512,"",0)</f>
        <v>7</v>
      </c>
      <c r="H92" s="246" t="str">
        <f>IF(_xlfn.XLOOKUP($D92,OVERALL!$F$6:$F$512,OVERALL!L$6:L$512,"",0)="","",_xlfn.XLOOKUP($D92,OVERALL!$F$6:$F$512,OVERALL!L$6:L$512,"",0))</f>
        <v>DYNASTY</v>
      </c>
      <c r="I92" s="268">
        <f>IF(_xlfn.XLOOKUP($D92,OVERALL!$F$6:$F$512,OVERALL!M$6:M$512,"",0)="","",_xlfn.XLOOKUP($D92,OVERALL!$F$6:$F$512,OVERALL!M$6:M$512,"",0))</f>
        <v>1</v>
      </c>
      <c r="J92" s="247" t="str">
        <f>IF(_xlfn.XLOOKUP($D92,OVERALL!$F$6:$F$512,OVERALL!N$6:N$512,"",0)="","",_xlfn.XLOOKUP($D92,OVERALL!$F$6:$F$512,OVERALL!N$6:N$512,"",0))</f>
        <v>C</v>
      </c>
      <c r="K92" s="248">
        <f>_xlfn.XLOOKUP($E92,OVERALL!$K$6:$K$512,OVERALL!R$6:R$512,"",0)</f>
        <v>70.31</v>
      </c>
      <c r="L92" s="247">
        <f>_xlfn.XLOOKUP($E92,OVERALL!$K$6:$K$512,OVERALL!S$6:S$512,"",0)</f>
        <v>58.7</v>
      </c>
      <c r="M92" s="248">
        <f>_xlfn.XLOOKUP($E92,OVERALL!$K$6:$K$512,OVERALL!T$6:T$512,"",0)</f>
        <v>78</v>
      </c>
      <c r="N92" s="246">
        <f>_xlfn.XLOOKUP($E92,OVERALL!$K$6:$K$512,OVERALL!U$6:U$512,"",0)</f>
        <v>113</v>
      </c>
      <c r="O92" s="249">
        <f>_xlfn.XLOOKUP($E92,OVERALL!$K$6:$K$512,OVERALL!V$6:V$512,"",0)</f>
        <v>87.2</v>
      </c>
    </row>
    <row r="93" spans="3:15">
      <c r="C93" s="261">
        <v>87</v>
      </c>
      <c r="D93" s="257" t="str">
        <f t="shared" si="1"/>
        <v>WR87</v>
      </c>
      <c r="E93" s="257" t="str">
        <f>_xlfn.XLOOKUP($D93,OVERALL!$F$6:$F$512,OVERALL!K$6:K$512,"",0)</f>
        <v>David Bell</v>
      </c>
      <c r="F93" s="257" t="str">
        <f>_xlfn.XLOOKUP($E93,OVERALL!$K$6:$K$512,OVERALL!O$6:O$512,"",0)</f>
        <v>CLE</v>
      </c>
      <c r="G93" s="257">
        <f>_xlfn.XLOOKUP($E93,OVERALL!$K$6:$K$512,OVERALL!P$6:P$512,"",0)</f>
        <v>9</v>
      </c>
      <c r="H93" s="246" t="str">
        <f>IF(_xlfn.XLOOKUP($D93,OVERALL!$F$6:$F$512,OVERALL!L$6:L$512,"",0)="","",_xlfn.XLOOKUP($D93,OVERALL!$F$6:$F$512,OVERALL!L$6:L$512,"",0))</f>
        <v>ROOKIE</v>
      </c>
      <c r="I93" s="268" t="str">
        <f>IF(_xlfn.XLOOKUP($D93,OVERALL!$F$6:$F$512,OVERALL!M$6:M$512,"",0)="","",_xlfn.XLOOKUP($D93,OVERALL!$F$6:$F$512,OVERALL!M$6:M$512,"",0))</f>
        <v>NA</v>
      </c>
      <c r="J93" s="247" t="str">
        <f>IF(_xlfn.XLOOKUP($D93,OVERALL!$F$6:$F$512,OVERALL!N$6:N$512,"",0)="","",_xlfn.XLOOKUP($D93,OVERALL!$F$6:$F$512,OVERALL!N$6:N$512,"",0))</f>
        <v/>
      </c>
      <c r="K93" s="248">
        <f>_xlfn.XLOOKUP($E93,OVERALL!$K$6:$K$512,OVERALL!R$6:R$512,"",0)</f>
        <v>74.48</v>
      </c>
      <c r="L93" s="247">
        <f>_xlfn.XLOOKUP($E93,OVERALL!$K$6:$K$512,OVERALL!S$6:S$512,"",0)</f>
        <v>0</v>
      </c>
      <c r="M93" s="248">
        <f>_xlfn.XLOOKUP($E93,OVERALL!$K$6:$K$512,OVERALL!T$6:T$512,"",0)</f>
        <v>63</v>
      </c>
      <c r="N93" s="246">
        <f>_xlfn.XLOOKUP($E93,OVERALL!$K$6:$K$512,OVERALL!U$6:U$512,"",0)</f>
        <v>106</v>
      </c>
      <c r="O93" s="249">
        <f>_xlfn.XLOOKUP($E93,OVERALL!$K$6:$K$512,OVERALL!V$6:V$512,"",0)</f>
        <v>83.8</v>
      </c>
    </row>
    <row r="94" spans="3:15">
      <c r="C94" s="261">
        <v>88</v>
      </c>
      <c r="D94" s="257" t="str">
        <f t="shared" si="1"/>
        <v>WR88</v>
      </c>
      <c r="E94" s="257" t="str">
        <f>_xlfn.XLOOKUP($D94,OVERALL!$F$6:$F$512,OVERALL!K$6:K$512,"",0)</f>
        <v>Randall Cobb</v>
      </c>
      <c r="F94" s="257" t="str">
        <f>_xlfn.XLOOKUP($E94,OVERALL!$K$6:$K$512,OVERALL!O$6:O$512,"",0)</f>
        <v>GB</v>
      </c>
      <c r="G94" s="257">
        <f>_xlfn.XLOOKUP($E94,OVERALL!$K$6:$K$512,OVERALL!P$6:P$512,"",0)</f>
        <v>14</v>
      </c>
      <c r="H94" s="246" t="str">
        <f>IF(_xlfn.XLOOKUP($D94,OVERALL!$F$6:$F$512,OVERALL!L$6:L$512,"",0)="","",_xlfn.XLOOKUP($D94,OVERALL!$F$6:$F$512,OVERALL!L$6:L$512,"",0))</f>
        <v>HABANEROS</v>
      </c>
      <c r="I94" s="268">
        <f>IF(_xlfn.XLOOKUP($D94,OVERALL!$F$6:$F$512,OVERALL!M$6:M$512,"",0)="","",_xlfn.XLOOKUP($D94,OVERALL!$F$6:$F$512,OVERALL!M$6:M$512,"",0))</f>
        <v>3</v>
      </c>
      <c r="J94" s="247" t="str">
        <f>IF(_xlfn.XLOOKUP($D94,OVERALL!$F$6:$F$512,OVERALL!N$6:N$512,"",0)="","",_xlfn.XLOOKUP($D94,OVERALL!$F$6:$F$512,OVERALL!N$6:N$512,"",0))</f>
        <v>C</v>
      </c>
      <c r="K94" s="248">
        <f>_xlfn.XLOOKUP($E94,OVERALL!$K$6:$K$512,OVERALL!R$6:R$512,"",0)</f>
        <v>89.17</v>
      </c>
      <c r="L94" s="247">
        <f>_xlfn.XLOOKUP($E94,OVERALL!$K$6:$K$512,OVERALL!S$6:S$512,"",0)</f>
        <v>65.599999999999994</v>
      </c>
      <c r="M94" s="248">
        <f>_xlfn.XLOOKUP($E94,OVERALL!$K$6:$K$512,OVERALL!T$6:T$512,"",0)</f>
        <v>74</v>
      </c>
      <c r="N94" s="246">
        <f>_xlfn.XLOOKUP($E94,OVERALL!$K$6:$K$512,OVERALL!U$6:U$512,"",0)</f>
        <v>109</v>
      </c>
      <c r="O94" s="249">
        <f>_xlfn.XLOOKUP($E94,OVERALL!$K$6:$K$512,OVERALL!V$6:V$512,"",0)</f>
        <v>91.4</v>
      </c>
    </row>
    <row r="95" spans="3:15">
      <c r="C95" s="261">
        <v>89</v>
      </c>
      <c r="D95" s="257" t="str">
        <f t="shared" si="1"/>
        <v>WR89</v>
      </c>
      <c r="E95" s="257" t="str">
        <f>_xlfn.XLOOKUP($D95,OVERALL!$F$6:$F$512,OVERALL!K$6:K$512,"",0)</f>
        <v>Sterling Shepard</v>
      </c>
      <c r="F95" s="257" t="str">
        <f>_xlfn.XLOOKUP($E95,OVERALL!$K$6:$K$512,OVERALL!O$6:O$512,"",0)</f>
        <v>NYG</v>
      </c>
      <c r="G95" s="257">
        <f>_xlfn.XLOOKUP($E95,OVERALL!$K$6:$K$512,OVERALL!P$6:P$512,"",0)</f>
        <v>9</v>
      </c>
      <c r="H95" s="246" t="str">
        <f>IF(_xlfn.XLOOKUP($D95,OVERALL!$F$6:$F$512,OVERALL!L$6:L$512,"",0)="","",_xlfn.XLOOKUP($D95,OVERALL!$F$6:$F$512,OVERALL!L$6:L$512,"",0))</f>
        <v>HABANEROS</v>
      </c>
      <c r="I95" s="268">
        <f>IF(_xlfn.XLOOKUP($D95,OVERALL!$F$6:$F$512,OVERALL!M$6:M$512,"",0)="","",_xlfn.XLOOKUP($D95,OVERALL!$F$6:$F$512,OVERALL!M$6:M$512,"",0))</f>
        <v>6</v>
      </c>
      <c r="J95" s="247" t="str">
        <f>IF(_xlfn.XLOOKUP($D95,OVERALL!$F$6:$F$512,OVERALL!N$6:N$512,"",0)="","",_xlfn.XLOOKUP($D95,OVERALL!$F$6:$F$512,OVERALL!N$6:N$512,"",0))</f>
        <v>X</v>
      </c>
      <c r="K95" s="248">
        <f>_xlfn.XLOOKUP($E95,OVERALL!$K$6:$K$512,OVERALL!R$6:R$512,"",0)</f>
        <v>110.41</v>
      </c>
      <c r="L95" s="247">
        <f>_xlfn.XLOOKUP($E95,OVERALL!$K$6:$K$512,OVERALL!S$6:S$512,"",0)</f>
        <v>41.7</v>
      </c>
      <c r="M95" s="248">
        <f>_xlfn.XLOOKUP($E95,OVERALL!$K$6:$K$512,OVERALL!T$6:T$512,"",0)</f>
        <v>75</v>
      </c>
      <c r="N95" s="246">
        <f>_xlfn.XLOOKUP($E95,OVERALL!$K$6:$K$512,OVERALL!U$6:U$512,"",0)</f>
        <v>104</v>
      </c>
      <c r="O95" s="249">
        <f>_xlfn.XLOOKUP($E95,OVERALL!$K$6:$K$512,OVERALL!V$6:V$512,"",0)</f>
        <v>86.2</v>
      </c>
    </row>
    <row r="96" spans="3:15">
      <c r="C96" s="261">
        <v>90</v>
      </c>
      <c r="D96" s="257" t="str">
        <f t="shared" si="1"/>
        <v>WR90</v>
      </c>
      <c r="E96" s="257" t="str">
        <f>_xlfn.XLOOKUP($D96,OVERALL!$F$6:$F$512,OVERALL!K$6:K$512,"",0)</f>
        <v>Byron Pringle</v>
      </c>
      <c r="F96" s="257" t="str">
        <f>_xlfn.XLOOKUP($E96,OVERALL!$K$6:$K$512,OVERALL!O$6:O$512,"",0)</f>
        <v>CHI</v>
      </c>
      <c r="G96" s="257">
        <f>_xlfn.XLOOKUP($E96,OVERALL!$K$6:$K$512,OVERALL!P$6:P$512,"",0)</f>
        <v>14</v>
      </c>
      <c r="H96" s="246" t="str">
        <f>IF(_xlfn.XLOOKUP($D96,OVERALL!$F$6:$F$512,OVERALL!L$6:L$512,"",0)="","",_xlfn.XLOOKUP($D96,OVERALL!$F$6:$F$512,OVERALL!L$6:L$512,"",0))</f>
        <v>MACHINE</v>
      </c>
      <c r="I96" s="268">
        <f>IF(_xlfn.XLOOKUP($D96,OVERALL!$F$6:$F$512,OVERALL!M$6:M$512,"",0)="","",_xlfn.XLOOKUP($D96,OVERALL!$F$6:$F$512,OVERALL!M$6:M$512,"",0))</f>
        <v>1</v>
      </c>
      <c r="J96" s="247" t="str">
        <f>IF(_xlfn.XLOOKUP($D96,OVERALL!$F$6:$F$512,OVERALL!N$6:N$512,"",0)="","",_xlfn.XLOOKUP($D96,OVERALL!$F$6:$F$512,OVERALL!N$6:N$512,"",0))</f>
        <v>C</v>
      </c>
      <c r="K96" s="248">
        <f>_xlfn.XLOOKUP($E96,OVERALL!$K$6:$K$512,OVERALL!R$6:R$512,"",0)</f>
        <v>56.81</v>
      </c>
      <c r="L96" s="247">
        <f>_xlfn.XLOOKUP($E96,OVERALL!$K$6:$K$512,OVERALL!S$6:S$512,"",0)</f>
        <v>84.8</v>
      </c>
      <c r="M96" s="248">
        <f>_xlfn.XLOOKUP($E96,OVERALL!$K$6:$K$512,OVERALL!T$6:T$512,"",0)</f>
        <v>85</v>
      </c>
      <c r="N96" s="246">
        <f>_xlfn.XLOOKUP($E96,OVERALL!$K$6:$K$512,OVERALL!U$6:U$512,"",0)</f>
        <v>104</v>
      </c>
      <c r="O96" s="249">
        <f>_xlfn.XLOOKUP($E96,OVERALL!$K$6:$K$512,OVERALL!V$6:V$512,"",0)</f>
        <v>92.6</v>
      </c>
    </row>
    <row r="97" spans="1:15">
      <c r="C97" s="261">
        <v>91</v>
      </c>
      <c r="D97" s="257" t="str">
        <f t="shared" si="1"/>
        <v>WR91</v>
      </c>
      <c r="E97" s="257" t="str">
        <f>_xlfn.XLOOKUP($D97,OVERALL!$F$6:$F$512,OVERALL!K$6:K$512,"",0)</f>
        <v>Laviska Shenault Jr.</v>
      </c>
      <c r="F97" s="257" t="str">
        <f>_xlfn.XLOOKUP($E97,OVERALL!$K$6:$K$512,OVERALL!O$6:O$512,"",0)</f>
        <v>JAC</v>
      </c>
      <c r="G97" s="257">
        <f>_xlfn.XLOOKUP($E97,OVERALL!$K$6:$K$512,OVERALL!P$6:P$512,"",0)</f>
        <v>11</v>
      </c>
      <c r="H97" s="246" t="str">
        <f>IF(_xlfn.XLOOKUP($D97,OVERALL!$F$6:$F$512,OVERALL!L$6:L$512,"",0)="","",_xlfn.XLOOKUP($D97,OVERALL!$F$6:$F$512,OVERALL!L$6:L$512,"",0))</f>
        <v>ROID RAGERS</v>
      </c>
      <c r="I97" s="268">
        <f>IF(_xlfn.XLOOKUP($D97,OVERALL!$F$6:$F$512,OVERALL!M$6:M$512,"",0)="","",_xlfn.XLOOKUP($D97,OVERALL!$F$6:$F$512,OVERALL!M$6:M$512,"",0))</f>
        <v>1</v>
      </c>
      <c r="J97" s="247" t="str">
        <f>IF(_xlfn.XLOOKUP($D97,OVERALL!$F$6:$F$512,OVERALL!N$6:N$512,"",0)="","",_xlfn.XLOOKUP($D97,OVERALL!$F$6:$F$512,OVERALL!N$6:N$512,"",0))</f>
        <v>C</v>
      </c>
      <c r="K97" s="248">
        <f>_xlfn.XLOOKUP($E97,OVERALL!$K$6:$K$512,OVERALL!R$6:R$512,"",0)</f>
        <v>72.27</v>
      </c>
      <c r="L97" s="247">
        <f>_xlfn.XLOOKUP($E97,OVERALL!$K$6:$K$512,OVERALL!S$6:S$512,"",0)</f>
        <v>64</v>
      </c>
      <c r="M97" s="248">
        <f>_xlfn.XLOOKUP($E97,OVERALL!$K$6:$K$512,OVERALL!T$6:T$512,"",0)</f>
        <v>80</v>
      </c>
      <c r="N97" s="246">
        <f>_xlfn.XLOOKUP($E97,OVERALL!$K$6:$K$512,OVERALL!U$6:U$512,"",0)</f>
        <v>145</v>
      </c>
      <c r="O97" s="249">
        <f>_xlfn.XLOOKUP($E97,OVERALL!$K$6:$K$512,OVERALL!V$6:V$512,"",0)</f>
        <v>94.9</v>
      </c>
    </row>
    <row r="98" spans="1:15">
      <c r="C98" s="261">
        <v>92</v>
      </c>
      <c r="D98" s="257" t="str">
        <f t="shared" si="1"/>
        <v>WR92</v>
      </c>
      <c r="E98" s="257" t="str">
        <f>_xlfn.XLOOKUP($D98,OVERALL!$F$6:$F$512,OVERALL!K$6:K$512,"",0)</f>
        <v>Terrace Marshall Jr.</v>
      </c>
      <c r="F98" s="257" t="str">
        <f>_xlfn.XLOOKUP($E98,OVERALL!$K$6:$K$512,OVERALL!O$6:O$512,"",0)</f>
        <v>CAR</v>
      </c>
      <c r="G98" s="257">
        <f>_xlfn.XLOOKUP($E98,OVERALL!$K$6:$K$512,OVERALL!P$6:P$512,"",0)</f>
        <v>13</v>
      </c>
      <c r="H98" s="246" t="str">
        <f>IF(_xlfn.XLOOKUP($D98,OVERALL!$F$6:$F$512,OVERALL!L$6:L$512,"",0)="","",_xlfn.XLOOKUP($D98,OVERALL!$F$6:$F$512,OVERALL!L$6:L$512,"",0))</f>
        <v>FREE AGENT</v>
      </c>
      <c r="I98" s="268" t="str">
        <f>IF(_xlfn.XLOOKUP($D98,OVERALL!$F$6:$F$512,OVERALL!M$6:M$512,"",0)="","",_xlfn.XLOOKUP($D98,OVERALL!$F$6:$F$512,OVERALL!M$6:M$512,"",0))</f>
        <v>NA</v>
      </c>
      <c r="J98" s="247" t="str">
        <f>IF(_xlfn.XLOOKUP($D98,OVERALL!$F$6:$F$512,OVERALL!N$6:N$512,"",0)="","",_xlfn.XLOOKUP($D98,OVERALL!$F$6:$F$512,OVERALL!N$6:N$512,"",0))</f>
        <v/>
      </c>
      <c r="K98" s="248">
        <f>_xlfn.XLOOKUP($E98,OVERALL!$K$6:$K$512,OVERALL!R$6:R$512,"",0)</f>
        <v>26.43</v>
      </c>
      <c r="L98" s="247">
        <f>_xlfn.XLOOKUP($E98,OVERALL!$K$6:$K$512,OVERALL!S$6:S$512,"",0)</f>
        <v>15.8</v>
      </c>
      <c r="M98" s="248">
        <f>_xlfn.XLOOKUP($E98,OVERALL!$K$6:$K$512,OVERALL!T$6:T$512,"",0)</f>
        <v>83</v>
      </c>
      <c r="N98" s="246">
        <f>_xlfn.XLOOKUP($E98,OVERALL!$K$6:$K$512,OVERALL!U$6:U$512,"",0)</f>
        <v>177</v>
      </c>
      <c r="O98" s="249">
        <f>_xlfn.XLOOKUP($E98,OVERALL!$K$6:$K$512,OVERALL!V$6:V$512,"",0)</f>
        <v>97.9</v>
      </c>
    </row>
    <row r="99" spans="1:15">
      <c r="C99" s="261">
        <v>93</v>
      </c>
      <c r="D99" s="257" t="str">
        <f t="shared" si="1"/>
        <v>WR93</v>
      </c>
      <c r="E99" s="257" t="str">
        <f>_xlfn.XLOOKUP($D99,OVERALL!$F$6:$F$512,OVERALL!K$6:K$512,"",0)</f>
        <v>Nelson Agholor</v>
      </c>
      <c r="F99" s="257" t="str">
        <f>_xlfn.XLOOKUP($E99,OVERALL!$K$6:$K$512,OVERALL!O$6:O$512,"",0)</f>
        <v>NE</v>
      </c>
      <c r="G99" s="257">
        <f>_xlfn.XLOOKUP($E99,OVERALL!$K$6:$K$512,OVERALL!P$6:P$512,"",0)</f>
        <v>10</v>
      </c>
      <c r="H99" s="246" t="str">
        <f>IF(_xlfn.XLOOKUP($D99,OVERALL!$F$6:$F$512,OVERALL!L$6:L$512,"",0)="","",_xlfn.XLOOKUP($D99,OVERALL!$F$6:$F$512,OVERALL!L$6:L$512,"",0))</f>
        <v>ROID RAGERS</v>
      </c>
      <c r="I99" s="268">
        <f>IF(_xlfn.XLOOKUP($D99,OVERALL!$F$6:$F$512,OVERALL!M$6:M$512,"",0)="","",_xlfn.XLOOKUP($D99,OVERALL!$F$6:$F$512,OVERALL!M$6:M$512,"",0))</f>
        <v>1</v>
      </c>
      <c r="J99" s="247" t="str">
        <f>IF(_xlfn.XLOOKUP($D99,OVERALL!$F$6:$F$512,OVERALL!N$6:N$512,"",0)="","",_xlfn.XLOOKUP($D99,OVERALL!$F$6:$F$512,OVERALL!N$6:N$512,"",0))</f>
        <v>C</v>
      </c>
      <c r="K99" s="248">
        <f>_xlfn.XLOOKUP($E99,OVERALL!$K$6:$K$512,OVERALL!R$6:R$512,"",0)</f>
        <v>80.11</v>
      </c>
      <c r="L99" s="247">
        <f>_xlfn.XLOOKUP($E99,OVERALL!$K$6:$K$512,OVERALL!S$6:S$512,"",0)</f>
        <v>66.400000000000006</v>
      </c>
      <c r="M99" s="248">
        <f>_xlfn.XLOOKUP($E99,OVERALL!$K$6:$K$512,OVERALL!T$6:T$512,"",0)</f>
        <v>75</v>
      </c>
      <c r="N99" s="246">
        <f>_xlfn.XLOOKUP($E99,OVERALL!$K$6:$K$512,OVERALL!U$6:U$512,"",0)</f>
        <v>115</v>
      </c>
      <c r="O99" s="249">
        <f>_xlfn.XLOOKUP($E99,OVERALL!$K$6:$K$512,OVERALL!V$6:V$512,"",0)</f>
        <v>93.9</v>
      </c>
    </row>
    <row r="100" spans="1:15">
      <c r="C100" s="261">
        <v>94</v>
      </c>
      <c r="D100" s="257" t="str">
        <f t="shared" si="1"/>
        <v>WR94</v>
      </c>
      <c r="E100" s="257" t="str">
        <f>_xlfn.XLOOKUP($D100,OVERALL!$F$6:$F$512,OVERALL!K$6:K$512,"",0)</f>
        <v>Braxton Berrios</v>
      </c>
      <c r="F100" s="257" t="str">
        <f>_xlfn.XLOOKUP($E100,OVERALL!$K$6:$K$512,OVERALL!O$6:O$512,"",0)</f>
        <v>NYJ</v>
      </c>
      <c r="G100" s="257">
        <f>_xlfn.XLOOKUP($E100,OVERALL!$K$6:$K$512,OVERALL!P$6:P$512,"",0)</f>
        <v>10</v>
      </c>
      <c r="H100" s="246" t="str">
        <f>IF(_xlfn.XLOOKUP($D100,OVERALL!$F$6:$F$512,OVERALL!L$6:L$512,"",0)="","",_xlfn.XLOOKUP($D100,OVERALL!$F$6:$F$512,OVERALL!L$6:L$512,"",0))</f>
        <v>FREE AGENT</v>
      </c>
      <c r="I100" s="268" t="str">
        <f>IF(_xlfn.XLOOKUP($D100,OVERALL!$F$6:$F$512,OVERALL!M$6:M$512,"",0)="","",_xlfn.XLOOKUP($D100,OVERALL!$F$6:$F$512,OVERALL!M$6:M$512,"",0))</f>
        <v>NA</v>
      </c>
      <c r="J100" s="247" t="str">
        <f>IF(_xlfn.XLOOKUP($D100,OVERALL!$F$6:$F$512,OVERALL!N$6:N$512,"",0)="","",_xlfn.XLOOKUP($D100,OVERALL!$F$6:$F$512,OVERALL!N$6:N$512,"",0))</f>
        <v/>
      </c>
      <c r="K100" s="248">
        <f>_xlfn.XLOOKUP($E100,OVERALL!$K$6:$K$512,OVERALL!R$6:R$512,"",0)</f>
        <v>96.29</v>
      </c>
      <c r="L100" s="247">
        <f>_xlfn.XLOOKUP($E100,OVERALL!$K$6:$K$512,OVERALL!S$6:S$512,"",0)</f>
        <v>75.099999999999994</v>
      </c>
      <c r="M100" s="248">
        <f>_xlfn.XLOOKUP($E100,OVERALL!$K$6:$K$512,OVERALL!T$6:T$512,"",0)</f>
        <v>81</v>
      </c>
      <c r="N100" s="246">
        <f>_xlfn.XLOOKUP($E100,OVERALL!$K$6:$K$512,OVERALL!U$6:U$512,"",0)</f>
        <v>107</v>
      </c>
      <c r="O100" s="249">
        <f>_xlfn.XLOOKUP($E100,OVERALL!$K$6:$K$512,OVERALL!V$6:V$512,"",0)</f>
        <v>92.1</v>
      </c>
    </row>
    <row r="101" spans="1:15">
      <c r="C101" s="261">
        <v>95</v>
      </c>
      <c r="D101" s="257" t="str">
        <f t="shared" si="1"/>
        <v>WR95</v>
      </c>
      <c r="E101" s="257" t="str">
        <f>_xlfn.XLOOKUP($D101,OVERALL!$F$6:$F$512,OVERALL!K$6:K$512,"",0)</f>
        <v>Bryan Edwards</v>
      </c>
      <c r="F101" s="257" t="str">
        <f>_xlfn.XLOOKUP($E101,OVERALL!$K$6:$K$512,OVERALL!O$6:O$512,"",0)</f>
        <v>ATL</v>
      </c>
      <c r="G101" s="257">
        <f>_xlfn.XLOOKUP($E101,OVERALL!$K$6:$K$512,OVERALL!P$6:P$512,"",0)</f>
        <v>14</v>
      </c>
      <c r="H101" s="246" t="str">
        <f>IF(_xlfn.XLOOKUP($D101,OVERALL!$F$6:$F$512,OVERALL!L$6:L$512,"",0)="","",_xlfn.XLOOKUP($D101,OVERALL!$F$6:$F$512,OVERALL!L$6:L$512,"",0))</f>
        <v>WAILERS</v>
      </c>
      <c r="I101" s="268">
        <f>IF(_xlfn.XLOOKUP($D101,OVERALL!$F$6:$F$512,OVERALL!M$6:M$512,"",0)="","",_xlfn.XLOOKUP($D101,OVERALL!$F$6:$F$512,OVERALL!M$6:M$512,"",0))</f>
        <v>3</v>
      </c>
      <c r="J101" s="247" t="str">
        <f>IF(_xlfn.XLOOKUP($D101,OVERALL!$F$6:$F$512,OVERALL!N$6:N$512,"",0)="","",_xlfn.XLOOKUP($D101,OVERALL!$F$6:$F$512,OVERALL!N$6:N$512,"",0))</f>
        <v>C</v>
      </c>
      <c r="K101" s="248">
        <f>_xlfn.XLOOKUP($E101,OVERALL!$K$6:$K$512,OVERALL!R$6:R$512,"",0)</f>
        <v>75.900000000000006</v>
      </c>
      <c r="L101" s="247">
        <f>_xlfn.XLOOKUP($E101,OVERALL!$K$6:$K$512,OVERALL!S$6:S$512,"",0)</f>
        <v>75.099999999999994</v>
      </c>
      <c r="M101" s="248">
        <f>_xlfn.XLOOKUP($E101,OVERALL!$K$6:$K$512,OVERALL!T$6:T$512,"",0)</f>
        <v>86</v>
      </c>
      <c r="N101" s="246">
        <f>_xlfn.XLOOKUP($E101,OVERALL!$K$6:$K$512,OVERALL!U$6:U$512,"",0)</f>
        <v>111</v>
      </c>
      <c r="O101" s="249">
        <f>_xlfn.XLOOKUP($E101,OVERALL!$K$6:$K$512,OVERALL!V$6:V$512,"",0)</f>
        <v>96</v>
      </c>
    </row>
    <row r="102" spans="1:15">
      <c r="C102" s="261">
        <v>96</v>
      </c>
      <c r="D102" s="257" t="str">
        <f t="shared" si="1"/>
        <v>WR96</v>
      </c>
      <c r="E102" s="257" t="str">
        <f>_xlfn.XLOOKUP($D102,OVERALL!$F$6:$F$512,OVERALL!K$6:K$512,"",0)</f>
        <v>Nick Westbrook-Ikhine</v>
      </c>
      <c r="F102" s="257" t="str">
        <f>_xlfn.XLOOKUP($E102,OVERALL!$K$6:$K$512,OVERALL!O$6:O$512,"",0)</f>
        <v>TEN</v>
      </c>
      <c r="G102" s="257">
        <f>_xlfn.XLOOKUP($E102,OVERALL!$K$6:$K$512,OVERALL!P$6:P$512,"",0)</f>
        <v>6</v>
      </c>
      <c r="H102" s="246" t="str">
        <f>IF(_xlfn.XLOOKUP($D102,OVERALL!$F$6:$F$512,OVERALL!L$6:L$512,"",0)="","",_xlfn.XLOOKUP($D102,OVERALL!$F$6:$F$512,OVERALL!L$6:L$512,"",0))</f>
        <v>FREE AGENT</v>
      </c>
      <c r="I102" s="268" t="str">
        <f>IF(_xlfn.XLOOKUP($D102,OVERALL!$F$6:$F$512,OVERALL!M$6:M$512,"",0)="","",_xlfn.XLOOKUP($D102,OVERALL!$F$6:$F$512,OVERALL!M$6:M$512,"",0))</f>
        <v>NA</v>
      </c>
      <c r="J102" s="247" t="str">
        <f>IF(_xlfn.XLOOKUP($D102,OVERALL!$F$6:$F$512,OVERALL!N$6:N$512,"",0)="","",_xlfn.XLOOKUP($D102,OVERALL!$F$6:$F$512,OVERALL!N$6:N$512,"",0))</f>
        <v/>
      </c>
      <c r="K102" s="248" t="str">
        <f>_xlfn.XLOOKUP($E102,OVERALL!$K$6:$K$512,OVERALL!R$6:R$512,"",0)</f>
        <v/>
      </c>
      <c r="L102" s="247">
        <f>_xlfn.XLOOKUP($E102,OVERALL!$K$6:$K$512,OVERALL!S$6:S$512,"",0)</f>
        <v>69.599999999999994</v>
      </c>
      <c r="M102" s="248">
        <f>_xlfn.XLOOKUP($E102,OVERALL!$K$6:$K$512,OVERALL!T$6:T$512,"",0)</f>
        <v>79</v>
      </c>
      <c r="N102" s="246">
        <f>_xlfn.XLOOKUP($E102,OVERALL!$K$6:$K$512,OVERALL!U$6:U$512,"",0)</f>
        <v>121</v>
      </c>
      <c r="O102" s="249">
        <f>_xlfn.XLOOKUP($E102,OVERALL!$K$6:$K$512,OVERALL!V$6:V$512,"",0)</f>
        <v>93.7</v>
      </c>
    </row>
    <row r="103" spans="1:15">
      <c r="C103" s="261">
        <v>97</v>
      </c>
      <c r="D103" s="257" t="str">
        <f t="shared" si="1"/>
        <v>WR97</v>
      </c>
      <c r="E103" s="257" t="str">
        <f>_xlfn.XLOOKUP($D103,OVERALL!$F$6:$F$512,OVERALL!K$6:K$512,"",0)</f>
        <v>Velus Jones Jr.</v>
      </c>
      <c r="F103" s="257" t="str">
        <f>_xlfn.XLOOKUP($E103,OVERALL!$K$6:$K$512,OVERALL!O$6:O$512,"",0)</f>
        <v>CHI</v>
      </c>
      <c r="G103" s="257">
        <f>_xlfn.XLOOKUP($E103,OVERALL!$K$6:$K$512,OVERALL!P$6:P$512,"",0)</f>
        <v>14</v>
      </c>
      <c r="H103" s="246" t="str">
        <f>IF(_xlfn.XLOOKUP($D103,OVERALL!$F$6:$F$512,OVERALL!L$6:L$512,"",0)="","",_xlfn.XLOOKUP($D103,OVERALL!$F$6:$F$512,OVERALL!L$6:L$512,"",0))</f>
        <v>ROOKIE</v>
      </c>
      <c r="I103" s="268" t="str">
        <f>IF(_xlfn.XLOOKUP($D103,OVERALL!$F$6:$F$512,OVERALL!M$6:M$512,"",0)="","",_xlfn.XLOOKUP($D103,OVERALL!$F$6:$F$512,OVERALL!M$6:M$512,"",0))</f>
        <v>NA</v>
      </c>
      <c r="J103" s="247" t="str">
        <f>IF(_xlfn.XLOOKUP($D103,OVERALL!$F$6:$F$512,OVERALL!N$6:N$512,"",0)="","",_xlfn.XLOOKUP($D103,OVERALL!$F$6:$F$512,OVERALL!N$6:N$512,"",0))</f>
        <v/>
      </c>
      <c r="K103" s="248">
        <f>_xlfn.XLOOKUP($E103,OVERALL!$K$6:$K$512,OVERALL!R$6:R$512,"",0)</f>
        <v>55.27</v>
      </c>
      <c r="L103" s="247">
        <f>_xlfn.XLOOKUP($E103,OVERALL!$K$6:$K$512,OVERALL!S$6:S$512,"",0)</f>
        <v>0</v>
      </c>
      <c r="M103" s="248">
        <f>_xlfn.XLOOKUP($E103,OVERALL!$K$6:$K$512,OVERALL!T$6:T$512,"",0)</f>
        <v>83</v>
      </c>
      <c r="N103" s="246">
        <f>_xlfn.XLOOKUP($E103,OVERALL!$K$6:$K$512,OVERALL!U$6:U$512,"",0)</f>
        <v>125</v>
      </c>
      <c r="O103" s="249">
        <f>_xlfn.XLOOKUP($E103,OVERALL!$K$6:$K$512,OVERALL!V$6:V$512,"",0)</f>
        <v>98.7</v>
      </c>
    </row>
    <row r="104" spans="1:15">
      <c r="C104" s="261">
        <v>98</v>
      </c>
      <c r="D104" s="257" t="str">
        <f t="shared" si="1"/>
        <v>WR98</v>
      </c>
      <c r="E104" s="257" t="str">
        <f>_xlfn.XLOOKUP($D104,OVERALL!$F$6:$F$512,OVERALL!K$6:K$512,"",0)</f>
        <v>Cedrick Wilson Jr.</v>
      </c>
      <c r="F104" s="257" t="str">
        <f>_xlfn.XLOOKUP($E104,OVERALL!$K$6:$K$512,OVERALL!O$6:O$512,"",0)</f>
        <v>MIA</v>
      </c>
      <c r="G104" s="257">
        <f>_xlfn.XLOOKUP($E104,OVERALL!$K$6:$K$512,OVERALL!P$6:P$512,"",0)</f>
        <v>11</v>
      </c>
      <c r="H104" s="246" t="str">
        <f>IF(_xlfn.XLOOKUP($D104,OVERALL!$F$6:$F$512,OVERALL!L$6:L$512,"",0)="","",_xlfn.XLOOKUP($D104,OVERALL!$F$6:$F$512,OVERALL!L$6:L$512,"",0))</f>
        <v>FREE AGENT</v>
      </c>
      <c r="I104" s="268" t="str">
        <f>IF(_xlfn.XLOOKUP($D104,OVERALL!$F$6:$F$512,OVERALL!M$6:M$512,"",0)="","",_xlfn.XLOOKUP($D104,OVERALL!$F$6:$F$512,OVERALL!M$6:M$512,"",0))</f>
        <v>NA</v>
      </c>
      <c r="J104" s="247" t="str">
        <f>IF(_xlfn.XLOOKUP($D104,OVERALL!$F$6:$F$512,OVERALL!N$6:N$512,"",0)="","",_xlfn.XLOOKUP($D104,OVERALL!$F$6:$F$512,OVERALL!N$6:N$512,"",0))</f>
        <v/>
      </c>
      <c r="K104" s="248" t="str">
        <f>_xlfn.XLOOKUP($E104,OVERALL!$K$6:$K$512,OVERALL!R$6:R$512,"",0)</f>
        <v/>
      </c>
      <c r="L104" s="247">
        <f>_xlfn.XLOOKUP($E104,OVERALL!$K$6:$K$512,OVERALL!S$6:S$512,"",0)</f>
        <v>102.82</v>
      </c>
      <c r="M104" s="248">
        <f>_xlfn.XLOOKUP($E104,OVERALL!$K$6:$K$512,OVERALL!T$6:T$512,"",0)</f>
        <v>85</v>
      </c>
      <c r="N104" s="246">
        <f>_xlfn.XLOOKUP($E104,OVERALL!$K$6:$K$512,OVERALL!U$6:U$512,"",0)</f>
        <v>112</v>
      </c>
      <c r="O104" s="249">
        <f>_xlfn.XLOOKUP($E104,OVERALL!$K$6:$K$512,OVERALL!V$6:V$512,"",0)</f>
        <v>98.4</v>
      </c>
    </row>
    <row r="105" spans="1:15">
      <c r="C105" s="261">
        <v>99</v>
      </c>
      <c r="D105" s="257" t="str">
        <f t="shared" si="1"/>
        <v>WR99</v>
      </c>
      <c r="E105" s="257" t="str">
        <f>_xlfn.XLOOKUP($D105,OVERALL!$F$6:$F$512,OVERALL!K$6:K$512,"",0)</f>
        <v>Marquez Callaway</v>
      </c>
      <c r="F105" s="257" t="str">
        <f>_xlfn.XLOOKUP($E105,OVERALL!$K$6:$K$512,OVERALL!O$6:O$512,"",0)</f>
        <v>NO</v>
      </c>
      <c r="G105" s="257">
        <f>_xlfn.XLOOKUP($E105,OVERALL!$K$6:$K$512,OVERALL!P$6:P$512,"",0)</f>
        <v>14</v>
      </c>
      <c r="H105" s="246" t="str">
        <f>IF(_xlfn.XLOOKUP($D105,OVERALL!$F$6:$F$512,OVERALL!L$6:L$512,"",0)="","",_xlfn.XLOOKUP($D105,OVERALL!$F$6:$F$512,OVERALL!L$6:L$512,"",0))</f>
        <v>ROID RAGERS</v>
      </c>
      <c r="I105" s="268">
        <f>IF(_xlfn.XLOOKUP($D105,OVERALL!$F$6:$F$512,OVERALL!M$6:M$512,"",0)="","",_xlfn.XLOOKUP($D105,OVERALL!$F$6:$F$512,OVERALL!M$6:M$512,"",0))</f>
        <v>1</v>
      </c>
      <c r="J105" s="247" t="str">
        <f>IF(_xlfn.XLOOKUP($D105,OVERALL!$F$6:$F$512,OVERALL!N$6:N$512,"",0)="","",_xlfn.XLOOKUP($D105,OVERALL!$F$6:$F$512,OVERALL!N$6:N$512,"",0))</f>
        <v>C</v>
      </c>
      <c r="K105" s="248">
        <f>_xlfn.XLOOKUP($E105,OVERALL!$K$6:$K$512,OVERALL!R$6:R$512,"",0)</f>
        <v>93.46</v>
      </c>
      <c r="L105" s="247">
        <f>_xlfn.XLOOKUP($E105,OVERALL!$K$6:$K$512,OVERALL!S$6:S$512,"",0)</f>
        <v>105.8</v>
      </c>
      <c r="M105" s="248">
        <f>_xlfn.XLOOKUP($E105,OVERALL!$K$6:$K$512,OVERALL!T$6:T$512,"",0)</f>
        <v>86</v>
      </c>
      <c r="N105" s="246">
        <f>_xlfn.XLOOKUP($E105,OVERALL!$K$6:$K$512,OVERALL!U$6:U$512,"",0)</f>
        <v>128</v>
      </c>
      <c r="O105" s="249">
        <f>_xlfn.XLOOKUP($E105,OVERALL!$K$6:$K$512,OVERALL!V$6:V$512,"",0)</f>
        <v>101.3</v>
      </c>
    </row>
    <row r="106" spans="1:15" ht="16" thickBot="1">
      <c r="C106" s="262">
        <v>100</v>
      </c>
      <c r="D106" s="368" t="str">
        <f t="shared" si="1"/>
        <v>WR100</v>
      </c>
      <c r="E106" s="368" t="str">
        <f>_xlfn.XLOOKUP($D106,OVERALL!$F$6:$F$512,OVERALL!K$6:K$512,"",0)</f>
        <v>Devin Duvernay</v>
      </c>
      <c r="F106" s="368" t="str">
        <f>_xlfn.XLOOKUP($E106,OVERALL!$K$6:$K$512,OVERALL!O$6:O$512,"",0)</f>
        <v>BAL</v>
      </c>
      <c r="G106" s="368">
        <f>_xlfn.XLOOKUP($E106,OVERALL!$K$6:$K$512,OVERALL!P$6:P$512,"",0)</f>
        <v>10</v>
      </c>
      <c r="H106" s="251" t="str">
        <f>IF(_xlfn.XLOOKUP($D106,OVERALL!$F$6:$F$512,OVERALL!L$6:L$512,"",0)="","",_xlfn.XLOOKUP($D106,OVERALL!$F$6:$F$512,OVERALL!L$6:L$512,"",0))</f>
        <v>FREE AGENT</v>
      </c>
      <c r="I106" s="269" t="str">
        <f>IF(_xlfn.XLOOKUP($D106,OVERALL!$F$6:$F$512,OVERALL!M$6:M$512,"",0)="","",_xlfn.XLOOKUP($D106,OVERALL!$F$6:$F$512,OVERALL!M$6:M$512,"",0))</f>
        <v>NA</v>
      </c>
      <c r="J106" s="252" t="str">
        <f>IF(_xlfn.XLOOKUP($D106,OVERALL!$F$6:$F$512,OVERALL!N$6:N$512,"",0)="","",_xlfn.XLOOKUP($D106,OVERALL!$F$6:$F$512,OVERALL!N$6:N$512,"",0))</f>
        <v/>
      </c>
      <c r="K106" s="253">
        <f>_xlfn.XLOOKUP($E106,OVERALL!$K$6:$K$512,OVERALL!R$6:R$512,"",0)</f>
        <v>55.68</v>
      </c>
      <c r="L106" s="252">
        <f>_xlfn.XLOOKUP($E106,OVERALL!$K$6:$K$512,OVERALL!S$6:S$512,"",0)</f>
        <v>44.2</v>
      </c>
      <c r="M106" s="253">
        <f>_xlfn.XLOOKUP($E106,OVERALL!$K$6:$K$512,OVERALL!T$6:T$512,"",0)</f>
        <v>77</v>
      </c>
      <c r="N106" s="251">
        <f>_xlfn.XLOOKUP($E106,OVERALL!$K$6:$K$512,OVERALL!U$6:U$512,"",0)</f>
        <v>126</v>
      </c>
      <c r="O106" s="254">
        <f>_xlfn.XLOOKUP($E106,OVERALL!$K$6:$K$512,OVERALL!V$6:V$512,"",0)</f>
        <v>98</v>
      </c>
    </row>
    <row r="107" spans="1:15">
      <c r="A107" s="8" t="s">
        <v>69</v>
      </c>
      <c r="C107" s="1"/>
      <c r="E107" s="1"/>
      <c r="F107" s="1"/>
      <c r="G107" s="1"/>
      <c r="H107" s="1"/>
      <c r="I107" s="1"/>
      <c r="J107" s="1"/>
      <c r="K107" s="1"/>
      <c r="L107" s="1"/>
      <c r="M107" s="1"/>
      <c r="N107" s="1"/>
      <c r="O107" s="1"/>
    </row>
    <row r="108" spans="1:15">
      <c r="C108" s="1"/>
      <c r="E108" s="1"/>
      <c r="F108" s="1"/>
      <c r="G108" s="1"/>
      <c r="H108" s="1"/>
      <c r="I108" s="1"/>
      <c r="J108" s="1"/>
      <c r="K108" s="1"/>
      <c r="L108" s="1"/>
      <c r="M108" s="1"/>
      <c r="N108" s="1"/>
      <c r="O108" s="1"/>
    </row>
    <row r="109" spans="1:15">
      <c r="C109" s="1"/>
      <c r="E109" s="1"/>
      <c r="F109" s="1"/>
      <c r="G109" s="1"/>
      <c r="H109" s="1"/>
      <c r="I109" s="1"/>
      <c r="J109" s="1"/>
      <c r="K109" s="1"/>
      <c r="L109" s="1"/>
      <c r="M109" s="1"/>
      <c r="N109" s="1"/>
      <c r="O109" s="1"/>
    </row>
    <row r="110" spans="1:15">
      <c r="C110" s="1"/>
      <c r="E110" s="1"/>
      <c r="F110" s="1"/>
      <c r="G110" s="1"/>
      <c r="H110" s="1"/>
      <c r="I110" s="1"/>
      <c r="J110" s="1"/>
      <c r="K110" s="1"/>
      <c r="L110" s="1"/>
      <c r="M110" s="1"/>
      <c r="N110" s="1"/>
      <c r="O110" s="1"/>
    </row>
    <row r="111" spans="1:15">
      <c r="C111" s="1"/>
      <c r="E111" s="1"/>
      <c r="F111" s="1"/>
      <c r="G111" s="1"/>
      <c r="H111" s="1"/>
      <c r="I111" s="1"/>
      <c r="J111" s="1"/>
      <c r="K111" s="1"/>
      <c r="L111" s="1"/>
      <c r="M111" s="1"/>
      <c r="N111" s="1"/>
      <c r="O111" s="1"/>
    </row>
    <row r="112" spans="1:15">
      <c r="C112" s="1"/>
      <c r="E112" s="1"/>
      <c r="F112" s="1"/>
      <c r="G112" s="1"/>
      <c r="H112" s="1"/>
      <c r="I112" s="1"/>
      <c r="J112" s="1"/>
      <c r="K112" s="1"/>
      <c r="L112" s="1"/>
      <c r="M112" s="1"/>
      <c r="N112" s="1"/>
      <c r="O112" s="1"/>
    </row>
    <row r="113" spans="3:15">
      <c r="C113" s="1"/>
      <c r="E113" s="1"/>
      <c r="F113" s="1"/>
      <c r="G113" s="1"/>
      <c r="H113" s="1"/>
      <c r="I113" s="1"/>
      <c r="J113" s="1"/>
      <c r="K113" s="1"/>
      <c r="L113" s="1"/>
      <c r="M113" s="1"/>
      <c r="N113" s="1"/>
      <c r="O113" s="1"/>
    </row>
    <row r="114" spans="3:15">
      <c r="C114" s="1"/>
      <c r="E114" s="1"/>
      <c r="F114" s="1"/>
      <c r="G114" s="1"/>
      <c r="H114" s="1"/>
      <c r="I114" s="1"/>
      <c r="J114" s="1"/>
      <c r="K114" s="1"/>
      <c r="L114" s="1"/>
      <c r="M114" s="1"/>
      <c r="N114" s="1"/>
      <c r="O114" s="1"/>
    </row>
    <row r="115" spans="3:15">
      <c r="C115" s="1"/>
      <c r="E115" s="1"/>
      <c r="F115" s="1"/>
      <c r="G115" s="1"/>
      <c r="H115" s="1"/>
      <c r="I115" s="1"/>
      <c r="J115" s="1"/>
      <c r="K115" s="1"/>
      <c r="L115" s="1"/>
      <c r="M115" s="1"/>
      <c r="N115" s="1"/>
      <c r="O115" s="1"/>
    </row>
    <row r="116" spans="3:15">
      <c r="C116" s="1"/>
      <c r="E116" s="1"/>
      <c r="F116" s="1"/>
      <c r="G116" s="1"/>
      <c r="H116" s="1"/>
      <c r="I116" s="1"/>
      <c r="J116" s="1"/>
      <c r="K116" s="1"/>
      <c r="L116" s="1"/>
      <c r="M116" s="1"/>
      <c r="N116" s="1"/>
      <c r="O116" s="1"/>
    </row>
    <row r="117" spans="3:15">
      <c r="C117" s="1"/>
      <c r="E117" s="1"/>
      <c r="F117" s="1"/>
      <c r="G117" s="1"/>
      <c r="H117" s="1"/>
      <c r="I117" s="1"/>
      <c r="J117" s="1"/>
      <c r="K117" s="1"/>
      <c r="L117" s="1"/>
      <c r="M117" s="1"/>
      <c r="N117" s="1"/>
      <c r="O117" s="1"/>
    </row>
    <row r="118" spans="3:15">
      <c r="C118" s="1"/>
      <c r="E118" s="1"/>
      <c r="F118" s="1"/>
      <c r="G118" s="1"/>
      <c r="H118" s="1"/>
      <c r="I118" s="1"/>
      <c r="J118" s="1"/>
      <c r="K118" s="1"/>
      <c r="L118" s="1"/>
      <c r="M118" s="1"/>
      <c r="N118" s="1"/>
      <c r="O118" s="1"/>
    </row>
    <row r="119" spans="3:15">
      <c r="C119" s="1"/>
      <c r="E119" s="1"/>
      <c r="F119" s="1"/>
      <c r="G119" s="1"/>
      <c r="H119" s="1"/>
      <c r="I119" s="1"/>
      <c r="J119" s="1"/>
      <c r="K119" s="1"/>
      <c r="L119" s="1"/>
      <c r="M119" s="1"/>
      <c r="N119" s="1"/>
      <c r="O119" s="1"/>
    </row>
    <row r="120" spans="3:15">
      <c r="C120" s="1"/>
      <c r="E120" s="1"/>
      <c r="F120" s="1"/>
      <c r="G120" s="1"/>
      <c r="H120" s="1"/>
      <c r="I120" s="1"/>
      <c r="J120" s="1"/>
      <c r="K120" s="1"/>
      <c r="L120" s="1"/>
      <c r="M120" s="1"/>
      <c r="N120" s="1"/>
      <c r="O120" s="1"/>
    </row>
    <row r="121" spans="3:15">
      <c r="C121" s="1"/>
      <c r="E121" s="1"/>
      <c r="F121" s="1"/>
      <c r="G121" s="1"/>
      <c r="H121" s="1"/>
      <c r="I121" s="1"/>
      <c r="J121" s="1"/>
      <c r="K121" s="1"/>
      <c r="L121" s="1"/>
      <c r="M121" s="1"/>
      <c r="N121" s="1"/>
      <c r="O121" s="1"/>
    </row>
    <row r="122" spans="3:15">
      <c r="C122" s="1"/>
      <c r="E122" s="1"/>
      <c r="F122" s="1"/>
      <c r="G122" s="1"/>
      <c r="H122" s="1"/>
      <c r="I122" s="1"/>
      <c r="J122" s="1"/>
      <c r="K122" s="1"/>
      <c r="L122" s="1"/>
      <c r="M122" s="1"/>
      <c r="N122" s="1"/>
      <c r="O122" s="1"/>
    </row>
    <row r="123" spans="3:15">
      <c r="C123" s="1"/>
      <c r="E123" s="1"/>
      <c r="F123" s="1"/>
      <c r="G123" s="1"/>
      <c r="H123" s="1"/>
      <c r="I123" s="1"/>
      <c r="J123" s="1"/>
      <c r="K123" s="1"/>
      <c r="L123" s="1"/>
      <c r="M123" s="1"/>
      <c r="N123" s="1"/>
      <c r="O123" s="1"/>
    </row>
    <row r="124" spans="3:15">
      <c r="C124" s="1"/>
      <c r="E124" s="1"/>
      <c r="F124" s="1"/>
      <c r="G124" s="1"/>
      <c r="H124" s="1"/>
      <c r="I124" s="1"/>
      <c r="J124" s="1"/>
      <c r="K124" s="1"/>
      <c r="L124" s="1"/>
      <c r="M124" s="1"/>
      <c r="N124" s="1"/>
      <c r="O124" s="1"/>
    </row>
    <row r="125" spans="3:15">
      <c r="C125" s="1"/>
      <c r="E125" s="1"/>
      <c r="F125" s="1"/>
      <c r="G125" s="1"/>
      <c r="H125" s="1"/>
      <c r="I125" s="1"/>
      <c r="J125" s="1"/>
      <c r="K125" s="1"/>
      <c r="L125" s="1"/>
      <c r="M125" s="1"/>
      <c r="N125" s="1"/>
      <c r="O125" s="1"/>
    </row>
    <row r="126" spans="3:15">
      <c r="C126" s="1"/>
      <c r="E126" s="1"/>
      <c r="F126" s="1"/>
      <c r="G126" s="1"/>
      <c r="H126" s="1"/>
      <c r="I126" s="1"/>
      <c r="J126" s="1"/>
      <c r="K126" s="1"/>
      <c r="L126" s="1"/>
      <c r="M126" s="1"/>
      <c r="N126" s="1"/>
      <c r="O126" s="1"/>
    </row>
    <row r="127" spans="3:15">
      <c r="C127" s="1"/>
      <c r="E127" s="1"/>
      <c r="F127" s="1"/>
      <c r="G127" s="1"/>
      <c r="H127" s="1"/>
      <c r="I127" s="1"/>
      <c r="J127" s="1"/>
      <c r="K127" s="1"/>
      <c r="L127" s="1"/>
      <c r="M127" s="1"/>
      <c r="N127" s="1"/>
      <c r="O127" s="1"/>
    </row>
    <row r="128" spans="3:15">
      <c r="C128" s="1"/>
      <c r="E128" s="1"/>
      <c r="F128" s="1"/>
      <c r="G128" s="1"/>
      <c r="H128" s="1"/>
      <c r="I128" s="1"/>
      <c r="J128" s="1"/>
      <c r="K128" s="1"/>
      <c r="L128" s="1"/>
      <c r="M128" s="1"/>
      <c r="N128" s="1"/>
      <c r="O128" s="1"/>
    </row>
    <row r="129" spans="3:15">
      <c r="C129" s="1"/>
      <c r="E129" s="1"/>
      <c r="F129" s="1"/>
      <c r="G129" s="1"/>
      <c r="H129" s="1"/>
      <c r="I129" s="1"/>
      <c r="J129" s="1"/>
      <c r="K129" s="1"/>
      <c r="L129" s="1"/>
      <c r="M129" s="1"/>
      <c r="N129" s="1"/>
      <c r="O129" s="1"/>
    </row>
    <row r="130" spans="3:15">
      <c r="C130" s="1"/>
      <c r="E130" s="1"/>
      <c r="F130" s="1"/>
      <c r="G130" s="1"/>
      <c r="H130" s="1"/>
      <c r="I130" s="1"/>
      <c r="J130" s="1"/>
      <c r="K130" s="1"/>
      <c r="L130" s="1"/>
      <c r="M130" s="1"/>
      <c r="N130" s="1"/>
      <c r="O130" s="1"/>
    </row>
    <row r="131" spans="3:15">
      <c r="C131" s="1"/>
      <c r="E131" s="1"/>
      <c r="F131" s="1"/>
      <c r="G131" s="1"/>
      <c r="H131" s="1"/>
      <c r="I131" s="1"/>
      <c r="J131" s="1"/>
      <c r="K131" s="1"/>
      <c r="L131" s="1"/>
      <c r="M131" s="1"/>
      <c r="N131" s="1"/>
      <c r="O131" s="1"/>
    </row>
    <row r="132" spans="3:15">
      <c r="C132" s="1"/>
      <c r="E132" s="1"/>
      <c r="F132" s="1"/>
      <c r="G132" s="1"/>
      <c r="H132" s="1"/>
      <c r="I132" s="1"/>
      <c r="J132" s="1"/>
      <c r="K132" s="1"/>
      <c r="L132" s="1"/>
      <c r="M132" s="1"/>
      <c r="N132" s="1"/>
      <c r="O132" s="1"/>
    </row>
    <row r="133" spans="3:15">
      <c r="C133" s="1"/>
      <c r="E133" s="1"/>
      <c r="F133" s="1"/>
      <c r="G133" s="1"/>
      <c r="H133" s="1"/>
      <c r="I133" s="1"/>
      <c r="J133" s="1"/>
      <c r="K133" s="1"/>
      <c r="L133" s="1"/>
      <c r="M133" s="1"/>
      <c r="N133" s="1"/>
      <c r="O133" s="1"/>
    </row>
    <row r="134" spans="3:15">
      <c r="C134" s="1"/>
      <c r="E134" s="1"/>
      <c r="F134" s="1"/>
      <c r="G134" s="1"/>
      <c r="H134" s="1"/>
      <c r="I134" s="1"/>
      <c r="J134" s="1"/>
      <c r="K134" s="1"/>
      <c r="L134" s="1"/>
      <c r="M134" s="1"/>
      <c r="N134" s="1"/>
      <c r="O134" s="1"/>
    </row>
    <row r="135" spans="3:15">
      <c r="C135" s="1"/>
      <c r="E135" s="1"/>
      <c r="F135" s="1"/>
      <c r="G135" s="1"/>
      <c r="H135" s="1"/>
      <c r="I135" s="1"/>
      <c r="J135" s="1"/>
      <c r="K135" s="1"/>
      <c r="L135" s="1"/>
      <c r="M135" s="1"/>
      <c r="N135" s="1"/>
      <c r="O135" s="1"/>
    </row>
    <row r="136" spans="3:15">
      <c r="C136" s="1"/>
      <c r="E136" s="1"/>
      <c r="F136" s="1"/>
      <c r="G136" s="1"/>
      <c r="H136" s="1"/>
      <c r="I136" s="1"/>
      <c r="J136" s="1"/>
      <c r="K136" s="1"/>
      <c r="L136" s="1"/>
      <c r="M136" s="1"/>
      <c r="N136" s="1"/>
      <c r="O136" s="1"/>
    </row>
    <row r="137" spans="3:15">
      <c r="C137" s="1"/>
      <c r="E137" s="1"/>
      <c r="F137" s="1"/>
      <c r="G137" s="1"/>
      <c r="H137" s="1"/>
      <c r="I137" s="1"/>
      <c r="J137" s="1"/>
      <c r="K137" s="1"/>
      <c r="L137" s="1"/>
      <c r="M137" s="1"/>
      <c r="N137" s="1"/>
      <c r="O137" s="1"/>
    </row>
    <row r="138" spans="3:15">
      <c r="C138" s="1"/>
      <c r="E138" s="1"/>
      <c r="F138" s="1"/>
      <c r="G138" s="1"/>
      <c r="H138" s="1"/>
      <c r="I138" s="1"/>
      <c r="J138" s="1"/>
      <c r="K138" s="1"/>
      <c r="L138" s="1"/>
      <c r="M138" s="1"/>
      <c r="N138" s="1"/>
      <c r="O138" s="1"/>
    </row>
    <row r="139" spans="3:15">
      <c r="C139" s="1"/>
      <c r="E139" s="1"/>
      <c r="F139" s="1"/>
      <c r="G139" s="1"/>
      <c r="H139" s="1"/>
      <c r="I139" s="1"/>
      <c r="J139" s="1"/>
      <c r="K139" s="1"/>
      <c r="L139" s="1"/>
      <c r="M139" s="1"/>
      <c r="N139" s="1"/>
      <c r="O139" s="1"/>
    </row>
    <row r="140" spans="3:15">
      <c r="C140" s="1"/>
      <c r="E140" s="1"/>
      <c r="F140" s="1"/>
      <c r="G140" s="1"/>
      <c r="H140" s="1"/>
      <c r="I140" s="1"/>
      <c r="J140" s="1"/>
      <c r="K140" s="1"/>
      <c r="L140" s="1"/>
      <c r="M140" s="1"/>
      <c r="N140" s="1"/>
      <c r="O140" s="1"/>
    </row>
    <row r="141" spans="3:15">
      <c r="C141" s="1"/>
      <c r="E141" s="1"/>
      <c r="F141" s="1"/>
      <c r="G141" s="1"/>
      <c r="H141" s="1"/>
      <c r="I141" s="1"/>
      <c r="J141" s="1"/>
      <c r="K141" s="1"/>
      <c r="L141" s="1"/>
      <c r="M141" s="1"/>
      <c r="N141" s="1"/>
      <c r="O141" s="1"/>
    </row>
    <row r="142" spans="3:15">
      <c r="C142" s="1"/>
      <c r="E142" s="1"/>
      <c r="F142" s="1"/>
      <c r="G142" s="1"/>
      <c r="H142" s="1"/>
      <c r="I142" s="1"/>
      <c r="J142" s="1"/>
      <c r="K142" s="1"/>
      <c r="L142" s="1"/>
      <c r="M142" s="1"/>
      <c r="N142" s="1"/>
      <c r="O142" s="1"/>
    </row>
    <row r="143" spans="3:15">
      <c r="C143" s="1"/>
      <c r="E143" s="1"/>
      <c r="F143" s="1"/>
      <c r="G143" s="1"/>
      <c r="H143" s="1"/>
      <c r="I143" s="1"/>
      <c r="J143" s="1"/>
      <c r="K143" s="1"/>
      <c r="L143" s="1"/>
      <c r="M143" s="1"/>
      <c r="N143" s="1"/>
      <c r="O143" s="1"/>
    </row>
    <row r="144" spans="3:15">
      <c r="C144" s="1"/>
      <c r="E144" s="1"/>
      <c r="F144" s="1"/>
      <c r="G144" s="1"/>
      <c r="H144" s="1"/>
      <c r="I144" s="1"/>
      <c r="J144" s="1"/>
      <c r="K144" s="1"/>
      <c r="L144" s="1"/>
      <c r="M144" s="1"/>
      <c r="N144" s="1"/>
      <c r="O144" s="1"/>
    </row>
    <row r="145" spans="3:15">
      <c r="C145" s="1"/>
      <c r="E145" s="1"/>
      <c r="F145" s="1"/>
      <c r="G145" s="1"/>
      <c r="H145" s="1"/>
      <c r="I145" s="1"/>
      <c r="J145" s="1"/>
      <c r="K145" s="1"/>
      <c r="L145" s="1"/>
      <c r="M145" s="1"/>
      <c r="N145" s="1"/>
      <c r="O145" s="1"/>
    </row>
    <row r="146" spans="3:15">
      <c r="C146" s="1"/>
      <c r="E146" s="1"/>
      <c r="F146" s="1"/>
      <c r="G146" s="1"/>
      <c r="H146" s="1"/>
      <c r="I146" s="1"/>
      <c r="J146" s="1"/>
      <c r="K146" s="1"/>
      <c r="L146" s="1"/>
      <c r="M146" s="1"/>
      <c r="N146" s="1"/>
      <c r="O146" s="1"/>
    </row>
    <row r="147" spans="3:15">
      <c r="C147" s="1"/>
      <c r="E147" s="1"/>
      <c r="F147" s="1"/>
      <c r="G147" s="1"/>
      <c r="H147" s="1"/>
      <c r="I147" s="1"/>
      <c r="J147" s="1"/>
      <c r="K147" s="1"/>
      <c r="L147" s="1"/>
      <c r="M147" s="1"/>
      <c r="N147" s="1"/>
      <c r="O147" s="1"/>
    </row>
    <row r="148" spans="3:15">
      <c r="C148" s="1"/>
      <c r="E148" s="1"/>
      <c r="F148" s="1"/>
      <c r="G148" s="1"/>
      <c r="H148" s="1"/>
      <c r="I148" s="1"/>
      <c r="J148" s="1"/>
      <c r="K148" s="1"/>
      <c r="L148" s="1"/>
      <c r="M148" s="1"/>
      <c r="N148" s="1"/>
      <c r="O148" s="1"/>
    </row>
    <row r="149" spans="3:15">
      <c r="C149" s="1"/>
      <c r="E149" s="1"/>
      <c r="F149" s="1"/>
      <c r="G149" s="1"/>
      <c r="H149" s="1"/>
      <c r="I149" s="1"/>
      <c r="J149" s="1"/>
      <c r="K149" s="1"/>
      <c r="L149" s="1"/>
      <c r="M149" s="1"/>
      <c r="N149" s="1"/>
      <c r="O149" s="1"/>
    </row>
    <row r="150" spans="3:15">
      <c r="C150" s="1"/>
      <c r="E150" s="1"/>
      <c r="F150" s="1"/>
      <c r="G150" s="1"/>
      <c r="H150" s="1"/>
      <c r="I150" s="1"/>
      <c r="J150" s="1"/>
      <c r="K150" s="1"/>
      <c r="L150" s="1"/>
      <c r="M150" s="1"/>
      <c r="N150" s="1"/>
      <c r="O150" s="1"/>
    </row>
    <row r="151" spans="3:15">
      <c r="C151" s="1"/>
      <c r="E151" s="1"/>
      <c r="F151" s="1"/>
      <c r="G151" s="1"/>
      <c r="H151" s="1"/>
      <c r="I151" s="1"/>
      <c r="J151" s="1"/>
      <c r="K151" s="1"/>
      <c r="L151" s="1"/>
      <c r="M151" s="1"/>
      <c r="N151" s="1"/>
      <c r="O151" s="1"/>
    </row>
    <row r="152" spans="3:15">
      <c r="C152" s="1"/>
      <c r="E152" s="1"/>
      <c r="F152" s="1"/>
      <c r="G152" s="1"/>
      <c r="H152" s="1"/>
      <c r="I152" s="1"/>
      <c r="J152" s="1"/>
      <c r="K152" s="1"/>
      <c r="L152" s="1"/>
      <c r="M152" s="1"/>
      <c r="N152" s="1"/>
      <c r="O152" s="1"/>
    </row>
    <row r="153" spans="3:15">
      <c r="C153" s="1"/>
      <c r="E153" s="1"/>
      <c r="F153" s="1"/>
      <c r="G153" s="1"/>
      <c r="H153" s="1"/>
      <c r="I153" s="1"/>
      <c r="J153" s="1"/>
      <c r="K153" s="1"/>
      <c r="L153" s="1"/>
      <c r="M153" s="1"/>
      <c r="N153" s="1"/>
      <c r="O153" s="1"/>
    </row>
    <row r="154" spans="3:15">
      <c r="C154" s="1"/>
      <c r="E154" s="1"/>
      <c r="F154" s="1"/>
      <c r="G154" s="1"/>
      <c r="H154" s="1"/>
      <c r="I154" s="1"/>
      <c r="J154" s="1"/>
      <c r="K154" s="1"/>
      <c r="L154" s="1"/>
      <c r="M154" s="1"/>
      <c r="N154" s="1"/>
      <c r="O154" s="1"/>
    </row>
  </sheetData>
  <conditionalFormatting sqref="C7:F106 K7:O106">
    <cfRule type="expression" dxfId="53" priority="60">
      <formula>MOD(ROW(),2)</formula>
    </cfRule>
  </conditionalFormatting>
  <conditionalFormatting sqref="M7:M106">
    <cfRule type="colorScale" priority="22">
      <colorScale>
        <cfvo type="min"/>
        <cfvo type="percentile" val="50"/>
        <cfvo type="max"/>
        <color rgb="FF63BE7B"/>
        <color rgb="FFFFEB84"/>
        <color rgb="FFF8696B"/>
      </colorScale>
    </cfRule>
  </conditionalFormatting>
  <conditionalFormatting sqref="N7:N106">
    <cfRule type="colorScale" priority="21">
      <colorScale>
        <cfvo type="min"/>
        <cfvo type="percentile" val="50"/>
        <cfvo type="max"/>
        <color rgb="FF63BE7B"/>
        <color rgb="FFFFEB84"/>
        <color rgb="FFF8696B"/>
      </colorScale>
    </cfRule>
  </conditionalFormatting>
  <conditionalFormatting sqref="O7:O106">
    <cfRule type="colorScale" priority="20">
      <colorScale>
        <cfvo type="min"/>
        <cfvo type="percentile" val="50"/>
        <cfvo type="max"/>
        <color rgb="FF63BE7B"/>
        <color rgb="FFFFEB84"/>
        <color rgb="FFF8696B"/>
      </colorScale>
    </cfRule>
  </conditionalFormatting>
  <conditionalFormatting sqref="I7:I106">
    <cfRule type="colorScale" priority="9">
      <colorScale>
        <cfvo type="min"/>
        <cfvo type="percentile" val="50"/>
        <cfvo type="max"/>
        <color rgb="FF63BE7B"/>
        <color rgb="FFFFEB84"/>
        <color rgb="FFF8696B"/>
      </colorScale>
    </cfRule>
    <cfRule type="expression" dxfId="52" priority="16">
      <formula>MOD(ROW(),2)</formula>
    </cfRule>
  </conditionalFormatting>
  <conditionalFormatting sqref="H7:H106">
    <cfRule type="expression" dxfId="51" priority="15">
      <formula>MOD(ROW(),2)</formula>
    </cfRule>
  </conditionalFormatting>
  <conditionalFormatting sqref="H7:H106">
    <cfRule type="cellIs" dxfId="50" priority="13" operator="equal">
      <formula>"FREE AGENT"</formula>
    </cfRule>
    <cfRule type="cellIs" dxfId="49" priority="14" operator="equal">
      <formula>"ROOKIE"</formula>
    </cfRule>
  </conditionalFormatting>
  <conditionalFormatting sqref="J7:J106">
    <cfRule type="expression" dxfId="48" priority="12">
      <formula>MOD(ROW(),2)</formula>
    </cfRule>
  </conditionalFormatting>
  <conditionalFormatting sqref="J7:J106">
    <cfRule type="cellIs" dxfId="47" priority="10" operator="equal">
      <formula>"PP"</formula>
    </cfRule>
    <cfRule type="cellIs" dxfId="46" priority="11" operator="equal">
      <formula>"F"</formula>
    </cfRule>
  </conditionalFormatting>
  <conditionalFormatting sqref="G7:G106">
    <cfRule type="expression" dxfId="45" priority="8">
      <formula>MOD(ROW(),2)</formula>
    </cfRule>
  </conditionalFormatting>
  <conditionalFormatting sqref="K7:K106">
    <cfRule type="colorScale" priority="3">
      <colorScale>
        <cfvo type="min"/>
        <cfvo type="percentile" val="50"/>
        <cfvo type="max"/>
        <color rgb="FF63BE7B"/>
        <color rgb="FFFFEB84"/>
        <color rgb="FFF8696B"/>
      </colorScale>
    </cfRule>
  </conditionalFormatting>
  <conditionalFormatting sqref="L7:L106">
    <cfRule type="colorScale" priority="1">
      <colorScale>
        <cfvo type="min"/>
        <cfvo type="percentile" val="50"/>
        <cfvo type="max"/>
        <color rgb="FF63BE7B"/>
        <color rgb="FFFFEB84"/>
        <color rgb="FFF8696B"/>
      </colorScale>
    </cfRule>
  </conditionalFormatting>
  <printOptions horizontalCentered="1"/>
  <pageMargins left="0.25" right="0.25" top="0.25" bottom="0.25" header="0" footer="0"/>
  <pageSetup paperSize="17" scale="89" fitToHeight="2" orientation="portrait" r:id="rId1"/>
  <rowBreaks count="1" manualBreakCount="1">
    <brk id="56" min="1" max="1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P106"/>
  <sheetViews>
    <sheetView showGridLines="0" view="pageBreakPreview" zoomScale="110" zoomScaleNormal="100" zoomScaleSheetLayoutView="110" workbookViewId="0"/>
  </sheetViews>
  <sheetFormatPr baseColWidth="10" defaultColWidth="8.83203125" defaultRowHeight="15" outlineLevelCol="1"/>
  <cols>
    <col min="2" max="2" width="1.6640625" customWidth="1"/>
    <col min="3" max="3" width="4.33203125" customWidth="1"/>
    <col min="4" max="4" width="6.83203125" customWidth="1" outlineLevel="1"/>
    <col min="5" max="5" width="23.33203125" customWidth="1"/>
    <col min="6" max="6" width="5.33203125" bestFit="1" customWidth="1"/>
    <col min="7" max="7" width="4.33203125" customWidth="1"/>
    <col min="8" max="8" width="15.83203125" customWidth="1"/>
    <col min="9" max="9" width="6.83203125" customWidth="1"/>
    <col min="10" max="10" width="4.33203125" customWidth="1"/>
    <col min="11" max="12" width="7.1640625" customWidth="1"/>
    <col min="13" max="15" width="6.1640625" customWidth="1"/>
    <col min="16" max="16" width="1.6640625" customWidth="1"/>
  </cols>
  <sheetData>
    <row r="1" spans="1:16" ht="15" customHeight="1" thickBot="1">
      <c r="A1" s="28" t="s">
        <v>269</v>
      </c>
      <c r="P1" t="s">
        <v>69</v>
      </c>
    </row>
    <row r="2" spans="1:16" ht="18" customHeight="1">
      <c r="C2" s="12" t="s">
        <v>279</v>
      </c>
    </row>
    <row r="3" spans="1:16" ht="18" customHeight="1" thickBot="1">
      <c r="C3" s="13" t="str">
        <f>C5</f>
        <v>TIGHT ENDS</v>
      </c>
      <c r="D3" s="13"/>
      <c r="E3" s="13"/>
      <c r="F3" s="13"/>
      <c r="G3" s="13"/>
      <c r="H3" s="13"/>
      <c r="I3" s="13"/>
      <c r="J3" s="13"/>
      <c r="K3" s="13"/>
      <c r="L3" s="13"/>
      <c r="M3" s="13"/>
      <c r="N3" s="13"/>
      <c r="O3" s="13"/>
      <c r="P3" s="22"/>
    </row>
    <row r="4" spans="1:16" ht="15" customHeight="1" thickTop="1" thickBot="1"/>
    <row r="5" spans="1:16" ht="15" customHeight="1">
      <c r="C5" s="2" t="s">
        <v>123</v>
      </c>
      <c r="D5" s="6"/>
      <c r="E5" s="6"/>
      <c r="F5" s="6"/>
      <c r="G5" s="6"/>
      <c r="H5" s="6"/>
      <c r="I5" s="6"/>
      <c r="J5" s="6"/>
      <c r="K5" s="6" t="s">
        <v>2447</v>
      </c>
      <c r="L5" s="6"/>
      <c r="M5" s="6" t="s">
        <v>279</v>
      </c>
      <c r="N5" s="6"/>
      <c r="O5" s="7"/>
    </row>
    <row r="6" spans="1:16" ht="15" customHeight="1" thickBot="1">
      <c r="C6" s="3" t="s">
        <v>2363</v>
      </c>
      <c r="D6" s="4" t="s">
        <v>280</v>
      </c>
      <c r="E6" s="4" t="s">
        <v>265</v>
      </c>
      <c r="F6" s="4" t="s">
        <v>63</v>
      </c>
      <c r="G6" s="4" t="s">
        <v>63</v>
      </c>
      <c r="H6" s="4" t="s">
        <v>1439</v>
      </c>
      <c r="I6" s="4" t="s">
        <v>521</v>
      </c>
      <c r="J6" s="4" t="s">
        <v>536</v>
      </c>
      <c r="K6" s="449" t="s">
        <v>2446</v>
      </c>
      <c r="L6" s="449" t="s">
        <v>2445</v>
      </c>
      <c r="M6" s="4" t="s">
        <v>65</v>
      </c>
      <c r="N6" s="4" t="s">
        <v>66</v>
      </c>
      <c r="O6" s="5" t="s">
        <v>67</v>
      </c>
    </row>
    <row r="7" spans="1:16" ht="15" customHeight="1">
      <c r="C7" s="261">
        <v>1</v>
      </c>
      <c r="D7" s="240" t="str">
        <f>CONCATENATE($A$1&amp;$C7)</f>
        <v>TE1</v>
      </c>
      <c r="E7" s="240" t="str">
        <f>_xlfn.XLOOKUP($D7,OVERALL!$F$6:$F$512,OVERALL!K$6:K$512,"",0)</f>
        <v>Mark Andrews</v>
      </c>
      <c r="F7" s="240" t="str">
        <f>_xlfn.XLOOKUP($E7,OVERALL!$K$6:$K$512,OVERALL!O$6:O$512,"",0)</f>
        <v>BAL</v>
      </c>
      <c r="G7" s="240">
        <f>_xlfn.XLOOKUP($E7,OVERALL!$K$6:$K$512,OVERALL!P$6:P$512,"",0)</f>
        <v>10</v>
      </c>
      <c r="H7" s="246" t="str">
        <f>IF(_xlfn.XLOOKUP($D7,OVERALL!$F$6:$F$512,OVERALL!L$6:L$512,"",0)="","",_xlfn.XLOOKUP($D7,OVERALL!$F$6:$F$512,OVERALL!L$6:L$512,"",0))</f>
        <v>ROID RAGERS</v>
      </c>
      <c r="I7" s="268">
        <f>IF(_xlfn.XLOOKUP($D7,OVERALL!$F$6:$F$512,OVERALL!M$6:M$512,"",0)="","",_xlfn.XLOOKUP($D7,OVERALL!$F$6:$F$512,OVERALL!M$6:M$512,"",0))</f>
        <v>4</v>
      </c>
      <c r="J7" s="247" t="str">
        <f>IF(_xlfn.XLOOKUP($D7,OVERALL!$F$6:$F$512,OVERALL!N$6:N$512,"",0)="","",_xlfn.XLOOKUP($D7,OVERALL!$F$6:$F$512,OVERALL!N$6:N$512,"",0))</f>
        <v>F</v>
      </c>
      <c r="K7" s="248">
        <f>_xlfn.XLOOKUP($E7,OVERALL!$K$6:$K$512,OVERALL!R$6:R$512,"",0)</f>
        <v>181.4</v>
      </c>
      <c r="L7" s="247">
        <f>_xlfn.XLOOKUP($E7,OVERALL!$K$6:$K$512,OVERALL!S$6:S$512,"",0)</f>
        <v>194.1</v>
      </c>
      <c r="M7" s="248">
        <f>_xlfn.XLOOKUP($E7,OVERALL!$K$6:$K$512,OVERALL!T$6:T$512,"",0)</f>
        <v>1</v>
      </c>
      <c r="N7" s="246">
        <f>_xlfn.XLOOKUP($E7,OVERALL!$K$6:$K$512,OVERALL!U$6:U$512,"",0)</f>
        <v>2</v>
      </c>
      <c r="O7" s="249">
        <f>_xlfn.XLOOKUP($E7,OVERALL!$K$6:$K$512,OVERALL!V$6:V$512,"",0)</f>
        <v>1.2</v>
      </c>
    </row>
    <row r="8" spans="1:16" ht="15" customHeight="1">
      <c r="C8" s="261">
        <v>2</v>
      </c>
      <c r="D8" s="240" t="str">
        <f t="shared" ref="D8:D56" si="0">CONCATENATE($A$1&amp;$C8)</f>
        <v>TE2</v>
      </c>
      <c r="E8" s="240" t="str">
        <f>_xlfn.XLOOKUP($D8,OVERALL!$F$6:$F$512,OVERALL!K$6:K$512,"",0)</f>
        <v>Travis Kelce</v>
      </c>
      <c r="F8" s="240" t="str">
        <f>_xlfn.XLOOKUP($E8,OVERALL!$K$6:$K$512,OVERALL!O$6:O$512,"",0)</f>
        <v>KC</v>
      </c>
      <c r="G8" s="240">
        <f>_xlfn.XLOOKUP($E8,OVERALL!$K$6:$K$512,OVERALL!P$6:P$512,"",0)</f>
        <v>8</v>
      </c>
      <c r="H8" s="246" t="str">
        <f>IF(_xlfn.XLOOKUP($D8,OVERALL!$F$6:$F$512,OVERALL!L$6:L$512,"",0)="","",_xlfn.XLOOKUP($D8,OVERALL!$F$6:$F$512,OVERALL!L$6:L$512,"",0))</f>
        <v>MACHINE</v>
      </c>
      <c r="I8" s="268">
        <f>IF(_xlfn.XLOOKUP($D8,OVERALL!$F$6:$F$512,OVERALL!M$6:M$512,"",0)="","",_xlfn.XLOOKUP($D8,OVERALL!$F$6:$F$512,OVERALL!M$6:M$512,"",0))</f>
        <v>23</v>
      </c>
      <c r="J8" s="247" t="str">
        <f>IF(_xlfn.XLOOKUP($D8,OVERALL!$F$6:$F$512,OVERALL!N$6:N$512,"",0)="","",_xlfn.XLOOKUP($D8,OVERALL!$F$6:$F$512,OVERALL!N$6:N$512,"",0))</f>
        <v>F</v>
      </c>
      <c r="K8" s="248">
        <f>_xlfn.XLOOKUP($E8,OVERALL!$K$6:$K$512,OVERALL!R$6:R$512,"",0)</f>
        <v>207.71</v>
      </c>
      <c r="L8" s="247">
        <f>_xlfn.XLOOKUP($E8,OVERALL!$K$6:$K$512,OVERALL!S$6:S$512,"",0)</f>
        <v>170.8</v>
      </c>
      <c r="M8" s="248">
        <f>_xlfn.XLOOKUP($E8,OVERALL!$K$6:$K$512,OVERALL!T$6:T$512,"",0)</f>
        <v>1</v>
      </c>
      <c r="N8" s="246">
        <f>_xlfn.XLOOKUP($E8,OVERALL!$K$6:$K$512,OVERALL!U$6:U$512,"",0)</f>
        <v>2</v>
      </c>
      <c r="O8" s="249">
        <f>_xlfn.XLOOKUP($E8,OVERALL!$K$6:$K$512,OVERALL!V$6:V$512,"",0)</f>
        <v>1.8</v>
      </c>
    </row>
    <row r="9" spans="1:16" ht="15" customHeight="1">
      <c r="C9" s="261">
        <v>3</v>
      </c>
      <c r="D9" s="240" t="str">
        <f t="shared" si="0"/>
        <v>TE3</v>
      </c>
      <c r="E9" s="240" t="str">
        <f>_xlfn.XLOOKUP($D9,OVERALL!$F$6:$F$512,OVERALL!K$6:K$512,"",0)</f>
        <v>Kyle Pitts</v>
      </c>
      <c r="F9" s="240" t="str">
        <f>_xlfn.XLOOKUP($E9,OVERALL!$K$6:$K$512,OVERALL!O$6:O$512,"",0)</f>
        <v>ATL</v>
      </c>
      <c r="G9" s="240">
        <f>_xlfn.XLOOKUP($E9,OVERALL!$K$6:$K$512,OVERALL!P$6:P$512,"",0)</f>
        <v>14</v>
      </c>
      <c r="H9" s="246" t="str">
        <f>IF(_xlfn.XLOOKUP($D9,OVERALL!$F$6:$F$512,OVERALL!L$6:L$512,"",0)="","",_xlfn.XLOOKUP($D9,OVERALL!$F$6:$F$512,OVERALL!L$6:L$512,"",0))</f>
        <v>INVINCIBLES</v>
      </c>
      <c r="I9" s="268">
        <f>IF(_xlfn.XLOOKUP($D9,OVERALL!$F$6:$F$512,OVERALL!M$6:M$512,"",0)="","",_xlfn.XLOOKUP($D9,OVERALL!$F$6:$F$512,OVERALL!M$6:M$512,"",0))</f>
        <v>5</v>
      </c>
      <c r="J9" s="247" t="str">
        <f>IF(_xlfn.XLOOKUP($D9,OVERALL!$F$6:$F$512,OVERALL!N$6:N$512,"",0)="","",_xlfn.XLOOKUP($D9,OVERALL!$F$6:$F$512,OVERALL!N$6:N$512,"",0))</f>
        <v>F</v>
      </c>
      <c r="K9" s="248">
        <f>_xlfn.XLOOKUP($E9,OVERALL!$K$6:$K$512,OVERALL!R$6:R$512,"",0)</f>
        <v>135.01</v>
      </c>
      <c r="L9" s="247">
        <f>_xlfn.XLOOKUP($E9,OVERALL!$K$6:$K$512,OVERALL!S$6:S$512,"",0)</f>
        <v>108.6</v>
      </c>
      <c r="M9" s="248">
        <f>_xlfn.XLOOKUP($E9,OVERALL!$K$6:$K$512,OVERALL!T$6:T$512,"",0)</f>
        <v>3</v>
      </c>
      <c r="N9" s="246">
        <f>_xlfn.XLOOKUP($E9,OVERALL!$K$6:$K$512,OVERALL!U$6:U$512,"",0)</f>
        <v>4</v>
      </c>
      <c r="O9" s="249">
        <f>_xlfn.XLOOKUP($E9,OVERALL!$K$6:$K$512,OVERALL!V$6:V$512,"",0)</f>
        <v>3</v>
      </c>
    </row>
    <row r="10" spans="1:16" ht="15" customHeight="1">
      <c r="C10" s="261">
        <v>4</v>
      </c>
      <c r="D10" s="240" t="str">
        <f t="shared" si="0"/>
        <v>TE4</v>
      </c>
      <c r="E10" s="240" t="str">
        <f>_xlfn.XLOOKUP($D10,OVERALL!$F$6:$F$512,OVERALL!K$6:K$512,"",0)</f>
        <v>George Kittle</v>
      </c>
      <c r="F10" s="240" t="str">
        <f>_xlfn.XLOOKUP($E10,OVERALL!$K$6:$K$512,OVERALL!O$6:O$512,"",0)</f>
        <v>SF</v>
      </c>
      <c r="G10" s="240">
        <f>_xlfn.XLOOKUP($E10,OVERALL!$K$6:$K$512,OVERALL!P$6:P$512,"",0)</f>
        <v>9</v>
      </c>
      <c r="H10" s="246" t="str">
        <f>IF(_xlfn.XLOOKUP($D10,OVERALL!$F$6:$F$512,OVERALL!L$6:L$512,"",0)="","",_xlfn.XLOOKUP($D10,OVERALL!$F$6:$F$512,OVERALL!L$6:L$512,"",0))</f>
        <v>PROGRAM</v>
      </c>
      <c r="I10" s="268">
        <f>IF(_xlfn.XLOOKUP($D10,OVERALL!$F$6:$F$512,OVERALL!M$6:M$512,"",0)="","",_xlfn.XLOOKUP($D10,OVERALL!$F$6:$F$512,OVERALL!M$6:M$512,"",0))</f>
        <v>11</v>
      </c>
      <c r="J10" s="247" t="str">
        <f>IF(_xlfn.XLOOKUP($D10,OVERALL!$F$6:$F$512,OVERALL!N$6:N$512,"",0)="","",_xlfn.XLOOKUP($D10,OVERALL!$F$6:$F$512,OVERALL!N$6:N$512,"",0))</f>
        <v>PP</v>
      </c>
      <c r="K10" s="248">
        <f>_xlfn.XLOOKUP($E10,OVERALL!$K$6:$K$512,OVERALL!R$6:R$512,"",0)</f>
        <v>132.68</v>
      </c>
      <c r="L10" s="247">
        <f>_xlfn.XLOOKUP($E10,OVERALL!$K$6:$K$512,OVERALL!S$6:S$512,"",0)</f>
        <v>127</v>
      </c>
      <c r="M10" s="248">
        <f>_xlfn.XLOOKUP($E10,OVERALL!$K$6:$K$512,OVERALL!T$6:T$512,"",0)</f>
        <v>4</v>
      </c>
      <c r="N10" s="246">
        <f>_xlfn.XLOOKUP($E10,OVERALL!$K$6:$K$512,OVERALL!U$6:U$512,"",0)</f>
        <v>6</v>
      </c>
      <c r="O10" s="249">
        <f>_xlfn.XLOOKUP($E10,OVERALL!$K$6:$K$512,OVERALL!V$6:V$512,"",0)</f>
        <v>4.7</v>
      </c>
    </row>
    <row r="11" spans="1:16" ht="15" customHeight="1">
      <c r="C11" s="261">
        <v>5</v>
      </c>
      <c r="D11" s="240" t="str">
        <f t="shared" si="0"/>
        <v>TE5</v>
      </c>
      <c r="E11" s="240" t="str">
        <f>_xlfn.XLOOKUP($D11,OVERALL!$F$6:$F$512,OVERALL!K$6:K$512,"",0)</f>
        <v>Darren Waller</v>
      </c>
      <c r="F11" s="240" t="str">
        <f>_xlfn.XLOOKUP($E11,OVERALL!$K$6:$K$512,OVERALL!O$6:O$512,"",0)</f>
        <v>LV</v>
      </c>
      <c r="G11" s="240">
        <f>_xlfn.XLOOKUP($E11,OVERALL!$K$6:$K$512,OVERALL!P$6:P$512,"",0)</f>
        <v>6</v>
      </c>
      <c r="H11" s="246" t="str">
        <f>IF(_xlfn.XLOOKUP($D11,OVERALL!$F$6:$F$512,OVERALL!L$6:L$512,"",0)="","",_xlfn.XLOOKUP($D11,OVERALL!$F$6:$F$512,OVERALL!L$6:L$512,"",0))</f>
        <v>ROID RAGERS</v>
      </c>
      <c r="I11" s="268">
        <f>IF(_xlfn.XLOOKUP($D11,OVERALL!$F$6:$F$512,OVERALL!M$6:M$512,"",0)="","",_xlfn.XLOOKUP($D11,OVERALL!$F$6:$F$512,OVERALL!M$6:M$512,"",0))</f>
        <v>6</v>
      </c>
      <c r="J11" s="247" t="str">
        <f>IF(_xlfn.XLOOKUP($D11,OVERALL!$F$6:$F$512,OVERALL!N$6:N$512,"",0)="","",_xlfn.XLOOKUP($D11,OVERALL!$F$6:$F$512,OVERALL!N$6:N$512,"",0))</f>
        <v>F</v>
      </c>
      <c r="K11" s="248">
        <f>_xlfn.XLOOKUP($E11,OVERALL!$K$6:$K$512,OVERALL!R$6:R$512,"",0)</f>
        <v>126.42</v>
      </c>
      <c r="L11" s="247">
        <f>_xlfn.XLOOKUP($E11,OVERALL!$K$6:$K$512,OVERALL!S$6:S$512,"",0)</f>
        <v>78.5</v>
      </c>
      <c r="M11" s="248">
        <f>_xlfn.XLOOKUP($E11,OVERALL!$K$6:$K$512,OVERALL!T$6:T$512,"",0)</f>
        <v>3</v>
      </c>
      <c r="N11" s="246">
        <f>_xlfn.XLOOKUP($E11,OVERALL!$K$6:$K$512,OVERALL!U$6:U$512,"",0)</f>
        <v>7</v>
      </c>
      <c r="O11" s="249">
        <f>_xlfn.XLOOKUP($E11,OVERALL!$K$6:$K$512,OVERALL!V$6:V$512,"",0)</f>
        <v>5</v>
      </c>
    </row>
    <row r="12" spans="1:16" ht="15" customHeight="1">
      <c r="C12" s="261">
        <v>6</v>
      </c>
      <c r="D12" s="240" t="str">
        <f t="shared" si="0"/>
        <v>TE6</v>
      </c>
      <c r="E12" s="240" t="str">
        <f>_xlfn.XLOOKUP($D12,OVERALL!$F$6:$F$512,OVERALL!K$6:K$512,"",0)</f>
        <v>Dalton Schultz</v>
      </c>
      <c r="F12" s="240" t="str">
        <f>_xlfn.XLOOKUP($E12,OVERALL!$K$6:$K$512,OVERALL!O$6:O$512,"",0)</f>
        <v>DAL</v>
      </c>
      <c r="G12" s="240">
        <f>_xlfn.XLOOKUP($E12,OVERALL!$K$6:$K$512,OVERALL!P$6:P$512,"",0)</f>
        <v>9</v>
      </c>
      <c r="H12" s="246" t="str">
        <f>IF(_xlfn.XLOOKUP($D12,OVERALL!$F$6:$F$512,OVERALL!L$6:L$512,"",0)="","",_xlfn.XLOOKUP($D12,OVERALL!$F$6:$F$512,OVERALL!L$6:L$512,"",0))</f>
        <v>PROGRAM</v>
      </c>
      <c r="I12" s="268">
        <f>IF(_xlfn.XLOOKUP($D12,OVERALL!$F$6:$F$512,OVERALL!M$6:M$512,"",0)="","",_xlfn.XLOOKUP($D12,OVERALL!$F$6:$F$512,OVERALL!M$6:M$512,"",0))</f>
        <v>4</v>
      </c>
      <c r="J12" s="247" t="str">
        <f>IF(_xlfn.XLOOKUP($D12,OVERALL!$F$6:$F$512,OVERALL!N$6:N$512,"",0)="","",_xlfn.XLOOKUP($D12,OVERALL!$F$6:$F$512,OVERALL!N$6:N$512,"",0))</f>
        <v>PP</v>
      </c>
      <c r="K12" s="248">
        <f>_xlfn.XLOOKUP($E12,OVERALL!$K$6:$K$512,OVERALL!R$6:R$512,"",0)</f>
        <v>117.41</v>
      </c>
      <c r="L12" s="247">
        <f>_xlfn.XLOOKUP($E12,OVERALL!$K$6:$K$512,OVERALL!S$6:S$512,"",0)</f>
        <v>130.80000000000001</v>
      </c>
      <c r="M12" s="248">
        <f>_xlfn.XLOOKUP($E12,OVERALL!$K$6:$K$512,OVERALL!T$6:T$512,"",0)</f>
        <v>4</v>
      </c>
      <c r="N12" s="246">
        <f>_xlfn.XLOOKUP($E12,OVERALL!$K$6:$K$512,OVERALL!U$6:U$512,"",0)</f>
        <v>8</v>
      </c>
      <c r="O12" s="249">
        <f>_xlfn.XLOOKUP($E12,OVERALL!$K$6:$K$512,OVERALL!V$6:V$512,"",0)</f>
        <v>6</v>
      </c>
    </row>
    <row r="13" spans="1:16" ht="15" customHeight="1">
      <c r="C13" s="261">
        <v>7</v>
      </c>
      <c r="D13" s="240" t="str">
        <f t="shared" si="0"/>
        <v>TE7</v>
      </c>
      <c r="E13" s="240" t="str">
        <f>_xlfn.XLOOKUP($D13,OVERALL!$F$6:$F$512,OVERALL!K$6:K$512,"",0)</f>
        <v>Dallas Goedert</v>
      </c>
      <c r="F13" s="240" t="str">
        <f>_xlfn.XLOOKUP($E13,OVERALL!$K$6:$K$512,OVERALL!O$6:O$512,"",0)</f>
        <v>PHI</v>
      </c>
      <c r="G13" s="240">
        <f>_xlfn.XLOOKUP($E13,OVERALL!$K$6:$K$512,OVERALL!P$6:P$512,"",0)</f>
        <v>7</v>
      </c>
      <c r="H13" s="246" t="str">
        <f>IF(_xlfn.XLOOKUP($D13,OVERALL!$F$6:$F$512,OVERALL!L$6:L$512,"",0)="","",_xlfn.XLOOKUP($D13,OVERALL!$F$6:$F$512,OVERALL!L$6:L$512,"",0))</f>
        <v>BROTHERHOOD</v>
      </c>
      <c r="I13" s="268">
        <f>IF(_xlfn.XLOOKUP($D13,OVERALL!$F$6:$F$512,OVERALL!M$6:M$512,"",0)="","",_xlfn.XLOOKUP($D13,OVERALL!$F$6:$F$512,OVERALL!M$6:M$512,"",0))</f>
        <v>12</v>
      </c>
      <c r="J13" s="247" t="str">
        <f>IF(_xlfn.XLOOKUP($D13,OVERALL!$F$6:$F$512,OVERALL!N$6:N$512,"",0)="","",_xlfn.XLOOKUP($D13,OVERALL!$F$6:$F$512,OVERALL!N$6:N$512,"",0))</f>
        <v>PP</v>
      </c>
      <c r="K13" s="248">
        <f>_xlfn.XLOOKUP($E13,OVERALL!$K$6:$K$512,OVERALL!R$6:R$512,"",0)</f>
        <v>121.57</v>
      </c>
      <c r="L13" s="247">
        <f>_xlfn.XLOOKUP($E13,OVERALL!$K$6:$K$512,OVERALL!S$6:S$512,"",0)</f>
        <v>109</v>
      </c>
      <c r="M13" s="248">
        <f>_xlfn.XLOOKUP($E13,OVERALL!$K$6:$K$512,OVERALL!T$6:T$512,"",0)</f>
        <v>5</v>
      </c>
      <c r="N13" s="246">
        <f>_xlfn.XLOOKUP($E13,OVERALL!$K$6:$K$512,OVERALL!U$6:U$512,"",0)</f>
        <v>9</v>
      </c>
      <c r="O13" s="249">
        <f>_xlfn.XLOOKUP($E13,OVERALL!$K$6:$K$512,OVERALL!V$6:V$512,"",0)</f>
        <v>7.2</v>
      </c>
    </row>
    <row r="14" spans="1:16" ht="15" customHeight="1">
      <c r="C14" s="261">
        <v>8</v>
      </c>
      <c r="D14" s="240" t="str">
        <f t="shared" si="0"/>
        <v>TE8</v>
      </c>
      <c r="E14" s="240" t="str">
        <f>_xlfn.XLOOKUP($D14,OVERALL!$F$6:$F$512,OVERALL!K$6:K$512,"",0)</f>
        <v>T.J. Hockenson</v>
      </c>
      <c r="F14" s="240" t="str">
        <f>_xlfn.XLOOKUP($E14,OVERALL!$K$6:$K$512,OVERALL!O$6:O$512,"",0)</f>
        <v>DET</v>
      </c>
      <c r="G14" s="240">
        <f>_xlfn.XLOOKUP($E14,OVERALL!$K$6:$K$512,OVERALL!P$6:P$512,"",0)</f>
        <v>6</v>
      </c>
      <c r="H14" s="246" t="str">
        <f>IF(_xlfn.XLOOKUP($D14,OVERALL!$F$6:$F$512,OVERALL!L$6:L$512,"",0)="","",_xlfn.XLOOKUP($D14,OVERALL!$F$6:$F$512,OVERALL!L$6:L$512,"",0))</f>
        <v>HABANEROS</v>
      </c>
      <c r="I14" s="268">
        <f>IF(_xlfn.XLOOKUP($D14,OVERALL!$F$6:$F$512,OVERALL!M$6:M$512,"",0)="","",_xlfn.XLOOKUP($D14,OVERALL!$F$6:$F$512,OVERALL!M$6:M$512,"",0))</f>
        <v>1</v>
      </c>
      <c r="J14" s="247" t="str">
        <f>IF(_xlfn.XLOOKUP($D14,OVERALL!$F$6:$F$512,OVERALL!N$6:N$512,"",0)="","",_xlfn.XLOOKUP($D14,OVERALL!$F$6:$F$512,OVERALL!N$6:N$512,"",0))</f>
        <v>PP</v>
      </c>
      <c r="K14" s="248">
        <f>_xlfn.XLOOKUP($E14,OVERALL!$K$6:$K$512,OVERALL!R$6:R$512,"",0)</f>
        <v>97.77</v>
      </c>
      <c r="L14" s="247">
        <f>_xlfn.XLOOKUP($E14,OVERALL!$K$6:$K$512,OVERALL!S$6:S$512,"",0)</f>
        <v>84.3</v>
      </c>
      <c r="M14" s="248">
        <f>_xlfn.XLOOKUP($E14,OVERALL!$K$6:$K$512,OVERALL!T$6:T$512,"",0)</f>
        <v>4</v>
      </c>
      <c r="N14" s="246">
        <f>_xlfn.XLOOKUP($E14,OVERALL!$K$6:$K$512,OVERALL!U$6:U$512,"",0)</f>
        <v>11</v>
      </c>
      <c r="O14" s="249">
        <f>_xlfn.XLOOKUP($E14,OVERALL!$K$6:$K$512,OVERALL!V$6:V$512,"",0)</f>
        <v>8.6</v>
      </c>
    </row>
    <row r="15" spans="1:16" ht="15" customHeight="1">
      <c r="C15" s="261">
        <v>9</v>
      </c>
      <c r="D15" s="240" t="str">
        <f t="shared" si="0"/>
        <v>TE9</v>
      </c>
      <c r="E15" s="240" t="str">
        <f>_xlfn.XLOOKUP($D15,OVERALL!$F$6:$F$512,OVERALL!K$6:K$512,"",0)</f>
        <v>Dawson Knox</v>
      </c>
      <c r="F15" s="240" t="str">
        <f>_xlfn.XLOOKUP($E15,OVERALL!$K$6:$K$512,OVERALL!O$6:O$512,"",0)</f>
        <v>BUF</v>
      </c>
      <c r="G15" s="240">
        <f>_xlfn.XLOOKUP($E15,OVERALL!$K$6:$K$512,OVERALL!P$6:P$512,"",0)</f>
        <v>7</v>
      </c>
      <c r="H15" s="246" t="str">
        <f>IF(_xlfn.XLOOKUP($D15,OVERALL!$F$6:$F$512,OVERALL!L$6:L$512,"",0)="","",_xlfn.XLOOKUP($D15,OVERALL!$F$6:$F$512,OVERALL!L$6:L$512,"",0))</f>
        <v>DYNASTY</v>
      </c>
      <c r="I15" s="268">
        <f>IF(_xlfn.XLOOKUP($D15,OVERALL!$F$6:$F$512,OVERALL!M$6:M$512,"",0)="","",_xlfn.XLOOKUP($D15,OVERALL!$F$6:$F$512,OVERALL!M$6:M$512,"",0))</f>
        <v>1</v>
      </c>
      <c r="J15" s="247" t="str">
        <f>IF(_xlfn.XLOOKUP($D15,OVERALL!$F$6:$F$512,OVERALL!N$6:N$512,"",0)="","",_xlfn.XLOOKUP($D15,OVERALL!$F$6:$F$512,OVERALL!N$6:N$512,"",0))</f>
        <v>PP</v>
      </c>
      <c r="K15" s="248">
        <f>_xlfn.XLOOKUP($E15,OVERALL!$K$6:$K$512,OVERALL!R$6:R$512,"",0)</f>
        <v>124.26</v>
      </c>
      <c r="L15" s="247">
        <f>_xlfn.XLOOKUP($E15,OVERALL!$K$6:$K$512,OVERALL!S$6:S$512,"",0)</f>
        <v>115.1</v>
      </c>
      <c r="M15" s="248">
        <f>_xlfn.XLOOKUP($E15,OVERALL!$K$6:$K$512,OVERALL!T$6:T$512,"",0)</f>
        <v>7</v>
      </c>
      <c r="N15" s="246">
        <f>_xlfn.XLOOKUP($E15,OVERALL!$K$6:$K$512,OVERALL!U$6:U$512,"",0)</f>
        <v>11</v>
      </c>
      <c r="O15" s="249">
        <f>_xlfn.XLOOKUP($E15,OVERALL!$K$6:$K$512,OVERALL!V$6:V$512,"",0)</f>
        <v>8.6</v>
      </c>
    </row>
    <row r="16" spans="1:16" ht="15" customHeight="1">
      <c r="C16" s="261">
        <v>10</v>
      </c>
      <c r="D16" s="240" t="str">
        <f t="shared" si="0"/>
        <v>TE10</v>
      </c>
      <c r="E16" s="240" t="str">
        <f>_xlfn.XLOOKUP($D16,OVERALL!$F$6:$F$512,OVERALL!K$6:K$512,"",0)</f>
        <v>Zach Ertz</v>
      </c>
      <c r="F16" s="240" t="str">
        <f>_xlfn.XLOOKUP($E16,OVERALL!$K$6:$K$512,OVERALL!O$6:O$512,"",0)</f>
        <v>ARI</v>
      </c>
      <c r="G16" s="240">
        <f>_xlfn.XLOOKUP($E16,OVERALL!$K$6:$K$512,OVERALL!P$6:P$512,"",0)</f>
        <v>13</v>
      </c>
      <c r="H16" s="270" t="str">
        <f>IF(_xlfn.XLOOKUP($D16,OVERALL!$F$6:$F$512,OVERALL!L$6:L$512,"",0)="","",_xlfn.XLOOKUP($D16,OVERALL!$F$6:$F$512,OVERALL!L$6:L$512,"",0))</f>
        <v>WAILERS</v>
      </c>
      <c r="I16" s="268">
        <f>IF(_xlfn.XLOOKUP($D16,OVERALL!$F$6:$F$512,OVERALL!M$6:M$512,"",0)="","",_xlfn.XLOOKUP($D16,OVERALL!$F$6:$F$512,OVERALL!M$6:M$512,"",0))</f>
        <v>1</v>
      </c>
      <c r="J16" s="247" t="str">
        <f>IF(_xlfn.XLOOKUP($D16,OVERALL!$F$6:$F$512,OVERALL!N$6:N$512,"",0)="","",_xlfn.XLOOKUP($D16,OVERALL!$F$6:$F$512,OVERALL!N$6:N$512,"",0))</f>
        <v>X</v>
      </c>
      <c r="K16" s="248">
        <f>_xlfn.XLOOKUP($E16,OVERALL!$K$6:$K$512,OVERALL!R$6:R$512,"",0)</f>
        <v>106.17</v>
      </c>
      <c r="L16" s="247">
        <f>_xlfn.XLOOKUP($E16,OVERALL!$K$6:$K$512,OVERALL!S$6:S$512,"",0)</f>
        <v>106.7</v>
      </c>
      <c r="M16" s="248">
        <f>_xlfn.XLOOKUP($E16,OVERALL!$K$6:$K$512,OVERALL!T$6:T$512,"",0)</f>
        <v>7</v>
      </c>
      <c r="N16" s="246">
        <f>_xlfn.XLOOKUP($E16,OVERALL!$K$6:$K$512,OVERALL!U$6:U$512,"",0)</f>
        <v>15</v>
      </c>
      <c r="O16" s="249">
        <f>_xlfn.XLOOKUP($E16,OVERALL!$K$6:$K$512,OVERALL!V$6:V$512,"",0)</f>
        <v>10.199999999999999</v>
      </c>
    </row>
    <row r="17" spans="3:15" ht="15" customHeight="1">
      <c r="C17" s="261">
        <v>11</v>
      </c>
      <c r="D17" s="240" t="str">
        <f t="shared" si="0"/>
        <v>TE11</v>
      </c>
      <c r="E17" s="240" t="str">
        <f>_xlfn.XLOOKUP($D17,OVERALL!$F$6:$F$512,OVERALL!K$6:K$512,"",0)</f>
        <v>Cole Kmet</v>
      </c>
      <c r="F17" s="240" t="str">
        <f>_xlfn.XLOOKUP($E17,OVERALL!$K$6:$K$512,OVERALL!O$6:O$512,"",0)</f>
        <v>CHI</v>
      </c>
      <c r="G17" s="240">
        <f>_xlfn.XLOOKUP($E17,OVERALL!$K$6:$K$512,OVERALL!P$6:P$512,"",0)</f>
        <v>14</v>
      </c>
      <c r="H17" s="246" t="str">
        <f>IF(_xlfn.XLOOKUP($D17,OVERALL!$F$6:$F$512,OVERALL!L$6:L$512,"",0)="","",_xlfn.XLOOKUP($D17,OVERALL!$F$6:$F$512,OVERALL!L$6:L$512,"",0))</f>
        <v>MACHINE</v>
      </c>
      <c r="I17" s="268">
        <f>IF(_xlfn.XLOOKUP($D17,OVERALL!$F$6:$F$512,OVERALL!M$6:M$512,"",0)="","",_xlfn.XLOOKUP($D17,OVERALL!$F$6:$F$512,OVERALL!M$6:M$512,"",0))</f>
        <v>1</v>
      </c>
      <c r="J17" s="247" t="str">
        <f>IF(_xlfn.XLOOKUP($D17,OVERALL!$F$6:$F$512,OVERALL!N$6:N$512,"",0)="","",_xlfn.XLOOKUP($D17,OVERALL!$F$6:$F$512,OVERALL!N$6:N$512,"",0))</f>
        <v>PP</v>
      </c>
      <c r="K17" s="248">
        <f>_xlfn.XLOOKUP($E17,OVERALL!$K$6:$K$512,OVERALL!R$6:R$512,"",0)</f>
        <v>90.82</v>
      </c>
      <c r="L17" s="247">
        <f>_xlfn.XLOOKUP($E17,OVERALL!$K$6:$K$512,OVERALL!S$6:S$512,"",0)</f>
        <v>61.2</v>
      </c>
      <c r="M17" s="248">
        <f>_xlfn.XLOOKUP($E17,OVERALL!$K$6:$K$512,OVERALL!T$6:T$512,"",0)</f>
        <v>9</v>
      </c>
      <c r="N17" s="246">
        <f>_xlfn.XLOOKUP($E17,OVERALL!$K$6:$K$512,OVERALL!U$6:U$512,"",0)</f>
        <v>19</v>
      </c>
      <c r="O17" s="249">
        <f>_xlfn.XLOOKUP($E17,OVERALL!$K$6:$K$512,OVERALL!V$6:V$512,"",0)</f>
        <v>12.8</v>
      </c>
    </row>
    <row r="18" spans="3:15" ht="15" customHeight="1">
      <c r="C18" s="261">
        <v>12</v>
      </c>
      <c r="D18" s="240" t="str">
        <f t="shared" si="0"/>
        <v>TE12</v>
      </c>
      <c r="E18" s="240" t="str">
        <f>_xlfn.XLOOKUP($D18,OVERALL!$F$6:$F$512,OVERALL!K$6:K$512,"",0)</f>
        <v>Pat Freiermuth</v>
      </c>
      <c r="F18" s="240" t="str">
        <f>_xlfn.XLOOKUP($E18,OVERALL!$K$6:$K$512,OVERALL!O$6:O$512,"",0)</f>
        <v>PIT</v>
      </c>
      <c r="G18" s="240">
        <f>_xlfn.XLOOKUP($E18,OVERALL!$K$6:$K$512,OVERALL!P$6:P$512,"",0)</f>
        <v>9</v>
      </c>
      <c r="H18" s="246" t="str">
        <f>IF(_xlfn.XLOOKUP($D18,OVERALL!$F$6:$F$512,OVERALL!L$6:L$512,"",0)="","",_xlfn.XLOOKUP($D18,OVERALL!$F$6:$F$512,OVERALL!L$6:L$512,"",0))</f>
        <v>WAILERS</v>
      </c>
      <c r="I18" s="268">
        <f>IF(_xlfn.XLOOKUP($D18,OVERALL!$F$6:$F$512,OVERALL!M$6:M$512,"",0)="","",_xlfn.XLOOKUP($D18,OVERALL!$F$6:$F$512,OVERALL!M$6:M$512,"",0))</f>
        <v>6</v>
      </c>
      <c r="J18" s="247" t="str">
        <f>IF(_xlfn.XLOOKUP($D18,OVERALL!$F$6:$F$512,OVERALL!N$6:N$512,"",0)="","",_xlfn.XLOOKUP($D18,OVERALL!$F$6:$F$512,OVERALL!N$6:N$512,"",0))</f>
        <v>C</v>
      </c>
      <c r="K18" s="248">
        <f>_xlfn.XLOOKUP($E18,OVERALL!$K$6:$K$512,OVERALL!R$6:R$512,"",0)</f>
        <v>93.62</v>
      </c>
      <c r="L18" s="247">
        <f>_xlfn.XLOOKUP($E18,OVERALL!$K$6:$K$512,OVERALL!S$6:S$512,"",0)</f>
        <v>91.7</v>
      </c>
      <c r="M18" s="248">
        <f>_xlfn.XLOOKUP($E18,OVERALL!$K$6:$K$512,OVERALL!T$6:T$512,"",0)</f>
        <v>10</v>
      </c>
      <c r="N18" s="246">
        <f>_xlfn.XLOOKUP($E18,OVERALL!$K$6:$K$512,OVERALL!U$6:U$512,"",0)</f>
        <v>17</v>
      </c>
      <c r="O18" s="249">
        <f>_xlfn.XLOOKUP($E18,OVERALL!$K$6:$K$512,OVERALL!V$6:V$512,"",0)</f>
        <v>12.8</v>
      </c>
    </row>
    <row r="19" spans="3:15" ht="15" customHeight="1">
      <c r="C19" s="261">
        <v>13</v>
      </c>
      <c r="D19" s="240" t="str">
        <f t="shared" si="0"/>
        <v>TE13</v>
      </c>
      <c r="E19" s="240" t="str">
        <f>_xlfn.XLOOKUP($D19,OVERALL!$F$6:$F$512,OVERALL!K$6:K$512,"",0)</f>
        <v>Hunter Henry</v>
      </c>
      <c r="F19" s="240" t="str">
        <f>_xlfn.XLOOKUP($E19,OVERALL!$K$6:$K$512,OVERALL!O$6:O$512,"",0)</f>
        <v>NE</v>
      </c>
      <c r="G19" s="240">
        <f>_xlfn.XLOOKUP($E19,OVERALL!$K$6:$K$512,OVERALL!P$6:P$512,"",0)</f>
        <v>10</v>
      </c>
      <c r="H19" s="246" t="str">
        <f>IF(_xlfn.XLOOKUP($D19,OVERALL!$F$6:$F$512,OVERALL!L$6:L$512,"",0)="","",_xlfn.XLOOKUP($D19,OVERALL!$F$6:$F$512,OVERALL!L$6:L$512,"",0))</f>
        <v>INVINCIBLES</v>
      </c>
      <c r="I19" s="268">
        <f>IF(_xlfn.XLOOKUP($D19,OVERALL!$F$6:$F$512,OVERALL!M$6:M$512,"",0)="","",_xlfn.XLOOKUP($D19,OVERALL!$F$6:$F$512,OVERALL!M$6:M$512,"",0))</f>
        <v>6</v>
      </c>
      <c r="J19" s="247" t="str">
        <f>IF(_xlfn.XLOOKUP($D19,OVERALL!$F$6:$F$512,OVERALL!N$6:N$512,"",0)="","",_xlfn.XLOOKUP($D19,OVERALL!$F$6:$F$512,OVERALL!N$6:N$512,"",0))</f>
        <v>C</v>
      </c>
      <c r="K19" s="248">
        <f>_xlfn.XLOOKUP($E19,OVERALL!$K$6:$K$512,OVERALL!R$6:R$512,"",0)</f>
        <v>88.89</v>
      </c>
      <c r="L19" s="247">
        <f>_xlfn.XLOOKUP($E19,OVERALL!$K$6:$K$512,OVERALL!S$6:S$512,"",0)</f>
        <v>114.3</v>
      </c>
      <c r="M19" s="248">
        <f>_xlfn.XLOOKUP($E19,OVERALL!$K$6:$K$512,OVERALL!T$6:T$512,"",0)</f>
        <v>11</v>
      </c>
      <c r="N19" s="246">
        <f>_xlfn.XLOOKUP($E19,OVERALL!$K$6:$K$512,OVERALL!U$6:U$512,"",0)</f>
        <v>19</v>
      </c>
      <c r="O19" s="249">
        <f>_xlfn.XLOOKUP($E19,OVERALL!$K$6:$K$512,OVERALL!V$6:V$512,"",0)</f>
        <v>13.1</v>
      </c>
    </row>
    <row r="20" spans="3:15" ht="15" customHeight="1">
      <c r="C20" s="261">
        <v>14</v>
      </c>
      <c r="D20" s="240" t="str">
        <f t="shared" si="0"/>
        <v>TE14</v>
      </c>
      <c r="E20" s="240" t="str">
        <f>_xlfn.XLOOKUP($D20,OVERALL!$F$6:$F$512,OVERALL!K$6:K$512,"",0)</f>
        <v>Irv Smith Jr.</v>
      </c>
      <c r="F20" s="240" t="str">
        <f>_xlfn.XLOOKUP($E20,OVERALL!$K$6:$K$512,OVERALL!O$6:O$512,"",0)</f>
        <v>MIN</v>
      </c>
      <c r="G20" s="240">
        <f>_xlfn.XLOOKUP($E20,OVERALL!$K$6:$K$512,OVERALL!P$6:P$512,"",0)</f>
        <v>7</v>
      </c>
      <c r="H20" s="246" t="str">
        <f>IF(_xlfn.XLOOKUP($D20,OVERALL!$F$6:$F$512,OVERALL!L$6:L$512,"",0)="","",_xlfn.XLOOKUP($D20,OVERALL!$F$6:$F$512,OVERALL!L$6:L$512,"",0))</f>
        <v>FREE AGENT</v>
      </c>
      <c r="I20" s="268" t="str">
        <f>IF(_xlfn.XLOOKUP($D20,OVERALL!$F$6:$F$512,OVERALL!M$6:M$512,"",0)="","",_xlfn.XLOOKUP($D20,OVERALL!$F$6:$F$512,OVERALL!M$6:M$512,"",0))</f>
        <v>NA</v>
      </c>
      <c r="J20" s="247" t="str">
        <f>IF(_xlfn.XLOOKUP($D20,OVERALL!$F$6:$F$512,OVERALL!N$6:N$512,"",0)="","",_xlfn.XLOOKUP($D20,OVERALL!$F$6:$F$512,OVERALL!N$6:N$512,"",0))</f>
        <v/>
      </c>
      <c r="K20" s="248">
        <f>_xlfn.XLOOKUP($E20,OVERALL!$K$6:$K$512,OVERALL!R$6:R$512,"",0)</f>
        <v>89.27</v>
      </c>
      <c r="L20" s="247">
        <f>_xlfn.XLOOKUP($E20,OVERALL!$K$6:$K$512,OVERALL!S$6:S$512,"",0)</f>
        <v>0</v>
      </c>
      <c r="M20" s="248">
        <f>_xlfn.XLOOKUP($E20,OVERALL!$K$6:$K$512,OVERALL!T$6:T$512,"",0)</f>
        <v>11</v>
      </c>
      <c r="N20" s="246">
        <f>_xlfn.XLOOKUP($E20,OVERALL!$K$6:$K$512,OVERALL!U$6:U$512,"",0)</f>
        <v>22</v>
      </c>
      <c r="O20" s="249">
        <f>_xlfn.XLOOKUP($E20,OVERALL!$K$6:$K$512,OVERALL!V$6:V$512,"",0)</f>
        <v>15.5</v>
      </c>
    </row>
    <row r="21" spans="3:15" ht="15" customHeight="1">
      <c r="C21" s="261">
        <v>15</v>
      </c>
      <c r="D21" s="240" t="str">
        <f t="shared" si="0"/>
        <v>TE15</v>
      </c>
      <c r="E21" s="240" t="str">
        <f>_xlfn.XLOOKUP($D21,OVERALL!$F$6:$F$512,OVERALL!K$6:K$512,"",0)</f>
        <v>David Njoku</v>
      </c>
      <c r="F21" s="240" t="str">
        <f>_xlfn.XLOOKUP($E21,OVERALL!$K$6:$K$512,OVERALL!O$6:O$512,"",0)</f>
        <v>CLE</v>
      </c>
      <c r="G21" s="240">
        <f>_xlfn.XLOOKUP($E21,OVERALL!$K$6:$K$512,OVERALL!P$6:P$512,"",0)</f>
        <v>9</v>
      </c>
      <c r="H21" s="246" t="str">
        <f>IF(_xlfn.XLOOKUP($D21,OVERALL!$F$6:$F$512,OVERALL!L$6:L$512,"",0)="","",_xlfn.XLOOKUP($D21,OVERALL!$F$6:$F$512,OVERALL!L$6:L$512,"",0))</f>
        <v>SHAFT</v>
      </c>
      <c r="I21" s="268">
        <f>IF(_xlfn.XLOOKUP($D21,OVERALL!$F$6:$F$512,OVERALL!M$6:M$512,"",0)="","",_xlfn.XLOOKUP($D21,OVERALL!$F$6:$F$512,OVERALL!M$6:M$512,"",0))</f>
        <v>3</v>
      </c>
      <c r="J21" s="247" t="str">
        <f>IF(_xlfn.XLOOKUP($D21,OVERALL!$F$6:$F$512,OVERALL!N$6:N$512,"",0)="","",_xlfn.XLOOKUP($D21,OVERALL!$F$6:$F$512,OVERALL!N$6:N$512,"",0))</f>
        <v>X</v>
      </c>
      <c r="K21" s="248">
        <f>_xlfn.XLOOKUP($E21,OVERALL!$K$6:$K$512,OVERALL!R$6:R$512,"",0)</f>
        <v>92.96</v>
      </c>
      <c r="L21" s="247">
        <f>_xlfn.XLOOKUP($E21,OVERALL!$K$6:$K$512,OVERALL!S$6:S$512,"",0)</f>
        <v>71.599999999999994</v>
      </c>
      <c r="M21" s="248">
        <f>_xlfn.XLOOKUP($E21,OVERALL!$K$6:$K$512,OVERALL!T$6:T$512,"",0)</f>
        <v>10</v>
      </c>
      <c r="N21" s="246">
        <f>_xlfn.XLOOKUP($E21,OVERALL!$K$6:$K$512,OVERALL!U$6:U$512,"",0)</f>
        <v>22</v>
      </c>
      <c r="O21" s="249">
        <f>_xlfn.XLOOKUP($E21,OVERALL!$K$6:$K$512,OVERALL!V$6:V$512,"",0)</f>
        <v>16</v>
      </c>
    </row>
    <row r="22" spans="3:15" ht="15" customHeight="1">
      <c r="C22" s="261">
        <v>16</v>
      </c>
      <c r="D22" s="240" t="str">
        <f t="shared" si="0"/>
        <v>TE16</v>
      </c>
      <c r="E22" s="240" t="str">
        <f>_xlfn.XLOOKUP($D22,OVERALL!$F$6:$F$512,OVERALL!K$6:K$512,"",0)</f>
        <v>Mike Gesicki</v>
      </c>
      <c r="F22" s="240" t="str">
        <f>_xlfn.XLOOKUP($E22,OVERALL!$K$6:$K$512,OVERALL!O$6:O$512,"",0)</f>
        <v>MIA</v>
      </c>
      <c r="G22" s="240">
        <f>_xlfn.XLOOKUP($E22,OVERALL!$K$6:$K$512,OVERALL!P$6:P$512,"",0)</f>
        <v>11</v>
      </c>
      <c r="H22" s="246" t="str">
        <f>IF(_xlfn.XLOOKUP($D22,OVERALL!$F$6:$F$512,OVERALL!L$6:L$512,"",0)="","",_xlfn.XLOOKUP($D22,OVERALL!$F$6:$F$512,OVERALL!L$6:L$512,"",0))</f>
        <v>DYNASTY</v>
      </c>
      <c r="I22" s="268">
        <f>IF(_xlfn.XLOOKUP($D22,OVERALL!$F$6:$F$512,OVERALL!M$6:M$512,"",0)="","",_xlfn.XLOOKUP($D22,OVERALL!$F$6:$F$512,OVERALL!M$6:M$512,"",0))</f>
        <v>6</v>
      </c>
      <c r="J22" s="247" t="str">
        <f>IF(_xlfn.XLOOKUP($D22,OVERALL!$F$6:$F$512,OVERALL!N$6:N$512,"",0)="","",_xlfn.XLOOKUP($D22,OVERALL!$F$6:$F$512,OVERALL!N$6:N$512,"",0))</f>
        <v>X</v>
      </c>
      <c r="K22" s="248">
        <f>_xlfn.XLOOKUP($E22,OVERALL!$K$6:$K$512,OVERALL!R$6:R$512,"",0)</f>
        <v>104.41</v>
      </c>
      <c r="L22" s="247">
        <f>_xlfn.XLOOKUP($E22,OVERALL!$K$6:$K$512,OVERALL!S$6:S$512,"",0)</f>
        <v>92</v>
      </c>
      <c r="M22" s="248">
        <f>_xlfn.XLOOKUP($E22,OVERALL!$K$6:$K$512,OVERALL!T$6:T$512,"",0)</f>
        <v>10</v>
      </c>
      <c r="N22" s="246">
        <f>_xlfn.XLOOKUP($E22,OVERALL!$K$6:$K$512,OVERALL!U$6:U$512,"",0)</f>
        <v>24</v>
      </c>
      <c r="O22" s="249">
        <f>_xlfn.XLOOKUP($E22,OVERALL!$K$6:$K$512,OVERALL!V$6:V$512,"",0)</f>
        <v>16.899999999999999</v>
      </c>
    </row>
    <row r="23" spans="3:15" ht="15" customHeight="1">
      <c r="C23" s="261">
        <v>17</v>
      </c>
      <c r="D23" s="240" t="str">
        <f t="shared" si="0"/>
        <v>TE17</v>
      </c>
      <c r="E23" s="240" t="str">
        <f>_xlfn.XLOOKUP($D23,OVERALL!$F$6:$F$512,OVERALL!K$6:K$512,"",0)</f>
        <v>Tyler Higbee</v>
      </c>
      <c r="F23" s="240" t="str">
        <f>_xlfn.XLOOKUP($E23,OVERALL!$K$6:$K$512,OVERALL!O$6:O$512,"",0)</f>
        <v>LAR</v>
      </c>
      <c r="G23" s="240">
        <f>_xlfn.XLOOKUP($E23,OVERALL!$K$6:$K$512,OVERALL!P$6:P$512,"",0)</f>
        <v>7</v>
      </c>
      <c r="H23" s="246" t="str">
        <f>IF(_xlfn.XLOOKUP($D23,OVERALL!$F$6:$F$512,OVERALL!L$6:L$512,"",0)="","",_xlfn.XLOOKUP($D23,OVERALL!$F$6:$F$512,OVERALL!L$6:L$512,"",0))</f>
        <v>HOMIES</v>
      </c>
      <c r="I23" s="268">
        <f>IF(_xlfn.XLOOKUP($D23,OVERALL!$F$6:$F$512,OVERALL!M$6:M$512,"",0)="","",_xlfn.XLOOKUP($D23,OVERALL!$F$6:$F$512,OVERALL!M$6:M$512,"",0))</f>
        <v>3</v>
      </c>
      <c r="J23" s="247" t="str">
        <f>IF(_xlfn.XLOOKUP($D23,OVERALL!$F$6:$F$512,OVERALL!N$6:N$512,"",0)="","",_xlfn.XLOOKUP($D23,OVERALL!$F$6:$F$512,OVERALL!N$6:N$512,"",0))</f>
        <v>X</v>
      </c>
      <c r="K23" s="248">
        <f>_xlfn.XLOOKUP($E23,OVERALL!$K$6:$K$512,OVERALL!R$6:R$512,"",0)</f>
        <v>85.73</v>
      </c>
      <c r="L23" s="247">
        <f>_xlfn.XLOOKUP($E23,OVERALL!$K$6:$K$512,OVERALL!S$6:S$512,"",0)</f>
        <v>86</v>
      </c>
      <c r="M23" s="248">
        <f>_xlfn.XLOOKUP($E23,OVERALL!$K$6:$K$512,OVERALL!T$6:T$512,"",0)</f>
        <v>17</v>
      </c>
      <c r="N23" s="246">
        <f>_xlfn.XLOOKUP($E23,OVERALL!$K$6:$K$512,OVERALL!U$6:U$512,"",0)</f>
        <v>23</v>
      </c>
      <c r="O23" s="249">
        <f>_xlfn.XLOOKUP($E23,OVERALL!$K$6:$K$512,OVERALL!V$6:V$512,"",0)</f>
        <v>20.100000000000001</v>
      </c>
    </row>
    <row r="24" spans="3:15" ht="15" customHeight="1">
      <c r="C24" s="261">
        <v>18</v>
      </c>
      <c r="D24" s="240" t="str">
        <f t="shared" si="0"/>
        <v>TE18</v>
      </c>
      <c r="E24" s="240" t="str">
        <f>_xlfn.XLOOKUP($D24,OVERALL!$F$6:$F$512,OVERALL!K$6:K$512,"",0)</f>
        <v>Albert Okwuegbunam</v>
      </c>
      <c r="F24" s="240" t="str">
        <f>_xlfn.XLOOKUP($E24,OVERALL!$K$6:$K$512,OVERALL!O$6:O$512,"",0)</f>
        <v>DEN</v>
      </c>
      <c r="G24" s="240">
        <f>_xlfn.XLOOKUP($E24,OVERALL!$K$6:$K$512,OVERALL!P$6:P$512,"",0)</f>
        <v>9</v>
      </c>
      <c r="H24" s="275" t="str">
        <f>IF(_xlfn.XLOOKUP($D24,OVERALL!$F$6:$F$512,OVERALL!L$6:L$512,"",0)="","",_xlfn.XLOOKUP($D24,OVERALL!$F$6:$F$512,OVERALL!L$6:L$512,"",0))</f>
        <v>FREE AGENT</v>
      </c>
      <c r="I24" s="268" t="str">
        <f>IF(_xlfn.XLOOKUP($D24,OVERALL!$F$6:$F$512,OVERALL!M$6:M$512,"",0)="","",_xlfn.XLOOKUP($D24,OVERALL!$F$6:$F$512,OVERALL!M$6:M$512,"",0))</f>
        <v>NA</v>
      </c>
      <c r="J24" s="247" t="str">
        <f>IF(_xlfn.XLOOKUP($D24,OVERALL!$F$6:$F$512,OVERALL!N$6:N$512,"",0)="","",_xlfn.XLOOKUP($D24,OVERALL!$F$6:$F$512,OVERALL!N$6:N$512,"",0))</f>
        <v/>
      </c>
      <c r="K24" s="248">
        <f>_xlfn.XLOOKUP($E24,OVERALL!$K$6:$K$512,OVERALL!R$6:R$512,"",0)</f>
        <v>80.25</v>
      </c>
      <c r="L24" s="247">
        <f>_xlfn.XLOOKUP($E24,OVERALL!$K$6:$K$512,OVERALL!S$6:S$512,"",0)</f>
        <v>43</v>
      </c>
      <c r="M24" s="248">
        <f>_xlfn.XLOOKUP($E24,OVERALL!$K$6:$K$512,OVERALL!T$6:T$512,"",0)</f>
        <v>12</v>
      </c>
      <c r="N24" s="246">
        <f>_xlfn.XLOOKUP($E24,OVERALL!$K$6:$K$512,OVERALL!U$6:U$512,"",0)</f>
        <v>24</v>
      </c>
      <c r="O24" s="249">
        <f>_xlfn.XLOOKUP($E24,OVERALL!$K$6:$K$512,OVERALL!V$6:V$512,"",0)</f>
        <v>16.8</v>
      </c>
    </row>
    <row r="25" spans="3:15" ht="15" customHeight="1">
      <c r="C25" s="261">
        <v>19</v>
      </c>
      <c r="D25" s="240" t="str">
        <f t="shared" si="0"/>
        <v>TE19</v>
      </c>
      <c r="E25" s="240" t="str">
        <f>_xlfn.XLOOKUP($D25,OVERALL!$F$6:$F$512,OVERALL!K$6:K$512,"",0)</f>
        <v>Gerald Everett</v>
      </c>
      <c r="F25" s="240" t="str">
        <f>_xlfn.XLOOKUP($E25,OVERALL!$K$6:$K$512,OVERALL!O$6:O$512,"",0)</f>
        <v>LAC</v>
      </c>
      <c r="G25" s="240">
        <f>_xlfn.XLOOKUP($E25,OVERALL!$K$6:$K$512,OVERALL!P$6:P$512,"",0)</f>
        <v>8</v>
      </c>
      <c r="H25" s="246" t="str">
        <f>IF(_xlfn.XLOOKUP($D25,OVERALL!$F$6:$F$512,OVERALL!L$6:L$512,"",0)="","",_xlfn.XLOOKUP($D25,OVERALL!$F$6:$F$512,OVERALL!L$6:L$512,"",0))</f>
        <v>SHAFT</v>
      </c>
      <c r="I25" s="268">
        <f>IF(_xlfn.XLOOKUP($D25,OVERALL!$F$6:$F$512,OVERALL!M$6:M$512,"",0)="","",_xlfn.XLOOKUP($D25,OVERALL!$F$6:$F$512,OVERALL!M$6:M$512,"",0))</f>
        <v>1</v>
      </c>
      <c r="J25" s="247" t="str">
        <f>IF(_xlfn.XLOOKUP($D25,OVERALL!$F$6:$F$512,OVERALL!N$6:N$512,"",0)="","",_xlfn.XLOOKUP($D25,OVERALL!$F$6:$F$512,OVERALL!N$6:N$512,"",0))</f>
        <v>X</v>
      </c>
      <c r="K25" s="248">
        <f>_xlfn.XLOOKUP($E25,OVERALL!$K$6:$K$512,OVERALL!R$6:R$512,"",0)</f>
        <v>92.05</v>
      </c>
      <c r="L25" s="247">
        <f>_xlfn.XLOOKUP($E25,OVERALL!$K$6:$K$512,OVERALL!S$6:S$512,"",0)</f>
        <v>69.8</v>
      </c>
      <c r="M25" s="248">
        <f>_xlfn.XLOOKUP($E25,OVERALL!$K$6:$K$512,OVERALL!T$6:T$512,"",0)</f>
        <v>15</v>
      </c>
      <c r="N25" s="246">
        <f>_xlfn.XLOOKUP($E25,OVERALL!$K$6:$K$512,OVERALL!U$6:U$512,"",0)</f>
        <v>26</v>
      </c>
      <c r="O25" s="249">
        <f>_xlfn.XLOOKUP($E25,OVERALL!$K$6:$K$512,OVERALL!V$6:V$512,"",0)</f>
        <v>18.7</v>
      </c>
    </row>
    <row r="26" spans="3:15" ht="15" customHeight="1">
      <c r="C26" s="261">
        <v>20</v>
      </c>
      <c r="D26" s="240" t="str">
        <f t="shared" si="0"/>
        <v>TE20</v>
      </c>
      <c r="E26" s="240" t="str">
        <f>_xlfn.XLOOKUP($D26,OVERALL!$F$6:$F$512,OVERALL!K$6:K$512,"",0)</f>
        <v>Noah Fant</v>
      </c>
      <c r="F26" s="240" t="str">
        <f>_xlfn.XLOOKUP($E26,OVERALL!$K$6:$K$512,OVERALL!O$6:O$512,"",0)</f>
        <v>SEA</v>
      </c>
      <c r="G26" s="240">
        <f>_xlfn.XLOOKUP($E26,OVERALL!$K$6:$K$512,OVERALL!P$6:P$512,"",0)</f>
        <v>11</v>
      </c>
      <c r="H26" s="246" t="str">
        <f>IF(_xlfn.XLOOKUP($D26,OVERALL!$F$6:$F$512,OVERALL!L$6:L$512,"",0)="","",_xlfn.XLOOKUP($D26,OVERALL!$F$6:$F$512,OVERALL!L$6:L$512,"",0))</f>
        <v>SHAFT</v>
      </c>
      <c r="I26" s="268">
        <f>IF(_xlfn.XLOOKUP($D26,OVERALL!$F$6:$F$512,OVERALL!M$6:M$512,"",0)="","",_xlfn.XLOOKUP($D26,OVERALL!$F$6:$F$512,OVERALL!M$6:M$512,"",0))</f>
        <v>6</v>
      </c>
      <c r="J26" s="247" t="str">
        <f>IF(_xlfn.XLOOKUP($D26,OVERALL!$F$6:$F$512,OVERALL!N$6:N$512,"",0)="","",_xlfn.XLOOKUP($D26,OVERALL!$F$6:$F$512,OVERALL!N$6:N$512,"",0))</f>
        <v>X</v>
      </c>
      <c r="K26" s="248">
        <f>_xlfn.XLOOKUP($E26,OVERALL!$K$6:$K$512,OVERALL!R$6:R$512,"",0)</f>
        <v>84.02</v>
      </c>
      <c r="L26" s="247">
        <f>_xlfn.XLOOKUP($E26,OVERALL!$K$6:$K$512,OVERALL!S$6:S$512,"",0)</f>
        <v>91</v>
      </c>
      <c r="M26" s="248">
        <f>_xlfn.XLOOKUP($E26,OVERALL!$K$6:$K$512,OVERALL!T$6:T$512,"",0)</f>
        <v>16</v>
      </c>
      <c r="N26" s="246">
        <f>_xlfn.XLOOKUP($E26,OVERALL!$K$6:$K$512,OVERALL!U$6:U$512,"",0)</f>
        <v>25</v>
      </c>
      <c r="O26" s="249">
        <f>_xlfn.XLOOKUP($E26,OVERALL!$K$6:$K$512,OVERALL!V$6:V$512,"",0)</f>
        <v>20.8</v>
      </c>
    </row>
    <row r="27" spans="3:15" ht="15" customHeight="1">
      <c r="C27" s="261">
        <v>21</v>
      </c>
      <c r="D27" s="240" t="str">
        <f t="shared" si="0"/>
        <v>TE21</v>
      </c>
      <c r="E27" s="240" t="str">
        <f>_xlfn.XLOOKUP($D27,OVERALL!$F$6:$F$512,OVERALL!K$6:K$512,"",0)</f>
        <v>Robert Tonyan</v>
      </c>
      <c r="F27" s="240" t="str">
        <f>_xlfn.XLOOKUP($E27,OVERALL!$K$6:$K$512,OVERALL!O$6:O$512,"",0)</f>
        <v>GB</v>
      </c>
      <c r="G27" s="240">
        <f>_xlfn.XLOOKUP($E27,OVERALL!$K$6:$K$512,OVERALL!P$6:P$512,"",0)</f>
        <v>14</v>
      </c>
      <c r="H27" s="246" t="str">
        <f>IF(_xlfn.XLOOKUP($D27,OVERALL!$F$6:$F$512,OVERALL!L$6:L$512,"",0)="","",_xlfn.XLOOKUP($D27,OVERALL!$F$6:$F$512,OVERALL!L$6:L$512,"",0))</f>
        <v>BROTHERHOOD</v>
      </c>
      <c r="I27" s="268">
        <f>IF(_xlfn.XLOOKUP($D27,OVERALL!$F$6:$F$512,OVERALL!M$6:M$512,"",0)="","",_xlfn.XLOOKUP($D27,OVERALL!$F$6:$F$512,OVERALL!M$6:M$512,"",0))</f>
        <v>2</v>
      </c>
      <c r="J27" s="247" t="str">
        <f>IF(_xlfn.XLOOKUP($D27,OVERALL!$F$6:$F$512,OVERALL!N$6:N$512,"",0)="","",_xlfn.XLOOKUP($D27,OVERALL!$F$6:$F$512,OVERALL!N$6:N$512,"",0))</f>
        <v>X</v>
      </c>
      <c r="K27" s="248">
        <f>_xlfn.XLOOKUP($E27,OVERALL!$K$6:$K$512,OVERALL!R$6:R$512,"",0)</f>
        <v>76.06</v>
      </c>
      <c r="L27" s="247">
        <f>_xlfn.XLOOKUP($E27,OVERALL!$K$6:$K$512,OVERALL!S$6:S$512,"",0)</f>
        <v>32.4</v>
      </c>
      <c r="M27" s="248">
        <f>_xlfn.XLOOKUP($E27,OVERALL!$K$6:$K$512,OVERALL!T$6:T$512,"",0)</f>
        <v>13</v>
      </c>
      <c r="N27" s="246">
        <f>_xlfn.XLOOKUP($E27,OVERALL!$K$6:$K$512,OVERALL!U$6:U$512,"",0)</f>
        <v>29</v>
      </c>
      <c r="O27" s="249">
        <f>_xlfn.XLOOKUP($E27,OVERALL!$K$6:$K$512,OVERALL!V$6:V$512,"",0)</f>
        <v>20.2</v>
      </c>
    </row>
    <row r="28" spans="3:15" ht="15" customHeight="1">
      <c r="C28" s="261">
        <v>22</v>
      </c>
      <c r="D28" s="240" t="str">
        <f t="shared" si="0"/>
        <v>TE22</v>
      </c>
      <c r="E28" s="240" t="str">
        <f>_xlfn.XLOOKUP($D28,OVERALL!$F$6:$F$512,OVERALL!K$6:K$512,"",0)</f>
        <v>Evan Engram</v>
      </c>
      <c r="F28" s="240" t="str">
        <f>_xlfn.XLOOKUP($E28,OVERALL!$K$6:$K$512,OVERALL!O$6:O$512,"",0)</f>
        <v>JAC</v>
      </c>
      <c r="G28" s="240">
        <f>_xlfn.XLOOKUP($E28,OVERALL!$K$6:$K$512,OVERALL!P$6:P$512,"",0)</f>
        <v>11</v>
      </c>
      <c r="H28" s="246" t="str">
        <f>IF(_xlfn.XLOOKUP($D28,OVERALL!$F$6:$F$512,OVERALL!L$6:L$512,"",0)="","",_xlfn.XLOOKUP($D28,OVERALL!$F$6:$F$512,OVERALL!L$6:L$512,"",0))</f>
        <v>HABANEROS</v>
      </c>
      <c r="I28" s="268">
        <f>IF(_xlfn.XLOOKUP($D28,OVERALL!$F$6:$F$512,OVERALL!M$6:M$512,"",0)="","",_xlfn.XLOOKUP($D28,OVERALL!$F$6:$F$512,OVERALL!M$6:M$512,"",0))</f>
        <v>3</v>
      </c>
      <c r="J28" s="247" t="str">
        <f>IF(_xlfn.XLOOKUP($D28,OVERALL!$F$6:$F$512,OVERALL!N$6:N$512,"",0)="","",_xlfn.XLOOKUP($D28,OVERALL!$F$6:$F$512,OVERALL!N$6:N$512,"",0))</f>
        <v>X</v>
      </c>
      <c r="K28" s="248">
        <f>_xlfn.XLOOKUP($E28,OVERALL!$K$6:$K$512,OVERALL!R$6:R$512,"",0)</f>
        <v>93.35</v>
      </c>
      <c r="L28" s="247">
        <f>_xlfn.XLOOKUP($E28,OVERALL!$K$6:$K$512,OVERALL!S$6:S$512,"",0)</f>
        <v>56.5</v>
      </c>
      <c r="M28" s="248">
        <f>_xlfn.XLOOKUP($E28,OVERALL!$K$6:$K$512,OVERALL!T$6:T$512,"",0)</f>
        <v>16</v>
      </c>
      <c r="N28" s="246">
        <f>_xlfn.XLOOKUP($E28,OVERALL!$K$6:$K$512,OVERALL!U$6:U$512,"",0)</f>
        <v>24</v>
      </c>
      <c r="O28" s="249">
        <f>_xlfn.XLOOKUP($E28,OVERALL!$K$6:$K$512,OVERALL!V$6:V$512,"",0)</f>
        <v>22.1</v>
      </c>
    </row>
    <row r="29" spans="3:15" ht="15" customHeight="1">
      <c r="C29" s="261">
        <v>23</v>
      </c>
      <c r="D29" s="240" t="str">
        <f t="shared" si="0"/>
        <v>TE23</v>
      </c>
      <c r="E29" s="240" t="str">
        <f>_xlfn.XLOOKUP($D29,OVERALL!$F$6:$F$512,OVERALL!K$6:K$512,"",0)</f>
        <v>Austin Hooper</v>
      </c>
      <c r="F29" s="240" t="str">
        <f>_xlfn.XLOOKUP($E29,OVERALL!$K$6:$K$512,OVERALL!O$6:O$512,"",0)</f>
        <v>TEN</v>
      </c>
      <c r="G29" s="240">
        <f>_xlfn.XLOOKUP($E29,OVERALL!$K$6:$K$512,OVERALL!P$6:P$512,"",0)</f>
        <v>6</v>
      </c>
      <c r="H29" s="246" t="str">
        <f>IF(_xlfn.XLOOKUP($D29,OVERALL!$F$6:$F$512,OVERALL!L$6:L$512,"",0)="","",_xlfn.XLOOKUP($D29,OVERALL!$F$6:$F$512,OVERALL!L$6:L$512,"",0))</f>
        <v>WAILERS</v>
      </c>
      <c r="I29" s="268">
        <f>IF(_xlfn.XLOOKUP($D29,OVERALL!$F$6:$F$512,OVERALL!M$6:M$512,"",0)="","",_xlfn.XLOOKUP($D29,OVERALL!$F$6:$F$512,OVERALL!M$6:M$512,"",0))</f>
        <v>3</v>
      </c>
      <c r="J29" s="247" t="str">
        <f>IF(_xlfn.XLOOKUP($D29,OVERALL!$F$6:$F$512,OVERALL!N$6:N$512,"",0)="","",_xlfn.XLOOKUP($D29,OVERALL!$F$6:$F$512,OVERALL!N$6:N$512,"",0))</f>
        <v>C</v>
      </c>
      <c r="K29" s="248">
        <f>_xlfn.XLOOKUP($E29,OVERALL!$K$6:$K$512,OVERALL!R$6:R$512,"",0)</f>
        <v>89.28</v>
      </c>
      <c r="L29" s="247">
        <f>_xlfn.XLOOKUP($E29,OVERALL!$K$6:$K$512,OVERALL!S$6:S$512,"",0)</f>
        <v>54.5</v>
      </c>
      <c r="M29" s="248">
        <f>_xlfn.XLOOKUP($E29,OVERALL!$K$6:$K$512,OVERALL!T$6:T$512,"",0)</f>
        <v>17</v>
      </c>
      <c r="N29" s="246">
        <f>_xlfn.XLOOKUP($E29,OVERALL!$K$6:$K$512,OVERALL!U$6:U$512,"",0)</f>
        <v>26</v>
      </c>
      <c r="O29" s="249">
        <f>_xlfn.XLOOKUP($E29,OVERALL!$K$6:$K$512,OVERALL!V$6:V$512,"",0)</f>
        <v>21.6</v>
      </c>
    </row>
    <row r="30" spans="3:15" ht="15" customHeight="1">
      <c r="C30" s="261">
        <v>24</v>
      </c>
      <c r="D30" s="240" t="str">
        <f t="shared" si="0"/>
        <v>TE24</v>
      </c>
      <c r="E30" s="240" t="str">
        <f>_xlfn.XLOOKUP($D30,OVERALL!$F$6:$F$512,OVERALL!K$6:K$512,"",0)</f>
        <v>Hayden Hurst</v>
      </c>
      <c r="F30" s="240" t="str">
        <f>_xlfn.XLOOKUP($E30,OVERALL!$K$6:$K$512,OVERALL!O$6:O$512,"",0)</f>
        <v>CIN</v>
      </c>
      <c r="G30" s="240">
        <f>_xlfn.XLOOKUP($E30,OVERALL!$K$6:$K$512,OVERALL!P$6:P$512,"",0)</f>
        <v>10</v>
      </c>
      <c r="H30" s="246" t="str">
        <f>IF(_xlfn.XLOOKUP($D30,OVERALL!$F$6:$F$512,OVERALL!L$6:L$512,"",0)="","",_xlfn.XLOOKUP($D30,OVERALL!$F$6:$F$512,OVERALL!L$6:L$512,"",0))</f>
        <v>FREE AGENT</v>
      </c>
      <c r="I30" s="268" t="str">
        <f>IF(_xlfn.XLOOKUP($D30,OVERALL!$F$6:$F$512,OVERALL!M$6:M$512,"",0)="","",_xlfn.XLOOKUP($D30,OVERALL!$F$6:$F$512,OVERALL!M$6:M$512,"",0))</f>
        <v>NA</v>
      </c>
      <c r="J30" s="247" t="str">
        <f>IF(_xlfn.XLOOKUP($D30,OVERALL!$F$6:$F$512,OVERALL!N$6:N$512,"",0)="","",_xlfn.XLOOKUP($D30,OVERALL!$F$6:$F$512,OVERALL!N$6:N$512,"",0))</f>
        <v/>
      </c>
      <c r="K30" s="248">
        <f>_xlfn.XLOOKUP($E30,OVERALL!$K$6:$K$512,OVERALL!R$6:R$512,"",0)</f>
        <v>67.94</v>
      </c>
      <c r="L30" s="247">
        <f>_xlfn.XLOOKUP($E30,OVERALL!$K$6:$K$512,OVERALL!S$6:S$512,"",0)</f>
        <v>38.1</v>
      </c>
      <c r="M30" s="248">
        <f>_xlfn.XLOOKUP($E30,OVERALL!$K$6:$K$512,OVERALL!T$6:T$512,"",0)</f>
        <v>18</v>
      </c>
      <c r="N30" s="246">
        <f>_xlfn.XLOOKUP($E30,OVERALL!$K$6:$K$512,OVERALL!U$6:U$512,"",0)</f>
        <v>28</v>
      </c>
      <c r="O30" s="249">
        <f>_xlfn.XLOOKUP($E30,OVERALL!$K$6:$K$512,OVERALL!V$6:V$512,"",0)</f>
        <v>22.7</v>
      </c>
    </row>
    <row r="31" spans="3:15" ht="15" customHeight="1">
      <c r="C31" s="261">
        <v>25</v>
      </c>
      <c r="D31" s="240" t="str">
        <f t="shared" si="0"/>
        <v>TE25</v>
      </c>
      <c r="E31" s="240" t="str">
        <f>_xlfn.XLOOKUP($D31,OVERALL!$F$6:$F$512,OVERALL!K$6:K$512,"",0)</f>
        <v>Logan Thomas</v>
      </c>
      <c r="F31" s="240" t="str">
        <f>_xlfn.XLOOKUP($E31,OVERALL!$K$6:$K$512,OVERALL!O$6:O$512,"",0)</f>
        <v>WAS</v>
      </c>
      <c r="G31" s="240">
        <f>_xlfn.XLOOKUP($E31,OVERALL!$K$6:$K$512,OVERALL!P$6:P$512,"",0)</f>
        <v>14</v>
      </c>
      <c r="H31" s="270" t="str">
        <f>IF(_xlfn.XLOOKUP($D31,OVERALL!$F$6:$F$512,OVERALL!L$6:L$512,"",0)="","",_xlfn.XLOOKUP($D31,OVERALL!$F$6:$F$512,OVERALL!L$6:L$512,"",0))</f>
        <v>DYNASTY</v>
      </c>
      <c r="I31" s="268">
        <f>IF(_xlfn.XLOOKUP($D31,OVERALL!$F$6:$F$512,OVERALL!M$6:M$512,"",0)="","",_xlfn.XLOOKUP($D31,OVERALL!$F$6:$F$512,OVERALL!M$6:M$512,"",0))</f>
        <v>2</v>
      </c>
      <c r="J31" s="247" t="str">
        <f>IF(_xlfn.XLOOKUP($D31,OVERALL!$F$6:$F$512,OVERALL!N$6:N$512,"",0)="","",_xlfn.XLOOKUP($D31,OVERALL!$F$6:$F$512,OVERALL!N$6:N$512,"",0))</f>
        <v>X</v>
      </c>
      <c r="K31" s="248">
        <f>_xlfn.XLOOKUP($E31,OVERALL!$K$6:$K$512,OVERALL!R$6:R$512,"",0)</f>
        <v>84.07</v>
      </c>
      <c r="L31" s="247">
        <f>_xlfn.XLOOKUP($E31,OVERALL!$K$6:$K$512,OVERALL!S$6:S$512,"",0)</f>
        <v>35.6</v>
      </c>
      <c r="M31" s="248">
        <f>_xlfn.XLOOKUP($E31,OVERALL!$K$6:$K$512,OVERALL!T$6:T$512,"",0)</f>
        <v>19</v>
      </c>
      <c r="N31" s="246">
        <f>_xlfn.XLOOKUP($E31,OVERALL!$K$6:$K$512,OVERALL!U$6:U$512,"",0)</f>
        <v>31</v>
      </c>
      <c r="O31" s="249">
        <f>_xlfn.XLOOKUP($E31,OVERALL!$K$6:$K$512,OVERALL!V$6:V$512,"",0)</f>
        <v>25.1</v>
      </c>
    </row>
    <row r="32" spans="3:15" ht="15" customHeight="1">
      <c r="C32" s="261">
        <v>26</v>
      </c>
      <c r="D32" s="240" t="str">
        <f t="shared" si="0"/>
        <v>TE26</v>
      </c>
      <c r="E32" s="240" t="str">
        <f>_xlfn.XLOOKUP($D32,OVERALL!$F$6:$F$512,OVERALL!K$6:K$512,"",0)</f>
        <v>Brevin Jordan</v>
      </c>
      <c r="F32" s="240" t="str">
        <f>_xlfn.XLOOKUP($E32,OVERALL!$K$6:$K$512,OVERALL!O$6:O$512,"",0)</f>
        <v>HOU</v>
      </c>
      <c r="G32" s="240">
        <f>_xlfn.XLOOKUP($E32,OVERALL!$K$6:$K$512,OVERALL!P$6:P$512,"",0)</f>
        <v>6</v>
      </c>
      <c r="H32" s="246" t="str">
        <f>IF(_xlfn.XLOOKUP($D32,OVERALL!$F$6:$F$512,OVERALL!L$6:L$512,"",0)="","",_xlfn.XLOOKUP($D32,OVERALL!$F$6:$F$512,OVERALL!L$6:L$512,"",0))</f>
        <v>FREE AGENT</v>
      </c>
      <c r="I32" s="268" t="str">
        <f>IF(_xlfn.XLOOKUP($D32,OVERALL!$F$6:$F$512,OVERALL!M$6:M$512,"",0)="","",_xlfn.XLOOKUP($D32,OVERALL!$F$6:$F$512,OVERALL!M$6:M$512,"",0))</f>
        <v>NA</v>
      </c>
      <c r="J32" s="247" t="str">
        <f>IF(_xlfn.XLOOKUP($D32,OVERALL!$F$6:$F$512,OVERALL!N$6:N$512,"",0)="","",_xlfn.XLOOKUP($D32,OVERALL!$F$6:$F$512,OVERALL!N$6:N$512,"",0))</f>
        <v/>
      </c>
      <c r="K32" s="248">
        <f>_xlfn.XLOOKUP($E32,OVERALL!$K$6:$K$512,OVERALL!R$6:R$512,"",0)</f>
        <v>61.53</v>
      </c>
      <c r="L32" s="247">
        <f>_xlfn.XLOOKUP($E32,OVERALL!$K$6:$K$512,OVERALL!S$6:S$512,"",0)</f>
        <v>35.799999999999997</v>
      </c>
      <c r="M32" s="248">
        <f>_xlfn.XLOOKUP($E32,OVERALL!$K$6:$K$512,OVERALL!T$6:T$512,"",0)</f>
        <v>18</v>
      </c>
      <c r="N32" s="246">
        <f>_xlfn.XLOOKUP($E32,OVERALL!$K$6:$K$512,OVERALL!U$6:U$512,"",0)</f>
        <v>38</v>
      </c>
      <c r="O32" s="249">
        <f>_xlfn.XLOOKUP($E32,OVERALL!$K$6:$K$512,OVERALL!V$6:V$512,"",0)</f>
        <v>26.3</v>
      </c>
    </row>
    <row r="33" spans="3:15" ht="15" customHeight="1">
      <c r="C33" s="261">
        <v>27</v>
      </c>
      <c r="D33" s="240" t="str">
        <f t="shared" si="0"/>
        <v>TE27</v>
      </c>
      <c r="E33" s="240" t="str">
        <f>_xlfn.XLOOKUP($D33,OVERALL!$F$6:$F$512,OVERALL!K$6:K$512,"",0)</f>
        <v>Mo Alie-Cox</v>
      </c>
      <c r="F33" s="240" t="str">
        <f>_xlfn.XLOOKUP($E33,OVERALL!$K$6:$K$512,OVERALL!O$6:O$512,"",0)</f>
        <v>IND</v>
      </c>
      <c r="G33" s="240">
        <f>_xlfn.XLOOKUP($E33,OVERALL!$K$6:$K$512,OVERALL!P$6:P$512,"",0)</f>
        <v>14</v>
      </c>
      <c r="H33" s="246" t="str">
        <f>IF(_xlfn.XLOOKUP($D33,OVERALL!$F$6:$F$512,OVERALL!L$6:L$512,"",0)="","",_xlfn.XLOOKUP($D33,OVERALL!$F$6:$F$512,OVERALL!L$6:L$512,"",0))</f>
        <v>FREE AGENT</v>
      </c>
      <c r="I33" s="268" t="str">
        <f>IF(_xlfn.XLOOKUP($D33,OVERALL!$F$6:$F$512,OVERALL!M$6:M$512,"",0)="","",_xlfn.XLOOKUP($D33,OVERALL!$F$6:$F$512,OVERALL!M$6:M$512,"",0))</f>
        <v>NA</v>
      </c>
      <c r="J33" s="247" t="str">
        <f>IF(_xlfn.XLOOKUP($D33,OVERALL!$F$6:$F$512,OVERALL!N$6:N$512,"",0)="","",_xlfn.XLOOKUP($D33,OVERALL!$F$6:$F$512,OVERALL!N$6:N$512,"",0))</f>
        <v/>
      </c>
      <c r="K33" s="248">
        <f>_xlfn.XLOOKUP($E33,OVERALL!$K$6:$K$512,OVERALL!R$6:R$512,"",0)</f>
        <v>59.83</v>
      </c>
      <c r="L33" s="247">
        <f>_xlfn.XLOOKUP($E33,OVERALL!$K$6:$K$512,OVERALL!S$6:S$512,"",0)</f>
        <v>55.6</v>
      </c>
      <c r="M33" s="248">
        <f>_xlfn.XLOOKUP($E33,OVERALL!$K$6:$K$512,OVERALL!T$6:T$512,"",0)</f>
        <v>21</v>
      </c>
      <c r="N33" s="246">
        <f>_xlfn.XLOOKUP($E33,OVERALL!$K$6:$K$512,OVERALL!U$6:U$512,"",0)</f>
        <v>37</v>
      </c>
      <c r="O33" s="249">
        <f>_xlfn.XLOOKUP($E33,OVERALL!$K$6:$K$512,OVERALL!V$6:V$512,"",0)</f>
        <v>28.3</v>
      </c>
    </row>
    <row r="34" spans="3:15" ht="15" customHeight="1">
      <c r="C34" s="261">
        <v>28</v>
      </c>
      <c r="D34" s="240" t="str">
        <f t="shared" si="0"/>
        <v>TE28</v>
      </c>
      <c r="E34" s="240" t="str">
        <f>_xlfn.XLOOKUP($D34,OVERALL!$F$6:$F$512,OVERALL!K$6:K$512,"",0)</f>
        <v>Jonnu Smith</v>
      </c>
      <c r="F34" s="240" t="str">
        <f>_xlfn.XLOOKUP($E34,OVERALL!$K$6:$K$512,OVERALL!O$6:O$512,"",0)</f>
        <v>NE</v>
      </c>
      <c r="G34" s="240">
        <f>_xlfn.XLOOKUP($E34,OVERALL!$K$6:$K$512,OVERALL!P$6:P$512,"",0)</f>
        <v>10</v>
      </c>
      <c r="H34" s="246" t="str">
        <f>IF(_xlfn.XLOOKUP($D34,OVERALL!$F$6:$F$512,OVERALL!L$6:L$512,"",0)="","",_xlfn.XLOOKUP($D34,OVERALL!$F$6:$F$512,OVERALL!L$6:L$512,"",0))</f>
        <v>FREE AGENT</v>
      </c>
      <c r="I34" s="268" t="str">
        <f>IF(_xlfn.XLOOKUP($D34,OVERALL!$F$6:$F$512,OVERALL!M$6:M$512,"",0)="","",_xlfn.XLOOKUP($D34,OVERALL!$F$6:$F$512,OVERALL!M$6:M$512,"",0))</f>
        <v>NA</v>
      </c>
      <c r="J34" s="247" t="str">
        <f>IF(_xlfn.XLOOKUP($D34,OVERALL!$F$6:$F$512,OVERALL!N$6:N$512,"",0)="","",_xlfn.XLOOKUP($D34,OVERALL!$F$6:$F$512,OVERALL!N$6:N$512,"",0))</f>
        <v/>
      </c>
      <c r="K34" s="248">
        <f>_xlfn.XLOOKUP($E34,OVERALL!$K$6:$K$512,OVERALL!R$6:R$512,"",0)</f>
        <v>60.88</v>
      </c>
      <c r="L34" s="247">
        <f>_xlfn.XLOOKUP($E34,OVERALL!$K$6:$K$512,OVERALL!S$6:S$512,"",0)</f>
        <v>39.4</v>
      </c>
      <c r="M34" s="248">
        <f>_xlfn.XLOOKUP($E34,OVERALL!$K$6:$K$512,OVERALL!T$6:T$512,"",0)</f>
        <v>24</v>
      </c>
      <c r="N34" s="246">
        <f>_xlfn.XLOOKUP($E34,OVERALL!$K$6:$K$512,OVERALL!U$6:U$512,"",0)</f>
        <v>34</v>
      </c>
      <c r="O34" s="249">
        <f>_xlfn.XLOOKUP($E34,OVERALL!$K$6:$K$512,OVERALL!V$6:V$512,"",0)</f>
        <v>28.9</v>
      </c>
    </row>
    <row r="35" spans="3:15" ht="15" customHeight="1">
      <c r="C35" s="261">
        <v>29</v>
      </c>
      <c r="D35" s="240" t="str">
        <f t="shared" si="0"/>
        <v>TE29</v>
      </c>
      <c r="E35" s="240" t="str">
        <f>_xlfn.XLOOKUP($D35,OVERALL!$F$6:$F$512,OVERALL!K$6:K$512,"",0)</f>
        <v>Cameron Brate</v>
      </c>
      <c r="F35" s="240" t="str">
        <f>_xlfn.XLOOKUP($E35,OVERALL!$K$6:$K$512,OVERALL!O$6:O$512,"",0)</f>
        <v>TB</v>
      </c>
      <c r="G35" s="240">
        <f>_xlfn.XLOOKUP($E35,OVERALL!$K$6:$K$512,OVERALL!P$6:P$512,"",0)</f>
        <v>11</v>
      </c>
      <c r="H35" s="246" t="str">
        <f>IF(_xlfn.XLOOKUP($D35,OVERALL!$F$6:$F$512,OVERALL!L$6:L$512,"",0)="","",_xlfn.XLOOKUP($D35,OVERALL!$F$6:$F$512,OVERALL!L$6:L$512,"",0))</f>
        <v>FREE AGENT</v>
      </c>
      <c r="I35" s="268" t="str">
        <f>IF(_xlfn.XLOOKUP($D35,OVERALL!$F$6:$F$512,OVERALL!M$6:M$512,"",0)="","",_xlfn.XLOOKUP($D35,OVERALL!$F$6:$F$512,OVERALL!M$6:M$512,"",0))</f>
        <v>NA</v>
      </c>
      <c r="J35" s="247" t="str">
        <f>IF(_xlfn.XLOOKUP($D35,OVERALL!$F$6:$F$512,OVERALL!N$6:N$512,"",0)="","",_xlfn.XLOOKUP($D35,OVERALL!$F$6:$F$512,OVERALL!N$6:N$512,"",0))</f>
        <v/>
      </c>
      <c r="K35" s="248">
        <f>_xlfn.XLOOKUP($E35,OVERALL!$K$6:$K$512,OVERALL!R$6:R$512,"",0)</f>
        <v>59.82</v>
      </c>
      <c r="L35" s="247">
        <f>_xlfn.XLOOKUP($E35,OVERALL!$K$6:$K$512,OVERALL!S$6:S$512,"",0)</f>
        <v>48.5</v>
      </c>
      <c r="M35" s="248">
        <f>_xlfn.XLOOKUP($E35,OVERALL!$K$6:$K$512,OVERALL!T$6:T$512,"",0)</f>
        <v>26</v>
      </c>
      <c r="N35" s="246">
        <f>_xlfn.XLOOKUP($E35,OVERALL!$K$6:$K$512,OVERALL!U$6:U$512,"",0)</f>
        <v>43</v>
      </c>
      <c r="O35" s="249">
        <f>_xlfn.XLOOKUP($E35,OVERALL!$K$6:$K$512,OVERALL!V$6:V$512,"",0)</f>
        <v>31.1</v>
      </c>
    </row>
    <row r="36" spans="3:15" ht="15" customHeight="1">
      <c r="C36" s="261">
        <v>30</v>
      </c>
      <c r="D36" s="240" t="str">
        <f t="shared" si="0"/>
        <v>TE30</v>
      </c>
      <c r="E36" s="240" t="str">
        <f>_xlfn.XLOOKUP($D36,OVERALL!$F$6:$F$512,OVERALL!K$6:K$512,"",0)</f>
        <v>C.J. Uzomah</v>
      </c>
      <c r="F36" s="240" t="str">
        <f>_xlfn.XLOOKUP($E36,OVERALL!$K$6:$K$512,OVERALL!O$6:O$512,"",0)</f>
        <v>NYJ</v>
      </c>
      <c r="G36" s="240">
        <f>_xlfn.XLOOKUP($E36,OVERALL!$K$6:$K$512,OVERALL!P$6:P$512,"",0)</f>
        <v>10</v>
      </c>
      <c r="H36" s="246" t="str">
        <f>IF(_xlfn.XLOOKUP($D36,OVERALL!$F$6:$F$512,OVERALL!L$6:L$512,"",0)="","",_xlfn.XLOOKUP($D36,OVERALL!$F$6:$F$512,OVERALL!L$6:L$512,"",0))</f>
        <v>BROTHERHOOD</v>
      </c>
      <c r="I36" s="268">
        <f>IF(_xlfn.XLOOKUP($D36,OVERALL!$F$6:$F$512,OVERALL!M$6:M$512,"",0)="","",_xlfn.XLOOKUP($D36,OVERALL!$F$6:$F$512,OVERALL!M$6:M$512,"",0))</f>
        <v>3</v>
      </c>
      <c r="J36" s="247" t="str">
        <f>IF(_xlfn.XLOOKUP($D36,OVERALL!$F$6:$F$512,OVERALL!N$6:N$512,"",0)="","",_xlfn.XLOOKUP($D36,OVERALL!$F$6:$F$512,OVERALL!N$6:N$512,"",0))</f>
        <v>X</v>
      </c>
      <c r="K36" s="248">
        <f>_xlfn.XLOOKUP($E36,OVERALL!$K$6:$K$512,OVERALL!R$6:R$512,"",0)</f>
        <v>60.6</v>
      </c>
      <c r="L36" s="247">
        <f>_xlfn.XLOOKUP($E36,OVERALL!$K$6:$K$512,OVERALL!S$6:S$512,"",0)</f>
        <v>79.3</v>
      </c>
      <c r="M36" s="248">
        <f>_xlfn.XLOOKUP($E36,OVERALL!$K$6:$K$512,OVERALL!T$6:T$512,"",0)</f>
        <v>30</v>
      </c>
      <c r="N36" s="246">
        <f>_xlfn.XLOOKUP($E36,OVERALL!$K$6:$K$512,OVERALL!U$6:U$512,"",0)</f>
        <v>47</v>
      </c>
      <c r="O36" s="249">
        <f>_xlfn.XLOOKUP($E36,OVERALL!$K$6:$K$512,OVERALL!V$6:V$512,"",0)</f>
        <v>34.799999999999997</v>
      </c>
    </row>
    <row r="37" spans="3:15" ht="15" customHeight="1">
      <c r="C37" s="261">
        <v>31</v>
      </c>
      <c r="D37" s="240" t="str">
        <f t="shared" si="0"/>
        <v>TE31</v>
      </c>
      <c r="E37" s="240" t="str">
        <f>_xlfn.XLOOKUP($D37,OVERALL!$F$6:$F$512,OVERALL!K$6:K$512,"",0)</f>
        <v>Adam Trautman</v>
      </c>
      <c r="F37" s="240" t="str">
        <f>_xlfn.XLOOKUP($E37,OVERALL!$K$6:$K$512,OVERALL!O$6:O$512,"",0)</f>
        <v>NO</v>
      </c>
      <c r="G37" s="240">
        <f>_xlfn.XLOOKUP($E37,OVERALL!$K$6:$K$512,OVERALL!P$6:P$512,"",0)</f>
        <v>14</v>
      </c>
      <c r="H37" s="246" t="str">
        <f>IF(_xlfn.XLOOKUP($D37,OVERALL!$F$6:$F$512,OVERALL!L$6:L$512,"",0)="","",_xlfn.XLOOKUP($D37,OVERALL!$F$6:$F$512,OVERALL!L$6:L$512,"",0))</f>
        <v>MACHINE</v>
      </c>
      <c r="I37" s="268">
        <f>IF(_xlfn.XLOOKUP($D37,OVERALL!$F$6:$F$512,OVERALL!M$6:M$512,"",0)="","",_xlfn.XLOOKUP($D37,OVERALL!$F$6:$F$512,OVERALL!M$6:M$512,"",0))</f>
        <v>1</v>
      </c>
      <c r="J37" s="247" t="str">
        <f>IF(_xlfn.XLOOKUP($D37,OVERALL!$F$6:$F$512,OVERALL!N$6:N$512,"",0)="","",_xlfn.XLOOKUP($D37,OVERALL!$F$6:$F$512,OVERALL!N$6:N$512,"",0))</f>
        <v>X</v>
      </c>
      <c r="K37" s="248">
        <f>_xlfn.XLOOKUP($E37,OVERALL!$K$6:$K$512,OVERALL!R$6:R$512,"",0)</f>
        <v>49.08</v>
      </c>
      <c r="L37" s="247">
        <f>_xlfn.XLOOKUP($E37,OVERALL!$K$6:$K$512,OVERALL!S$6:S$512,"",0)</f>
        <v>36.299999999999997</v>
      </c>
      <c r="M37" s="248">
        <f>_xlfn.XLOOKUP($E37,OVERALL!$K$6:$K$512,OVERALL!T$6:T$512,"",0)</f>
        <v>26</v>
      </c>
      <c r="N37" s="246">
        <f>_xlfn.XLOOKUP($E37,OVERALL!$K$6:$K$512,OVERALL!U$6:U$512,"",0)</f>
        <v>43</v>
      </c>
      <c r="O37" s="249">
        <f>_xlfn.XLOOKUP($E37,OVERALL!$K$6:$K$512,OVERALL!V$6:V$512,"",0)</f>
        <v>31.1</v>
      </c>
    </row>
    <row r="38" spans="3:15" ht="15" customHeight="1">
      <c r="C38" s="261">
        <v>32</v>
      </c>
      <c r="D38" s="240" t="str">
        <f t="shared" si="0"/>
        <v>TE32</v>
      </c>
      <c r="E38" s="240" t="str">
        <f>_xlfn.XLOOKUP($D38,OVERALL!$F$6:$F$512,OVERALL!K$6:K$512,"",0)</f>
        <v>Dan Arnold</v>
      </c>
      <c r="F38" s="240" t="str">
        <f>_xlfn.XLOOKUP($E38,OVERALL!$K$6:$K$512,OVERALL!O$6:O$512,"",0)</f>
        <v>JAC</v>
      </c>
      <c r="G38" s="240">
        <f>_xlfn.XLOOKUP($E38,OVERALL!$K$6:$K$512,OVERALL!P$6:P$512,"",0)</f>
        <v>11</v>
      </c>
      <c r="H38" s="246" t="str">
        <f>IF(_xlfn.XLOOKUP($D38,OVERALL!$F$6:$F$512,OVERALL!L$6:L$512,"",0)="","",_xlfn.XLOOKUP($D38,OVERALL!$F$6:$F$512,OVERALL!L$6:L$512,"",0))</f>
        <v>ROID RAGERS</v>
      </c>
      <c r="I38" s="268">
        <f>IF(_xlfn.XLOOKUP($D38,OVERALL!$F$6:$F$512,OVERALL!M$6:M$512,"",0)="","",_xlfn.XLOOKUP($D38,OVERALL!$F$6:$F$512,OVERALL!M$6:M$512,"",0))</f>
        <v>1</v>
      </c>
      <c r="J38" s="247" t="str">
        <f>IF(_xlfn.XLOOKUP($D38,OVERALL!$F$6:$F$512,OVERALL!N$6:N$512,"",0)="","",_xlfn.XLOOKUP($D38,OVERALL!$F$6:$F$512,OVERALL!N$6:N$512,"",0))</f>
        <v>C</v>
      </c>
      <c r="K38" s="248">
        <f>_xlfn.XLOOKUP($E38,OVERALL!$K$6:$K$512,OVERALL!R$6:R$512,"",0)</f>
        <v>37.04</v>
      </c>
      <c r="L38" s="247">
        <f>_xlfn.XLOOKUP($E38,OVERALL!$K$6:$K$512,OVERALL!S$6:S$512,"",0)</f>
        <v>40.799999999999997</v>
      </c>
      <c r="M38" s="248">
        <f>_xlfn.XLOOKUP($E38,OVERALL!$K$6:$K$512,OVERALL!T$6:T$512,"",0)</f>
        <v>28</v>
      </c>
      <c r="N38" s="246">
        <f>_xlfn.XLOOKUP($E38,OVERALL!$K$6:$K$512,OVERALL!U$6:U$512,"",0)</f>
        <v>48</v>
      </c>
      <c r="O38" s="249">
        <f>_xlfn.XLOOKUP($E38,OVERALL!$K$6:$K$512,OVERALL!V$6:V$512,"",0)</f>
        <v>35.799999999999997</v>
      </c>
    </row>
    <row r="39" spans="3:15" ht="15" customHeight="1">
      <c r="C39" s="261">
        <v>33</v>
      </c>
      <c r="D39" s="240" t="str">
        <f t="shared" si="0"/>
        <v>TE33</v>
      </c>
      <c r="E39" s="240" t="str">
        <f>_xlfn.XLOOKUP($D39,OVERALL!$F$6:$F$512,OVERALL!K$6:K$512,"",0)</f>
        <v>Kyle Rudolph</v>
      </c>
      <c r="F39" s="240" t="str">
        <f>_xlfn.XLOOKUP($E39,OVERALL!$K$6:$K$512,OVERALL!O$6:O$512,"",0)</f>
        <v>TB</v>
      </c>
      <c r="G39" s="240">
        <f>_xlfn.XLOOKUP($E39,OVERALL!$K$6:$K$512,OVERALL!P$6:P$512,"",0)</f>
        <v>11</v>
      </c>
      <c r="H39" s="246" t="str">
        <f>IF(_xlfn.XLOOKUP($D39,OVERALL!$F$6:$F$512,OVERALL!L$6:L$512,"",0)="","",_xlfn.XLOOKUP($D39,OVERALL!$F$6:$F$512,OVERALL!L$6:L$512,"",0))</f>
        <v>FREE AGENT</v>
      </c>
      <c r="I39" s="268" t="str">
        <f>IF(_xlfn.XLOOKUP($D39,OVERALL!$F$6:$F$512,OVERALL!M$6:M$512,"",0)="","",_xlfn.XLOOKUP($D39,OVERALL!$F$6:$F$512,OVERALL!M$6:M$512,"",0))</f>
        <v>NA</v>
      </c>
      <c r="J39" s="247" t="str">
        <f>IF(_xlfn.XLOOKUP($D39,OVERALL!$F$6:$F$512,OVERALL!N$6:N$512,"",0)="","",_xlfn.XLOOKUP($D39,OVERALL!$F$6:$F$512,OVERALL!N$6:N$512,"",0))</f>
        <v/>
      </c>
      <c r="K39" s="248">
        <f>_xlfn.XLOOKUP($E39,OVERALL!$K$6:$K$512,OVERALL!R$6:R$512,"",0)</f>
        <v>70.010000000000005</v>
      </c>
      <c r="L39" s="247">
        <f>_xlfn.XLOOKUP($E39,OVERALL!$K$6:$K$512,OVERALL!S$6:S$512,"",0)</f>
        <v>33.700000000000003</v>
      </c>
      <c r="M39" s="248">
        <f>_xlfn.XLOOKUP($E39,OVERALL!$K$6:$K$512,OVERALL!T$6:T$512,"",0)</f>
        <v>27</v>
      </c>
      <c r="N39" s="246">
        <f>_xlfn.XLOOKUP($E39,OVERALL!$K$6:$K$512,OVERALL!U$6:U$512,"",0)</f>
        <v>59</v>
      </c>
      <c r="O39" s="249">
        <f>_xlfn.XLOOKUP($E39,OVERALL!$K$6:$K$512,OVERALL!V$6:V$512,"",0)</f>
        <v>35.700000000000003</v>
      </c>
    </row>
    <row r="40" spans="3:15" ht="15" customHeight="1">
      <c r="C40" s="261">
        <v>34</v>
      </c>
      <c r="D40" s="240" t="str">
        <f t="shared" si="0"/>
        <v>TE34</v>
      </c>
      <c r="E40" s="240" t="str">
        <f>_xlfn.XLOOKUP($D40,OVERALL!$F$6:$F$512,OVERALL!K$6:K$512,"",0)</f>
        <v>Daniel Bellinger</v>
      </c>
      <c r="F40" s="240" t="str">
        <f>_xlfn.XLOOKUP($E40,OVERALL!$K$6:$K$512,OVERALL!O$6:O$512,"",0)</f>
        <v>NYG</v>
      </c>
      <c r="G40" s="240">
        <f>_xlfn.XLOOKUP($E40,OVERALL!$K$6:$K$512,OVERALL!P$6:P$512,"",0)</f>
        <v>9</v>
      </c>
      <c r="H40" s="246" t="str">
        <f>IF(_xlfn.XLOOKUP($D40,OVERALL!$F$6:$F$512,OVERALL!L$6:L$512,"",0)="","",_xlfn.XLOOKUP($D40,OVERALL!$F$6:$F$512,OVERALL!L$6:L$512,"",0))</f>
        <v>ROOKIE</v>
      </c>
      <c r="I40" s="268" t="str">
        <f>IF(_xlfn.XLOOKUP($D40,OVERALL!$F$6:$F$512,OVERALL!M$6:M$512,"",0)="","",_xlfn.XLOOKUP($D40,OVERALL!$F$6:$F$512,OVERALL!M$6:M$512,"",0))</f>
        <v>NA</v>
      </c>
      <c r="J40" s="247" t="str">
        <f>IF(_xlfn.XLOOKUP($D40,OVERALL!$F$6:$F$512,OVERALL!N$6:N$512,"",0)="","",_xlfn.XLOOKUP($D40,OVERALL!$F$6:$F$512,OVERALL!N$6:N$512,"",0))</f>
        <v/>
      </c>
      <c r="K40" s="248">
        <f>_xlfn.XLOOKUP($E40,OVERALL!$K$6:$K$512,OVERALL!R$6:R$512,"",0)</f>
        <v>52.48</v>
      </c>
      <c r="L40" s="247">
        <f>_xlfn.XLOOKUP($E40,OVERALL!$K$6:$K$512,OVERALL!S$6:S$512,"",0)</f>
        <v>0</v>
      </c>
      <c r="M40" s="248">
        <f>_xlfn.XLOOKUP($E40,OVERALL!$K$6:$K$512,OVERALL!T$6:T$512,"",0)</f>
        <v>28</v>
      </c>
      <c r="N40" s="246">
        <f>_xlfn.XLOOKUP($E40,OVERALL!$K$6:$K$512,OVERALL!U$6:U$512,"",0)</f>
        <v>41</v>
      </c>
      <c r="O40" s="249">
        <f>_xlfn.XLOOKUP($E40,OVERALL!$K$6:$K$512,OVERALL!V$6:V$512,"",0)</f>
        <v>33.6</v>
      </c>
    </row>
    <row r="41" spans="3:15" ht="15" customHeight="1">
      <c r="C41" s="261">
        <v>35</v>
      </c>
      <c r="D41" s="240" t="str">
        <f t="shared" si="0"/>
        <v>TE35</v>
      </c>
      <c r="E41" s="240" t="str">
        <f>_xlfn.XLOOKUP($D41,OVERALL!$F$6:$F$512,OVERALL!K$6:K$512,"",0)</f>
        <v>Greg Dulcich</v>
      </c>
      <c r="F41" s="240" t="str">
        <f>_xlfn.XLOOKUP($E41,OVERALL!$K$6:$K$512,OVERALL!O$6:O$512,"",0)</f>
        <v>DEN</v>
      </c>
      <c r="G41" s="240">
        <f>_xlfn.XLOOKUP($E41,OVERALL!$K$6:$K$512,OVERALL!P$6:P$512,"",0)</f>
        <v>9</v>
      </c>
      <c r="H41" s="246" t="str">
        <f>IF(_xlfn.XLOOKUP($D41,OVERALL!$F$6:$F$512,OVERALL!L$6:L$512,"",0)="","",_xlfn.XLOOKUP($D41,OVERALL!$F$6:$F$512,OVERALL!L$6:L$512,"",0))</f>
        <v>ROOKIE</v>
      </c>
      <c r="I41" s="268" t="str">
        <f>IF(_xlfn.XLOOKUP($D41,OVERALL!$F$6:$F$512,OVERALL!M$6:M$512,"",0)="","",_xlfn.XLOOKUP($D41,OVERALL!$F$6:$F$512,OVERALL!M$6:M$512,"",0))</f>
        <v>NA</v>
      </c>
      <c r="J41" s="247" t="str">
        <f>IF(_xlfn.XLOOKUP($D41,OVERALL!$F$6:$F$512,OVERALL!N$6:N$512,"",0)="","",_xlfn.XLOOKUP($D41,OVERALL!$F$6:$F$512,OVERALL!N$6:N$512,"",0))</f>
        <v/>
      </c>
      <c r="K41" s="248">
        <f>_xlfn.XLOOKUP($E41,OVERALL!$K$6:$K$512,OVERALL!R$6:R$512,"",0)</f>
        <v>18.13</v>
      </c>
      <c r="L41" s="247">
        <f>_xlfn.XLOOKUP($E41,OVERALL!$K$6:$K$512,OVERALL!S$6:S$512,"",0)</f>
        <v>0</v>
      </c>
      <c r="M41" s="248">
        <f>_xlfn.XLOOKUP($E41,OVERALL!$K$6:$K$512,OVERALL!T$6:T$512,"",0)</f>
        <v>32</v>
      </c>
      <c r="N41" s="246">
        <f>_xlfn.XLOOKUP($E41,OVERALL!$K$6:$K$512,OVERALL!U$6:U$512,"",0)</f>
        <v>47</v>
      </c>
      <c r="O41" s="249">
        <f>_xlfn.XLOOKUP($E41,OVERALL!$K$6:$K$512,OVERALL!V$6:V$512,"",0)</f>
        <v>40.1</v>
      </c>
    </row>
    <row r="42" spans="3:15" ht="15" customHeight="1">
      <c r="C42" s="261">
        <v>36</v>
      </c>
      <c r="D42" s="240" t="str">
        <f t="shared" si="0"/>
        <v>TE36</v>
      </c>
      <c r="E42" s="240" t="str">
        <f>_xlfn.XLOOKUP($D42,OVERALL!$F$6:$F$512,OVERALL!K$6:K$512,"",0)</f>
        <v>Trey McBride</v>
      </c>
      <c r="F42" s="240" t="str">
        <f>_xlfn.XLOOKUP($E42,OVERALL!$K$6:$K$512,OVERALL!O$6:O$512,"",0)</f>
        <v>ARI</v>
      </c>
      <c r="G42" s="240">
        <f>_xlfn.XLOOKUP($E42,OVERALL!$K$6:$K$512,OVERALL!P$6:P$512,"",0)</f>
        <v>13</v>
      </c>
      <c r="H42" s="246" t="str">
        <f>IF(_xlfn.XLOOKUP($D42,OVERALL!$F$6:$F$512,OVERALL!L$6:L$512,"",0)="","",_xlfn.XLOOKUP($D42,OVERALL!$F$6:$F$512,OVERALL!L$6:L$512,"",0))</f>
        <v>FREE AGENT</v>
      </c>
      <c r="I42" s="268" t="str">
        <f>IF(_xlfn.XLOOKUP($D42,OVERALL!$F$6:$F$512,OVERALL!M$6:M$512,"",0)="","",_xlfn.XLOOKUP($D42,OVERALL!$F$6:$F$512,OVERALL!M$6:M$512,"",0))</f>
        <v>NA</v>
      </c>
      <c r="J42" s="247" t="str">
        <f>IF(_xlfn.XLOOKUP($D42,OVERALL!$F$6:$F$512,OVERALL!N$6:N$512,"",0)="","",_xlfn.XLOOKUP($D42,OVERALL!$F$6:$F$512,OVERALL!N$6:N$512,"",0))</f>
        <v/>
      </c>
      <c r="K42" s="248">
        <f>_xlfn.XLOOKUP($E42,OVERALL!$K$6:$K$512,OVERALL!R$6:R$512,"",0)</f>
        <v>49.08</v>
      </c>
      <c r="L42" s="247">
        <f>_xlfn.XLOOKUP($E42,OVERALL!$K$6:$K$512,OVERALL!S$6:S$512,"",0)</f>
        <v>0</v>
      </c>
      <c r="M42" s="248">
        <f>_xlfn.XLOOKUP($E42,OVERALL!$K$6:$K$512,OVERALL!T$6:T$512,"",0)</f>
        <v>32</v>
      </c>
      <c r="N42" s="246">
        <f>_xlfn.XLOOKUP($E42,OVERALL!$K$6:$K$512,OVERALL!U$6:U$512,"",0)</f>
        <v>46</v>
      </c>
      <c r="O42" s="249">
        <f>_xlfn.XLOOKUP($E42,OVERALL!$K$6:$K$512,OVERALL!V$6:V$512,"",0)</f>
        <v>37.1</v>
      </c>
    </row>
    <row r="43" spans="3:15" ht="15" customHeight="1">
      <c r="C43" s="261">
        <v>37</v>
      </c>
      <c r="D43" s="240" t="str">
        <f t="shared" si="0"/>
        <v>TE37</v>
      </c>
      <c r="E43" s="240" t="str">
        <f>_xlfn.XLOOKUP($D43,OVERALL!$F$6:$F$512,OVERALL!K$6:K$512,"",0)</f>
        <v>Tyler Conklin</v>
      </c>
      <c r="F43" s="240" t="str">
        <f>_xlfn.XLOOKUP($E43,OVERALL!$K$6:$K$512,OVERALL!O$6:O$512,"",0)</f>
        <v>NYJ</v>
      </c>
      <c r="G43" s="240">
        <f>_xlfn.XLOOKUP($E43,OVERALL!$K$6:$K$512,OVERALL!P$6:P$512,"",0)</f>
        <v>10</v>
      </c>
      <c r="H43" s="246" t="str">
        <f>IF(_xlfn.XLOOKUP($D43,OVERALL!$F$6:$F$512,OVERALL!L$6:L$512,"",0)="","",_xlfn.XLOOKUP($D43,OVERALL!$F$6:$F$512,OVERALL!L$6:L$512,"",0))</f>
        <v>INVINCIBLES</v>
      </c>
      <c r="I43" s="268">
        <f>IF(_xlfn.XLOOKUP($D43,OVERALL!$F$6:$F$512,OVERALL!M$6:M$512,"",0)="","",_xlfn.XLOOKUP($D43,OVERALL!$F$6:$F$512,OVERALL!M$6:M$512,"",0))</f>
        <v>2</v>
      </c>
      <c r="J43" s="247" t="str">
        <f>IF(_xlfn.XLOOKUP($D43,OVERALL!$F$6:$F$512,OVERALL!N$6:N$512,"",0)="","",_xlfn.XLOOKUP($D43,OVERALL!$F$6:$F$512,OVERALL!N$6:N$512,"",0))</f>
        <v>C</v>
      </c>
      <c r="K43" s="248">
        <f>_xlfn.XLOOKUP($E43,OVERALL!$K$6:$K$512,OVERALL!R$6:R$512,"",0)</f>
        <v>56.27</v>
      </c>
      <c r="L43" s="247">
        <f>_xlfn.XLOOKUP($E43,OVERALL!$K$6:$K$512,OVERALL!S$6:S$512,"",0)</f>
        <v>77.3</v>
      </c>
      <c r="M43" s="248">
        <f>_xlfn.XLOOKUP($E43,OVERALL!$K$6:$K$512,OVERALL!T$6:T$512,"",0)</f>
        <v>28</v>
      </c>
      <c r="N43" s="246">
        <f>_xlfn.XLOOKUP($E43,OVERALL!$K$6:$K$512,OVERALL!U$6:U$512,"",0)</f>
        <v>40</v>
      </c>
      <c r="O43" s="249">
        <f>_xlfn.XLOOKUP($E43,OVERALL!$K$6:$K$512,OVERALL!V$6:V$512,"",0)</f>
        <v>34.9</v>
      </c>
    </row>
    <row r="44" spans="3:15" ht="15" customHeight="1">
      <c r="C44" s="261">
        <v>38</v>
      </c>
      <c r="D44" s="240" t="str">
        <f t="shared" si="0"/>
        <v>TE38</v>
      </c>
      <c r="E44" s="240" t="str">
        <f>_xlfn.XLOOKUP($D44,OVERALL!$F$6:$F$512,OVERALL!K$6:K$512,"",0)</f>
        <v>Donald Parham Jr.</v>
      </c>
      <c r="F44" s="240" t="str">
        <f>_xlfn.XLOOKUP($E44,OVERALL!$K$6:$K$512,OVERALL!O$6:O$512,"",0)</f>
        <v>LAC</v>
      </c>
      <c r="G44" s="240">
        <f>_xlfn.XLOOKUP($E44,OVERALL!$K$6:$K$512,OVERALL!P$6:P$512,"",0)</f>
        <v>8</v>
      </c>
      <c r="H44" s="246" t="str">
        <f>IF(_xlfn.XLOOKUP($D44,OVERALL!$F$6:$F$512,OVERALL!L$6:L$512,"",0)="","",_xlfn.XLOOKUP($D44,OVERALL!$F$6:$F$512,OVERALL!L$6:L$512,"",0))</f>
        <v>FREE AGENT</v>
      </c>
      <c r="I44" s="268" t="str">
        <f>IF(_xlfn.XLOOKUP($D44,OVERALL!$F$6:$F$512,OVERALL!M$6:M$512,"",0)="","",_xlfn.XLOOKUP($D44,OVERALL!$F$6:$F$512,OVERALL!M$6:M$512,"",0))</f>
        <v>NA</v>
      </c>
      <c r="J44" s="247" t="str">
        <f>IF(_xlfn.XLOOKUP($D44,OVERALL!$F$6:$F$512,OVERALL!N$6:N$512,"",0)="","",_xlfn.XLOOKUP($D44,OVERALL!$F$6:$F$512,OVERALL!N$6:N$512,"",0))</f>
        <v/>
      </c>
      <c r="K44" s="248" t="str">
        <f>_xlfn.XLOOKUP($E44,OVERALL!$K$6:$K$512,OVERALL!R$6:R$512,"",0)</f>
        <v/>
      </c>
      <c r="L44" s="247">
        <f>_xlfn.XLOOKUP($E44,OVERALL!$K$6:$K$512,OVERALL!S$6:S$512,"",0)</f>
        <v>39</v>
      </c>
      <c r="M44" s="248">
        <f>_xlfn.XLOOKUP($E44,OVERALL!$K$6:$K$512,OVERALL!T$6:T$512,"",0)</f>
        <v>33</v>
      </c>
      <c r="N44" s="246">
        <f>_xlfn.XLOOKUP($E44,OVERALL!$K$6:$K$512,OVERALL!U$6:U$512,"",0)</f>
        <v>56</v>
      </c>
      <c r="O44" s="249">
        <f>_xlfn.XLOOKUP($E44,OVERALL!$K$6:$K$512,OVERALL!V$6:V$512,"",0)</f>
        <v>40.6</v>
      </c>
    </row>
    <row r="45" spans="3:15" ht="15" customHeight="1">
      <c r="C45" s="261">
        <v>39</v>
      </c>
      <c r="D45" s="240" t="str">
        <f t="shared" si="0"/>
        <v>TE39</v>
      </c>
      <c r="E45" s="240" t="str">
        <f>_xlfn.XLOOKUP($D45,OVERALL!$F$6:$F$512,OVERALL!K$6:K$512,"",0)</f>
        <v>Harrison Bryant</v>
      </c>
      <c r="F45" s="240" t="str">
        <f>_xlfn.XLOOKUP($E45,OVERALL!$K$6:$K$512,OVERALL!O$6:O$512,"",0)</f>
        <v>CLE</v>
      </c>
      <c r="G45" s="240">
        <f>_xlfn.XLOOKUP($E45,OVERALL!$K$6:$K$512,OVERALL!P$6:P$512,"",0)</f>
        <v>9</v>
      </c>
      <c r="H45" s="246" t="str">
        <f>IF(_xlfn.XLOOKUP($D45,OVERALL!$F$6:$F$512,OVERALL!L$6:L$512,"",0)="","",_xlfn.XLOOKUP($D45,OVERALL!$F$6:$F$512,OVERALL!L$6:L$512,"",0))</f>
        <v>FREE AGENT</v>
      </c>
      <c r="I45" s="268" t="str">
        <f>IF(_xlfn.XLOOKUP($D45,OVERALL!$F$6:$F$512,OVERALL!M$6:M$512,"",0)="","",_xlfn.XLOOKUP($D45,OVERALL!$F$6:$F$512,OVERALL!M$6:M$512,"",0))</f>
        <v>NA</v>
      </c>
      <c r="J45" s="247" t="str">
        <f>IF(_xlfn.XLOOKUP($D45,OVERALL!$F$6:$F$512,OVERALL!N$6:N$512,"",0)="","",_xlfn.XLOOKUP($D45,OVERALL!$F$6:$F$512,OVERALL!N$6:N$512,"",0))</f>
        <v/>
      </c>
      <c r="K45" s="248">
        <f>_xlfn.XLOOKUP($E45,OVERALL!$K$6:$K$512,OVERALL!R$6:R$512,"",0)</f>
        <v>62.85</v>
      </c>
      <c r="L45" s="247">
        <f>_xlfn.XLOOKUP($E45,OVERALL!$K$6:$K$512,OVERALL!S$6:S$512,"",0)</f>
        <v>41.3</v>
      </c>
      <c r="M45" s="248">
        <f>_xlfn.XLOOKUP($E45,OVERALL!$K$6:$K$512,OVERALL!T$6:T$512,"",0)</f>
        <v>32</v>
      </c>
      <c r="N45" s="246">
        <f>_xlfn.XLOOKUP($E45,OVERALL!$K$6:$K$512,OVERALL!U$6:U$512,"",0)</f>
        <v>48</v>
      </c>
      <c r="O45" s="249">
        <f>_xlfn.XLOOKUP($E45,OVERALL!$K$6:$K$512,OVERALL!V$6:V$512,"",0)</f>
        <v>39</v>
      </c>
    </row>
    <row r="46" spans="3:15" ht="15" customHeight="1">
      <c r="C46" s="261">
        <v>40</v>
      </c>
      <c r="D46" s="240" t="str">
        <f t="shared" si="0"/>
        <v>TE40</v>
      </c>
      <c r="E46" s="240" t="str">
        <f>_xlfn.XLOOKUP($D46,OVERALL!$F$6:$F$512,OVERALL!K$6:K$512,"",0)</f>
        <v>Tommy Tremble</v>
      </c>
      <c r="F46" s="240" t="str">
        <f>_xlfn.XLOOKUP($E46,OVERALL!$K$6:$K$512,OVERALL!O$6:O$512,"",0)</f>
        <v>CAR</v>
      </c>
      <c r="G46" s="240">
        <f>_xlfn.XLOOKUP($E46,OVERALL!$K$6:$K$512,OVERALL!P$6:P$512,"",0)</f>
        <v>13</v>
      </c>
      <c r="H46" s="246" t="str">
        <f>IF(_xlfn.XLOOKUP($D46,OVERALL!$F$6:$F$512,OVERALL!L$6:L$512,"",0)="","",_xlfn.XLOOKUP($D46,OVERALL!$F$6:$F$512,OVERALL!L$6:L$512,"",0))</f>
        <v>FREE AGENT</v>
      </c>
      <c r="I46" s="268" t="str">
        <f>IF(_xlfn.XLOOKUP($D46,OVERALL!$F$6:$F$512,OVERALL!M$6:M$512,"",0)="","",_xlfn.XLOOKUP($D46,OVERALL!$F$6:$F$512,OVERALL!M$6:M$512,"",0))</f>
        <v>NA</v>
      </c>
      <c r="J46" s="247" t="str">
        <f>IF(_xlfn.XLOOKUP($D46,OVERALL!$F$6:$F$512,OVERALL!N$6:N$512,"",0)="","",_xlfn.XLOOKUP($D46,OVERALL!$F$6:$F$512,OVERALL!N$6:N$512,"",0))</f>
        <v/>
      </c>
      <c r="K46" s="248">
        <f>_xlfn.XLOOKUP($E46,OVERALL!$K$6:$K$512,OVERALL!R$6:R$512,"",0)</f>
        <v>43.45</v>
      </c>
      <c r="L46" s="247">
        <f>_xlfn.XLOOKUP($E46,OVERALL!$K$6:$K$512,OVERALL!S$6:S$512,"",0)</f>
        <v>33.1</v>
      </c>
      <c r="M46" s="248">
        <f>_xlfn.XLOOKUP($E46,OVERALL!$K$6:$K$512,OVERALL!T$6:T$512,"",0)</f>
        <v>31</v>
      </c>
      <c r="N46" s="246">
        <f>_xlfn.XLOOKUP($E46,OVERALL!$K$6:$K$512,OVERALL!U$6:U$512,"",0)</f>
        <v>44</v>
      </c>
      <c r="O46" s="249">
        <f>_xlfn.XLOOKUP($E46,OVERALL!$K$6:$K$512,OVERALL!V$6:V$512,"",0)</f>
        <v>38.1</v>
      </c>
    </row>
    <row r="47" spans="3:15" ht="15" customHeight="1">
      <c r="C47" s="261">
        <v>41</v>
      </c>
      <c r="D47" s="240" t="str">
        <f t="shared" si="0"/>
        <v>TE41</v>
      </c>
      <c r="E47" s="240" t="str">
        <f>_xlfn.XLOOKUP($D47,OVERALL!$F$6:$F$512,OVERALL!K$6:K$512,"",0)</f>
        <v>Isaiah Likely</v>
      </c>
      <c r="F47" s="240" t="str">
        <f>_xlfn.XLOOKUP($E47,OVERALL!$K$6:$K$512,OVERALL!O$6:O$512,"",0)</f>
        <v>BAL</v>
      </c>
      <c r="G47" s="240">
        <f>_xlfn.XLOOKUP($E47,OVERALL!$K$6:$K$512,OVERALL!P$6:P$512,"",0)</f>
        <v>10</v>
      </c>
      <c r="H47" s="246" t="str">
        <f>IF(_xlfn.XLOOKUP($D47,OVERALL!$F$6:$F$512,OVERALL!L$6:L$512,"",0)="","",_xlfn.XLOOKUP($D47,OVERALL!$F$6:$F$512,OVERALL!L$6:L$512,"",0))</f>
        <v/>
      </c>
      <c r="I47" s="268" t="str">
        <f>IF(_xlfn.XLOOKUP($D47,OVERALL!$F$6:$F$512,OVERALL!M$6:M$512,"",0)="","",_xlfn.XLOOKUP($D47,OVERALL!$F$6:$F$512,OVERALL!M$6:M$512,"",0))</f>
        <v/>
      </c>
      <c r="J47" s="247" t="str">
        <f>IF(_xlfn.XLOOKUP($D47,OVERALL!$F$6:$F$512,OVERALL!N$6:N$512,"",0)="","",_xlfn.XLOOKUP($D47,OVERALL!$F$6:$F$512,OVERALL!N$6:N$512,"",0))</f>
        <v/>
      </c>
      <c r="K47" s="248">
        <f>_xlfn.XLOOKUP($E47,OVERALL!$K$6:$K$512,OVERALL!R$6:R$512,"",0)</f>
        <v>79.849999999999994</v>
      </c>
      <c r="L47" s="247">
        <f>_xlfn.XLOOKUP($E47,OVERALL!$K$6:$K$512,OVERALL!S$6:S$512,"",0)</f>
        <v>0</v>
      </c>
      <c r="M47" s="248">
        <f>_xlfn.XLOOKUP($E47,OVERALL!$K$6:$K$512,OVERALL!T$6:T$512,"",0)</f>
        <v>27</v>
      </c>
      <c r="N47" s="246">
        <f>_xlfn.XLOOKUP($E47,OVERALL!$K$6:$K$512,OVERALL!U$6:U$512,"",0)</f>
        <v>59</v>
      </c>
      <c r="O47" s="249">
        <f>_xlfn.XLOOKUP($E47,OVERALL!$K$6:$K$512,OVERALL!V$6:V$512,"",0)</f>
        <v>37.4</v>
      </c>
    </row>
    <row r="48" spans="3:15" ht="15" customHeight="1">
      <c r="C48" s="261">
        <v>42</v>
      </c>
      <c r="D48" s="240" t="str">
        <f t="shared" si="0"/>
        <v>TE42</v>
      </c>
      <c r="E48" s="240" t="str">
        <f>_xlfn.XLOOKUP($D48,OVERALL!$F$6:$F$512,OVERALL!K$6:K$512,"",0)</f>
        <v>O.J. Howard</v>
      </c>
      <c r="F48" s="240" t="str">
        <f>_xlfn.XLOOKUP($E48,OVERALL!$K$6:$K$512,OVERALL!O$6:O$512,"",0)</f>
        <v>BUF</v>
      </c>
      <c r="G48" s="240">
        <f>_xlfn.XLOOKUP($E48,OVERALL!$K$6:$K$512,OVERALL!P$6:P$512,"",0)</f>
        <v>7</v>
      </c>
      <c r="H48" s="246" t="str">
        <f>IF(_xlfn.XLOOKUP($D48,OVERALL!$F$6:$F$512,OVERALL!L$6:L$512,"",0)="","",_xlfn.XLOOKUP($D48,OVERALL!$F$6:$F$512,OVERALL!L$6:L$512,"",0))</f>
        <v/>
      </c>
      <c r="I48" s="268" t="str">
        <f>IF(_xlfn.XLOOKUP($D48,OVERALL!$F$6:$F$512,OVERALL!M$6:M$512,"",0)="","",_xlfn.XLOOKUP($D48,OVERALL!$F$6:$F$512,OVERALL!M$6:M$512,"",0))</f>
        <v/>
      </c>
      <c r="J48" s="247" t="str">
        <f>IF(_xlfn.XLOOKUP($D48,OVERALL!$F$6:$F$512,OVERALL!N$6:N$512,"",0)="","",_xlfn.XLOOKUP($D48,OVERALL!$F$6:$F$512,OVERALL!N$6:N$512,"",0))</f>
        <v/>
      </c>
      <c r="K48" s="248" t="str">
        <f>_xlfn.XLOOKUP($E48,OVERALL!$K$6:$K$512,OVERALL!R$6:R$512,"",0)</f>
        <v/>
      </c>
      <c r="L48" s="247">
        <f>_xlfn.XLOOKUP($E48,OVERALL!$K$6:$K$512,OVERALL!S$6:S$512,"",0)</f>
        <v>19.5</v>
      </c>
      <c r="M48" s="248">
        <f>_xlfn.XLOOKUP($E48,OVERALL!$K$6:$K$512,OVERALL!T$6:T$512,"",0)</f>
        <v>30</v>
      </c>
      <c r="N48" s="246">
        <f>_xlfn.XLOOKUP($E48,OVERALL!$K$6:$K$512,OVERALL!U$6:U$512,"",0)</f>
        <v>56</v>
      </c>
      <c r="O48" s="249">
        <f>_xlfn.XLOOKUP($E48,OVERALL!$K$6:$K$512,OVERALL!V$6:V$512,"",0)</f>
        <v>42</v>
      </c>
    </row>
    <row r="49" spans="1:15" ht="15" customHeight="1">
      <c r="C49" s="261">
        <v>43</v>
      </c>
      <c r="D49" s="240" t="str">
        <f t="shared" si="0"/>
        <v>TE43</v>
      </c>
      <c r="E49" s="240" t="str">
        <f>_xlfn.XLOOKUP($D49,OVERALL!$F$6:$F$512,OVERALL!K$6:K$512,"",0)</f>
        <v>Foster Moreau</v>
      </c>
      <c r="F49" s="240" t="str">
        <f>_xlfn.XLOOKUP($E49,OVERALL!$K$6:$K$512,OVERALL!O$6:O$512,"",0)</f>
        <v>LV</v>
      </c>
      <c r="G49" s="240">
        <f>_xlfn.XLOOKUP($E49,OVERALL!$K$6:$K$512,OVERALL!P$6:P$512,"",0)</f>
        <v>6</v>
      </c>
      <c r="H49" s="246" t="str">
        <f>IF(_xlfn.XLOOKUP($D49,OVERALL!$F$6:$F$512,OVERALL!L$6:L$512,"",0)="","",_xlfn.XLOOKUP($D49,OVERALL!$F$6:$F$512,OVERALL!L$6:L$512,"",0))</f>
        <v>FREE AGENT</v>
      </c>
      <c r="I49" s="268" t="str">
        <f>IF(_xlfn.XLOOKUP($D49,OVERALL!$F$6:$F$512,OVERALL!M$6:M$512,"",0)="","",_xlfn.XLOOKUP($D49,OVERALL!$F$6:$F$512,OVERALL!M$6:M$512,"",0))</f>
        <v>NA</v>
      </c>
      <c r="J49" s="247" t="str">
        <f>IF(_xlfn.XLOOKUP($D49,OVERALL!$F$6:$F$512,OVERALL!N$6:N$512,"",0)="","",_xlfn.XLOOKUP($D49,OVERALL!$F$6:$F$512,OVERALL!N$6:N$512,"",0))</f>
        <v/>
      </c>
      <c r="K49" s="248">
        <f>_xlfn.XLOOKUP($E49,OVERALL!$K$6:$K$512,OVERALL!R$6:R$512,"",0)</f>
        <v>74.349999999999994</v>
      </c>
      <c r="L49" s="247">
        <f>_xlfn.XLOOKUP($E49,OVERALL!$K$6:$K$512,OVERALL!S$6:S$512,"",0)</f>
        <v>55.3</v>
      </c>
      <c r="M49" s="248">
        <f>_xlfn.XLOOKUP($E49,OVERALL!$K$6:$K$512,OVERALL!T$6:T$512,"",0)</f>
        <v>33</v>
      </c>
      <c r="N49" s="246">
        <f>_xlfn.XLOOKUP($E49,OVERALL!$K$6:$K$512,OVERALL!U$6:U$512,"",0)</f>
        <v>53</v>
      </c>
      <c r="O49" s="249">
        <f>_xlfn.XLOOKUP($E49,OVERALL!$K$6:$K$512,OVERALL!V$6:V$512,"",0)</f>
        <v>40.9</v>
      </c>
    </row>
    <row r="50" spans="1:15" ht="15" customHeight="1">
      <c r="C50" s="261">
        <v>44</v>
      </c>
      <c r="D50" s="240" t="str">
        <f t="shared" si="0"/>
        <v>TE44</v>
      </c>
      <c r="E50" s="240" t="str">
        <f>_xlfn.XLOOKUP($D50,OVERALL!$F$6:$F$512,OVERALL!K$6:K$512,"",0)</f>
        <v>Jelani Woods</v>
      </c>
      <c r="F50" s="240" t="str">
        <f>_xlfn.XLOOKUP($E50,OVERALL!$K$6:$K$512,OVERALL!O$6:O$512,"",0)</f>
        <v>IND</v>
      </c>
      <c r="G50" s="240">
        <f>_xlfn.XLOOKUP($E50,OVERALL!$K$6:$K$512,OVERALL!P$6:P$512,"",0)</f>
        <v>14</v>
      </c>
      <c r="H50" s="246" t="str">
        <f>IF(_xlfn.XLOOKUP($D50,OVERALL!$F$6:$F$512,OVERALL!L$6:L$512,"",0)="","",_xlfn.XLOOKUP($D50,OVERALL!$F$6:$F$512,OVERALL!L$6:L$512,"",0))</f>
        <v/>
      </c>
      <c r="I50" s="268" t="str">
        <f>IF(_xlfn.XLOOKUP($D50,OVERALL!$F$6:$F$512,OVERALL!M$6:M$512,"",0)="","",_xlfn.XLOOKUP($D50,OVERALL!$F$6:$F$512,OVERALL!M$6:M$512,"",0))</f>
        <v/>
      </c>
      <c r="J50" s="247" t="str">
        <f>IF(_xlfn.XLOOKUP($D50,OVERALL!$F$6:$F$512,OVERALL!N$6:N$512,"",0)="","",_xlfn.XLOOKUP($D50,OVERALL!$F$6:$F$512,OVERALL!N$6:N$512,"",0))</f>
        <v/>
      </c>
      <c r="K50" s="248">
        <f>_xlfn.XLOOKUP($E50,OVERALL!$K$6:$K$512,OVERALL!R$6:R$512,"",0)</f>
        <v>58.51</v>
      </c>
      <c r="L50" s="247">
        <f>_xlfn.XLOOKUP($E50,OVERALL!$K$6:$K$512,OVERALL!S$6:S$512,"",0)</f>
        <v>0</v>
      </c>
      <c r="M50" s="248">
        <f>_xlfn.XLOOKUP($E50,OVERALL!$K$6:$K$512,OVERALL!T$6:T$512,"",0)</f>
        <v>35</v>
      </c>
      <c r="N50" s="246">
        <f>_xlfn.XLOOKUP($E50,OVERALL!$K$6:$K$512,OVERALL!U$6:U$512,"",0)</f>
        <v>53</v>
      </c>
      <c r="O50" s="249">
        <f>_xlfn.XLOOKUP($E50,OVERALL!$K$6:$K$512,OVERALL!V$6:V$512,"",0)</f>
        <v>43.2</v>
      </c>
    </row>
    <row r="51" spans="1:15" ht="15" customHeight="1">
      <c r="C51" s="261">
        <v>45</v>
      </c>
      <c r="D51" s="240" t="str">
        <f t="shared" si="0"/>
        <v>TE45</v>
      </c>
      <c r="E51" s="240" t="str">
        <f>_xlfn.XLOOKUP($D51,OVERALL!$F$6:$F$512,OVERALL!K$6:K$512,"",0)</f>
        <v>Anthony Firkser</v>
      </c>
      <c r="F51" s="240" t="str">
        <f>_xlfn.XLOOKUP($E51,OVERALL!$K$6:$K$512,OVERALL!O$6:O$512,"",0)</f>
        <v>ATL</v>
      </c>
      <c r="G51" s="240">
        <f>_xlfn.XLOOKUP($E51,OVERALL!$K$6:$K$512,OVERALL!P$6:P$512,"",0)</f>
        <v>14</v>
      </c>
      <c r="H51" s="246" t="str">
        <f>IF(_xlfn.XLOOKUP($D51,OVERALL!$F$6:$F$512,OVERALL!L$6:L$512,"",0)="","",_xlfn.XLOOKUP($D51,OVERALL!$F$6:$F$512,OVERALL!L$6:L$512,"",0))</f>
        <v/>
      </c>
      <c r="I51" s="268" t="str">
        <f>IF(_xlfn.XLOOKUP($D51,OVERALL!$F$6:$F$512,OVERALL!M$6:M$512,"",0)="","",_xlfn.XLOOKUP($D51,OVERALL!$F$6:$F$512,OVERALL!M$6:M$512,"",0))</f>
        <v/>
      </c>
      <c r="J51" s="247" t="str">
        <f>IF(_xlfn.XLOOKUP($D51,OVERALL!$F$6:$F$512,OVERALL!N$6:N$512,"",0)="","",_xlfn.XLOOKUP($D51,OVERALL!$F$6:$F$512,OVERALL!N$6:N$512,"",0))</f>
        <v/>
      </c>
      <c r="K51" s="248">
        <f>_xlfn.XLOOKUP($E51,OVERALL!$K$6:$K$512,OVERALL!R$6:R$512,"",0)</f>
        <v>41.36</v>
      </c>
      <c r="L51" s="247">
        <f>_xlfn.XLOOKUP($E51,OVERALL!$K$6:$K$512,OVERALL!S$6:S$512,"",0)</f>
        <v>39.1</v>
      </c>
      <c r="M51" s="248">
        <f>_xlfn.XLOOKUP($E51,OVERALL!$K$6:$K$512,OVERALL!T$6:T$512,"",0)</f>
        <v>35</v>
      </c>
      <c r="N51" s="246">
        <f>_xlfn.XLOOKUP($E51,OVERALL!$K$6:$K$512,OVERALL!U$6:U$512,"",0)</f>
        <v>54</v>
      </c>
      <c r="O51" s="249">
        <f>_xlfn.XLOOKUP($E51,OVERALL!$K$6:$K$512,OVERALL!V$6:V$512,"",0)</f>
        <v>46.8</v>
      </c>
    </row>
    <row r="52" spans="1:15" ht="15" customHeight="1">
      <c r="C52" s="261">
        <v>46</v>
      </c>
      <c r="D52" s="240" t="str">
        <f t="shared" si="0"/>
        <v>TE46</v>
      </c>
      <c r="E52" s="240" t="str">
        <f>_xlfn.XLOOKUP($D52,OVERALL!$F$6:$F$512,OVERALL!K$6:K$512,"",0)</f>
        <v>John Bates</v>
      </c>
      <c r="F52" s="240" t="str">
        <f>_xlfn.XLOOKUP($E52,OVERALL!$K$6:$K$512,OVERALL!O$6:O$512,"",0)</f>
        <v>WAS</v>
      </c>
      <c r="G52" s="240">
        <f>_xlfn.XLOOKUP($E52,OVERALL!$K$6:$K$512,OVERALL!P$6:P$512,"",0)</f>
        <v>14</v>
      </c>
      <c r="H52" s="246" t="str">
        <f>IF(_xlfn.XLOOKUP($D52,OVERALL!$F$6:$F$512,OVERALL!L$6:L$512,"",0)="","",_xlfn.XLOOKUP($D52,OVERALL!$F$6:$F$512,OVERALL!L$6:L$512,"",0))</f>
        <v/>
      </c>
      <c r="I52" s="268" t="str">
        <f>IF(_xlfn.XLOOKUP($D52,OVERALL!$F$6:$F$512,OVERALL!M$6:M$512,"",0)="","",_xlfn.XLOOKUP($D52,OVERALL!$F$6:$F$512,OVERALL!M$6:M$512,"",0))</f>
        <v/>
      </c>
      <c r="J52" s="247" t="str">
        <f>IF(_xlfn.XLOOKUP($D52,OVERALL!$F$6:$F$512,OVERALL!N$6:N$512,"",0)="","",_xlfn.XLOOKUP($D52,OVERALL!$F$6:$F$512,OVERALL!N$6:N$512,"",0))</f>
        <v/>
      </c>
      <c r="K52" s="248">
        <f>_xlfn.XLOOKUP($E52,OVERALL!$K$6:$K$512,OVERALL!R$6:R$512,"",0)</f>
        <v>51.15</v>
      </c>
      <c r="L52" s="247">
        <f>_xlfn.XLOOKUP($E52,OVERALL!$K$6:$K$512,OVERALL!S$6:S$512,"",0)</f>
        <v>30.9</v>
      </c>
      <c r="M52" s="248">
        <f>_xlfn.XLOOKUP($E52,OVERALL!$K$6:$K$512,OVERALL!T$6:T$512,"",0)</f>
        <v>34</v>
      </c>
      <c r="N52" s="246">
        <f>_xlfn.XLOOKUP($E52,OVERALL!$K$6:$K$512,OVERALL!U$6:U$512,"",0)</f>
        <v>59</v>
      </c>
      <c r="O52" s="249">
        <f>_xlfn.XLOOKUP($E52,OVERALL!$K$6:$K$512,OVERALL!V$6:V$512,"",0)</f>
        <v>45.8</v>
      </c>
    </row>
    <row r="53" spans="1:15" ht="15" customHeight="1">
      <c r="C53" s="261">
        <v>47</v>
      </c>
      <c r="D53" s="240" t="str">
        <f t="shared" si="0"/>
        <v>TE47</v>
      </c>
      <c r="E53" s="240" t="str">
        <f>_xlfn.XLOOKUP($D53,OVERALL!$F$6:$F$512,OVERALL!K$6:K$512,"",0)</f>
        <v>Taysom Hill</v>
      </c>
      <c r="F53" s="240" t="str">
        <f>_xlfn.XLOOKUP($E53,OVERALL!$K$6:$K$512,OVERALL!O$6:O$512,"",0)</f>
        <v>NO</v>
      </c>
      <c r="G53" s="240">
        <f>_xlfn.XLOOKUP($E53,OVERALL!$K$6:$K$512,OVERALL!P$6:P$512,"",0)</f>
        <v>14</v>
      </c>
      <c r="H53" s="246" t="str">
        <f>IF(_xlfn.XLOOKUP($D53,OVERALL!$F$6:$F$512,OVERALL!L$6:L$512,"",0)="","",_xlfn.XLOOKUP($D53,OVERALL!$F$6:$F$512,OVERALL!L$6:L$512,"",0))</f>
        <v>MACHINE</v>
      </c>
      <c r="I53" s="268">
        <f>IF(_xlfn.XLOOKUP($D53,OVERALL!$F$6:$F$512,OVERALL!M$6:M$512,"",0)="","",_xlfn.XLOOKUP($D53,OVERALL!$F$6:$F$512,OVERALL!M$6:M$512,"",0))</f>
        <v>6</v>
      </c>
      <c r="J53" s="247" t="str">
        <f>IF(_xlfn.XLOOKUP($D53,OVERALL!$F$6:$F$512,OVERALL!N$6:N$512,"",0)="","",_xlfn.XLOOKUP($D53,OVERALL!$F$6:$F$512,OVERALL!N$6:N$512,"",0))</f>
        <v>C</v>
      </c>
      <c r="K53" s="248">
        <f>_xlfn.XLOOKUP($E53,OVERALL!$K$6:$K$512,OVERALL!R$6:R$512,"",0)</f>
        <v>71.86</v>
      </c>
      <c r="L53" s="247">
        <f>_xlfn.XLOOKUP($E53,OVERALL!$K$6:$K$512,OVERALL!S$6:S$512,"",0)</f>
        <v>122.72</v>
      </c>
      <c r="M53" s="248">
        <f>_xlfn.XLOOKUP($E53,OVERALL!$K$6:$K$512,OVERALL!T$6:T$512,"",0)</f>
        <v>38</v>
      </c>
      <c r="N53" s="246">
        <f>_xlfn.XLOOKUP($E53,OVERALL!$K$6:$K$512,OVERALL!U$6:U$512,"",0)</f>
        <v>41</v>
      </c>
      <c r="O53" s="249">
        <f>_xlfn.XLOOKUP($E53,OVERALL!$K$6:$K$512,OVERALL!V$6:V$512,"",0)</f>
        <v>39.5</v>
      </c>
    </row>
    <row r="54" spans="1:15" ht="15" customHeight="1">
      <c r="C54" s="261">
        <v>48</v>
      </c>
      <c r="D54" s="240" t="str">
        <f t="shared" si="0"/>
        <v>TE48</v>
      </c>
      <c r="E54" s="240" t="str">
        <f>_xlfn.XLOOKUP($D54,OVERALL!$F$6:$F$512,OVERALL!K$6:K$512,"",0)</f>
        <v>Kylen Granson</v>
      </c>
      <c r="F54" s="240" t="str">
        <f>_xlfn.XLOOKUP($E54,OVERALL!$K$6:$K$512,OVERALL!O$6:O$512,"",0)</f>
        <v>IND</v>
      </c>
      <c r="G54" s="240">
        <f>_xlfn.XLOOKUP($E54,OVERALL!$K$6:$K$512,OVERALL!P$6:P$512,"",0)</f>
        <v>14</v>
      </c>
      <c r="H54" s="246" t="str">
        <f>IF(_xlfn.XLOOKUP($D54,OVERALL!$F$6:$F$512,OVERALL!L$6:L$512,"",0)="","",_xlfn.XLOOKUP($D54,OVERALL!$F$6:$F$512,OVERALL!L$6:L$512,"",0))</f>
        <v/>
      </c>
      <c r="I54" s="268" t="str">
        <f>IF(_xlfn.XLOOKUP($D54,OVERALL!$F$6:$F$512,OVERALL!M$6:M$512,"",0)="","",_xlfn.XLOOKUP($D54,OVERALL!$F$6:$F$512,OVERALL!M$6:M$512,"",0))</f>
        <v/>
      </c>
      <c r="J54" s="247" t="str">
        <f>IF(_xlfn.XLOOKUP($D54,OVERALL!$F$6:$F$512,OVERALL!N$6:N$512,"",0)="","",_xlfn.XLOOKUP($D54,OVERALL!$F$6:$F$512,OVERALL!N$6:N$512,"",0))</f>
        <v/>
      </c>
      <c r="K54" s="248">
        <f>_xlfn.XLOOKUP($E54,OVERALL!$K$6:$K$512,OVERALL!R$6:R$512,"",0)</f>
        <v>16.62</v>
      </c>
      <c r="L54" s="247">
        <f>_xlfn.XLOOKUP($E54,OVERALL!$K$6:$K$512,OVERALL!S$6:S$512,"",0)</f>
        <v>10.6</v>
      </c>
      <c r="M54" s="248">
        <f>_xlfn.XLOOKUP($E54,OVERALL!$K$6:$K$512,OVERALL!T$6:T$512,"",0)</f>
        <v>43</v>
      </c>
      <c r="N54" s="246">
        <f>_xlfn.XLOOKUP($E54,OVERALL!$K$6:$K$512,OVERALL!U$6:U$512,"",0)</f>
        <v>57</v>
      </c>
      <c r="O54" s="249">
        <f>_xlfn.XLOOKUP($E54,OVERALL!$K$6:$K$512,OVERALL!V$6:V$512,"",0)</f>
        <v>49.6</v>
      </c>
    </row>
    <row r="55" spans="1:15" ht="15" customHeight="1">
      <c r="C55" s="261">
        <v>49</v>
      </c>
      <c r="D55" s="240" t="str">
        <f t="shared" si="0"/>
        <v>TE49</v>
      </c>
      <c r="E55" s="240" t="str">
        <f>_xlfn.XLOOKUP($D55,OVERALL!$F$6:$F$512,OVERALL!K$6:K$512,"",0)</f>
        <v>Geoff Swaim</v>
      </c>
      <c r="F55" s="240" t="str">
        <f>_xlfn.XLOOKUP($E55,OVERALL!$K$6:$K$512,OVERALL!O$6:O$512,"",0)</f>
        <v>TEN</v>
      </c>
      <c r="G55" s="240">
        <f>_xlfn.XLOOKUP($E55,OVERALL!$K$6:$K$512,OVERALL!P$6:P$512,"",0)</f>
        <v>6</v>
      </c>
      <c r="H55" s="246" t="str">
        <f>IF(_xlfn.XLOOKUP($D55,OVERALL!$F$6:$F$512,OVERALL!L$6:L$512,"",0)="","",_xlfn.XLOOKUP($D55,OVERALL!$F$6:$F$512,OVERALL!L$6:L$512,"",0))</f>
        <v/>
      </c>
      <c r="I55" s="268" t="str">
        <f>IF(_xlfn.XLOOKUP($D55,OVERALL!$F$6:$F$512,OVERALL!M$6:M$512,"",0)="","",_xlfn.XLOOKUP($D55,OVERALL!$F$6:$F$512,OVERALL!M$6:M$512,"",0))</f>
        <v/>
      </c>
      <c r="J55" s="247" t="str">
        <f>IF(_xlfn.XLOOKUP($D55,OVERALL!$F$6:$F$512,OVERALL!N$6:N$512,"",0)="","",_xlfn.XLOOKUP($D55,OVERALL!$F$6:$F$512,OVERALL!N$6:N$512,"",0))</f>
        <v/>
      </c>
      <c r="K55" s="248">
        <f>_xlfn.XLOOKUP($E55,OVERALL!$K$6:$K$512,OVERALL!R$6:R$512,"",0)</f>
        <v>53.01</v>
      </c>
      <c r="L55" s="247">
        <f>_xlfn.XLOOKUP($E55,OVERALL!$K$6:$K$512,OVERALL!S$6:S$512,"",0)</f>
        <v>39</v>
      </c>
      <c r="M55" s="248">
        <f>_xlfn.XLOOKUP($E55,OVERALL!$K$6:$K$512,OVERALL!T$6:T$512,"",0)</f>
        <v>44</v>
      </c>
      <c r="N55" s="246">
        <f>_xlfn.XLOOKUP($E55,OVERALL!$K$6:$K$512,OVERALL!U$6:U$512,"",0)</f>
        <v>65</v>
      </c>
      <c r="O55" s="249">
        <f>_xlfn.XLOOKUP($E55,OVERALL!$K$6:$K$512,OVERALL!V$6:V$512,"",0)</f>
        <v>53</v>
      </c>
    </row>
    <row r="56" spans="1:15" ht="15" customHeight="1" thickBot="1">
      <c r="C56" s="262">
        <v>50</v>
      </c>
      <c r="D56" s="263" t="str">
        <f t="shared" si="0"/>
        <v>TE50</v>
      </c>
      <c r="E56" s="263" t="str">
        <f>_xlfn.XLOOKUP($D56,OVERALL!$F$6:$F$512,OVERALL!K$6:K$512,"",0)</f>
        <v>Jared Cook</v>
      </c>
      <c r="F56" s="263" t="str">
        <f>_xlfn.XLOOKUP($E56,OVERALL!$K$6:$K$512,OVERALL!O$6:O$512,"",0)</f>
        <v>FA</v>
      </c>
      <c r="G56" s="263" t="str">
        <f>_xlfn.XLOOKUP($E56,OVERALL!$K$6:$K$512,OVERALL!P$6:P$512,"",0)</f>
        <v/>
      </c>
      <c r="H56" s="251" t="str">
        <f>IF(_xlfn.XLOOKUP($D56,OVERALL!$F$6:$F$512,OVERALL!L$6:L$512,"",0)="","",_xlfn.XLOOKUP($D56,OVERALL!$F$6:$F$512,OVERALL!L$6:L$512,"",0))</f>
        <v>INVINCIBLES</v>
      </c>
      <c r="I56" s="269">
        <f>IF(_xlfn.XLOOKUP($D56,OVERALL!$F$6:$F$512,OVERALL!M$6:M$512,"",0)="","",_xlfn.XLOOKUP($D56,OVERALL!$F$6:$F$512,OVERALL!M$6:M$512,"",0))</f>
        <v>4</v>
      </c>
      <c r="J56" s="252" t="str">
        <f>IF(_xlfn.XLOOKUP($D56,OVERALL!$F$6:$F$512,OVERALL!N$6:N$512,"",0)="","",_xlfn.XLOOKUP($D56,OVERALL!$F$6:$F$512,OVERALL!N$6:N$512,"",0))</f>
        <v>C</v>
      </c>
      <c r="K56" s="253" t="str">
        <f>_xlfn.XLOOKUP($E56,OVERALL!$K$6:$K$512,OVERALL!R$6:R$512,"",0)</f>
        <v/>
      </c>
      <c r="L56" s="252">
        <f>_xlfn.XLOOKUP($E56,OVERALL!$K$6:$K$512,OVERALL!S$6:S$512,"",0)</f>
        <v>84.4</v>
      </c>
      <c r="M56" s="253">
        <f>_xlfn.XLOOKUP($E56,OVERALL!$K$6:$K$512,OVERALL!T$6:T$512,"",0)</f>
        <v>28</v>
      </c>
      <c r="N56" s="251">
        <f>_xlfn.XLOOKUP($E56,OVERALL!$K$6:$K$512,OVERALL!U$6:U$512,"",0)</f>
        <v>50</v>
      </c>
      <c r="O56" s="254">
        <f>_xlfn.XLOOKUP($E56,OVERALL!$K$6:$K$512,OVERALL!V$6:V$512,"",0)</f>
        <v>37</v>
      </c>
    </row>
    <row r="57" spans="1:15">
      <c r="A57" s="8" t="s">
        <v>69</v>
      </c>
      <c r="L57" s="458"/>
      <c r="M57" s="459"/>
    </row>
    <row r="58" spans="1:15">
      <c r="L58" s="458"/>
      <c r="M58" s="459"/>
    </row>
    <row r="59" spans="1:15">
      <c r="L59" s="458"/>
      <c r="M59" s="459"/>
    </row>
    <row r="60" spans="1:15">
      <c r="L60" s="458"/>
      <c r="M60" s="459"/>
    </row>
    <row r="61" spans="1:15">
      <c r="L61" s="458"/>
      <c r="M61" s="459"/>
    </row>
    <row r="62" spans="1:15">
      <c r="L62" s="458"/>
      <c r="M62" s="459"/>
    </row>
    <row r="63" spans="1:15">
      <c r="L63" s="458"/>
      <c r="M63" s="459"/>
    </row>
    <row r="64" spans="1:15">
      <c r="L64" s="458"/>
      <c r="M64" s="459"/>
    </row>
    <row r="65" spans="12:13">
      <c r="L65" s="458"/>
      <c r="M65" s="459"/>
    </row>
    <row r="66" spans="12:13">
      <c r="L66" s="458"/>
      <c r="M66" s="459"/>
    </row>
    <row r="67" spans="12:13">
      <c r="L67" s="458"/>
      <c r="M67" s="459"/>
    </row>
    <row r="68" spans="12:13">
      <c r="L68" s="458"/>
      <c r="M68" s="459"/>
    </row>
    <row r="69" spans="12:13">
      <c r="L69" s="458"/>
      <c r="M69" s="459"/>
    </row>
    <row r="70" spans="12:13">
      <c r="L70" s="458"/>
      <c r="M70" s="459"/>
    </row>
    <row r="71" spans="12:13">
      <c r="L71" s="458"/>
      <c r="M71" s="459"/>
    </row>
    <row r="72" spans="12:13">
      <c r="L72" s="458"/>
      <c r="M72" s="459"/>
    </row>
    <row r="73" spans="12:13">
      <c r="L73" s="458"/>
      <c r="M73" s="459"/>
    </row>
    <row r="74" spans="12:13">
      <c r="L74" s="458"/>
      <c r="M74" s="459"/>
    </row>
    <row r="75" spans="12:13">
      <c r="L75" s="458"/>
      <c r="M75" s="459"/>
    </row>
    <row r="76" spans="12:13">
      <c r="L76" s="458"/>
      <c r="M76" s="459"/>
    </row>
    <row r="77" spans="12:13">
      <c r="L77" s="458"/>
      <c r="M77" s="459"/>
    </row>
    <row r="78" spans="12:13">
      <c r="L78" s="458"/>
      <c r="M78" s="459"/>
    </row>
    <row r="79" spans="12:13">
      <c r="L79" s="458"/>
      <c r="M79" s="459"/>
    </row>
    <row r="80" spans="12:13">
      <c r="L80" s="458"/>
      <c r="M80" s="459"/>
    </row>
    <row r="81" spans="12:13">
      <c r="L81" s="458"/>
      <c r="M81" s="459"/>
    </row>
    <row r="82" spans="12:13">
      <c r="L82" s="458"/>
      <c r="M82" s="459"/>
    </row>
    <row r="83" spans="12:13">
      <c r="L83" s="458"/>
      <c r="M83" s="459"/>
    </row>
    <row r="84" spans="12:13">
      <c r="L84" s="458"/>
      <c r="M84" s="459"/>
    </row>
    <row r="85" spans="12:13">
      <c r="L85" s="458"/>
      <c r="M85" s="459"/>
    </row>
    <row r="86" spans="12:13">
      <c r="L86" s="458"/>
      <c r="M86" s="459"/>
    </row>
    <row r="87" spans="12:13">
      <c r="L87" s="458"/>
      <c r="M87" s="459"/>
    </row>
    <row r="88" spans="12:13">
      <c r="L88" s="458"/>
      <c r="M88" s="459"/>
    </row>
    <row r="89" spans="12:13">
      <c r="L89" s="458"/>
      <c r="M89" s="459"/>
    </row>
    <row r="90" spans="12:13">
      <c r="L90" s="458"/>
      <c r="M90" s="459"/>
    </row>
    <row r="91" spans="12:13">
      <c r="L91" s="458"/>
      <c r="M91" s="459"/>
    </row>
    <row r="92" spans="12:13">
      <c r="L92" s="458"/>
      <c r="M92" s="459"/>
    </row>
    <row r="93" spans="12:13">
      <c r="L93" s="458"/>
      <c r="M93" s="459"/>
    </row>
    <row r="94" spans="12:13">
      <c r="L94" s="458"/>
      <c r="M94" s="459"/>
    </row>
    <row r="95" spans="12:13">
      <c r="L95" s="458"/>
      <c r="M95" s="459"/>
    </row>
    <row r="96" spans="12:13">
      <c r="L96" s="458"/>
      <c r="M96" s="459"/>
    </row>
    <row r="97" spans="12:13">
      <c r="L97" s="458"/>
      <c r="M97" s="459"/>
    </row>
    <row r="98" spans="12:13">
      <c r="L98" s="458"/>
      <c r="M98" s="459"/>
    </row>
    <row r="99" spans="12:13">
      <c r="L99" s="458"/>
      <c r="M99" s="459"/>
    </row>
    <row r="100" spans="12:13">
      <c r="L100" s="458"/>
      <c r="M100" s="459"/>
    </row>
    <row r="101" spans="12:13">
      <c r="L101" s="458"/>
      <c r="M101" s="459"/>
    </row>
    <row r="102" spans="12:13">
      <c r="L102" s="458"/>
      <c r="M102" s="459"/>
    </row>
    <row r="103" spans="12:13">
      <c r="L103" s="458"/>
      <c r="M103" s="459"/>
    </row>
    <row r="104" spans="12:13">
      <c r="L104" s="458"/>
      <c r="M104" s="459"/>
    </row>
    <row r="105" spans="12:13">
      <c r="L105" s="458"/>
      <c r="M105" s="459"/>
    </row>
    <row r="106" spans="12:13">
      <c r="L106" s="458"/>
      <c r="M106" s="459"/>
    </row>
  </sheetData>
  <conditionalFormatting sqref="C7:F56 K7:O56">
    <cfRule type="expression" dxfId="44" priority="41">
      <formula>MOD(ROW(),2)</formula>
    </cfRule>
  </conditionalFormatting>
  <conditionalFormatting sqref="M7:M56">
    <cfRule type="colorScale" priority="19">
      <colorScale>
        <cfvo type="min"/>
        <cfvo type="percentile" val="50"/>
        <cfvo type="max"/>
        <color rgb="FF63BE7B"/>
        <color rgb="FFFFEB84"/>
        <color rgb="FFF8696B"/>
      </colorScale>
    </cfRule>
  </conditionalFormatting>
  <conditionalFormatting sqref="N7:N56">
    <cfRule type="colorScale" priority="18">
      <colorScale>
        <cfvo type="min"/>
        <cfvo type="percentile" val="50"/>
        <cfvo type="max"/>
        <color rgb="FF63BE7B"/>
        <color rgb="FFFFEB84"/>
        <color rgb="FFF8696B"/>
      </colorScale>
    </cfRule>
  </conditionalFormatting>
  <conditionalFormatting sqref="O7:O56">
    <cfRule type="colorScale" priority="17">
      <colorScale>
        <cfvo type="min"/>
        <cfvo type="percentile" val="50"/>
        <cfvo type="max"/>
        <color rgb="FF63BE7B"/>
        <color rgb="FFFFEB84"/>
        <color rgb="FFF8696B"/>
      </colorScale>
    </cfRule>
  </conditionalFormatting>
  <conditionalFormatting sqref="I7:I56">
    <cfRule type="colorScale" priority="6">
      <colorScale>
        <cfvo type="min"/>
        <cfvo type="percentile" val="50"/>
        <cfvo type="max"/>
        <color rgb="FF63BE7B"/>
        <color rgb="FFFFEB84"/>
        <color rgb="FFF8696B"/>
      </colorScale>
    </cfRule>
    <cfRule type="expression" dxfId="43" priority="13">
      <formula>MOD(ROW(),2)</formula>
    </cfRule>
  </conditionalFormatting>
  <conditionalFormatting sqref="H7:H56">
    <cfRule type="expression" dxfId="42" priority="12">
      <formula>MOD(ROW(),2)</formula>
    </cfRule>
  </conditionalFormatting>
  <conditionalFormatting sqref="H7:H56">
    <cfRule type="cellIs" dxfId="41" priority="10" operator="equal">
      <formula>"FREE AGENT"</formula>
    </cfRule>
    <cfRule type="cellIs" dxfId="40" priority="11" operator="equal">
      <formula>"ROOKIE"</formula>
    </cfRule>
  </conditionalFormatting>
  <conditionalFormatting sqref="J7:J56">
    <cfRule type="expression" dxfId="39" priority="9">
      <formula>MOD(ROW(),2)</formula>
    </cfRule>
  </conditionalFormatting>
  <conditionalFormatting sqref="J7:J56">
    <cfRule type="cellIs" dxfId="38" priority="7" operator="equal">
      <formula>"PP"</formula>
    </cfRule>
    <cfRule type="cellIs" dxfId="37" priority="8" operator="equal">
      <formula>"F"</formula>
    </cfRule>
  </conditionalFormatting>
  <conditionalFormatting sqref="G7:G56">
    <cfRule type="expression" dxfId="36" priority="5">
      <formula>MOD(ROW(),2)</formula>
    </cfRule>
  </conditionalFormatting>
  <conditionalFormatting sqref="K7:K56">
    <cfRule type="colorScale" priority="3">
      <colorScale>
        <cfvo type="min"/>
        <cfvo type="percentile" val="50"/>
        <cfvo type="max"/>
        <color rgb="FF63BE7B"/>
        <color rgb="FFFFEB84"/>
        <color rgb="FFF8696B"/>
      </colorScale>
    </cfRule>
  </conditionalFormatting>
  <conditionalFormatting sqref="L7:L56">
    <cfRule type="colorScale" priority="1">
      <colorScale>
        <cfvo type="min"/>
        <cfvo type="percentile" val="50"/>
        <cfvo type="max"/>
        <color rgb="FF63BE7B"/>
        <color rgb="FFFFEB84"/>
        <color rgb="FFF8696B"/>
      </colorScale>
    </cfRule>
  </conditionalFormatting>
  <printOptions horizontalCentered="1"/>
  <pageMargins left="0.25" right="0.25" top="0.25" bottom="0.25" header="0" footer="0"/>
  <pageSetup paperSize="17" scale="8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S106"/>
  <sheetViews>
    <sheetView showGridLines="0" view="pageBreakPreview" zoomScale="110" zoomScaleNormal="100" zoomScaleSheetLayoutView="110" workbookViewId="0"/>
  </sheetViews>
  <sheetFormatPr baseColWidth="10" defaultColWidth="8.83203125" defaultRowHeight="15" outlineLevelCol="1"/>
  <cols>
    <col min="2" max="2" width="1.6640625" customWidth="1"/>
    <col min="3" max="3" width="4.33203125" customWidth="1"/>
    <col min="4" max="4" width="6.83203125" customWidth="1" outlineLevel="1"/>
    <col min="5" max="5" width="23.33203125" customWidth="1"/>
    <col min="6" max="6" width="5.33203125" bestFit="1" customWidth="1"/>
    <col min="7" max="7" width="4.33203125" customWidth="1"/>
    <col min="8" max="8" width="15.83203125" customWidth="1"/>
    <col min="9" max="9" width="6.83203125" customWidth="1"/>
    <col min="10" max="10" width="4.33203125" customWidth="1"/>
    <col min="11" max="12" width="7.1640625" customWidth="1"/>
    <col min="13" max="15" width="6.1640625" customWidth="1"/>
    <col min="16" max="16" width="1.6640625" customWidth="1"/>
  </cols>
  <sheetData>
    <row r="1" spans="1:19" ht="15" customHeight="1" thickBot="1">
      <c r="A1" s="28" t="s">
        <v>273</v>
      </c>
      <c r="P1" t="s">
        <v>69</v>
      </c>
    </row>
    <row r="2" spans="1:19" ht="18" customHeight="1">
      <c r="C2" s="12" t="s">
        <v>279</v>
      </c>
    </row>
    <row r="3" spans="1:19" ht="18" customHeight="1" thickBot="1">
      <c r="C3" s="13" t="str">
        <f>C5</f>
        <v>KICKERS</v>
      </c>
      <c r="D3" s="13"/>
      <c r="E3" s="13"/>
      <c r="F3" s="13"/>
      <c r="G3" s="13"/>
      <c r="H3" s="13"/>
      <c r="I3" s="13"/>
      <c r="J3" s="13"/>
      <c r="K3" s="13"/>
      <c r="L3" s="13"/>
      <c r="M3" s="13"/>
      <c r="N3" s="13"/>
      <c r="O3" s="13"/>
      <c r="P3" s="22"/>
      <c r="Q3" s="22"/>
      <c r="R3" s="22"/>
      <c r="S3" s="22"/>
    </row>
    <row r="4" spans="1:19" ht="15" customHeight="1" thickTop="1" thickBot="1"/>
    <row r="5" spans="1:19" ht="15" customHeight="1">
      <c r="C5" s="2" t="s">
        <v>124</v>
      </c>
      <c r="D5" s="6"/>
      <c r="E5" s="6"/>
      <c r="F5" s="6"/>
      <c r="G5" s="6"/>
      <c r="H5" s="6"/>
      <c r="I5" s="6"/>
      <c r="J5" s="6"/>
      <c r="K5" s="6" t="s">
        <v>2447</v>
      </c>
      <c r="L5" s="6"/>
      <c r="M5" s="6" t="s">
        <v>279</v>
      </c>
      <c r="N5" s="6"/>
      <c r="O5" s="7"/>
    </row>
    <row r="6" spans="1:19" ht="15" customHeight="1" thickBot="1">
      <c r="C6" s="3" t="s">
        <v>2363</v>
      </c>
      <c r="D6" s="4" t="s">
        <v>280</v>
      </c>
      <c r="E6" s="4" t="s">
        <v>265</v>
      </c>
      <c r="F6" s="4" t="s">
        <v>63</v>
      </c>
      <c r="G6" s="4" t="s">
        <v>63</v>
      </c>
      <c r="H6" s="4" t="s">
        <v>1439</v>
      </c>
      <c r="I6" s="4" t="s">
        <v>521</v>
      </c>
      <c r="J6" s="4" t="s">
        <v>536</v>
      </c>
      <c r="K6" s="449" t="s">
        <v>2446</v>
      </c>
      <c r="L6" s="449" t="s">
        <v>2445</v>
      </c>
      <c r="M6" s="4" t="s">
        <v>65</v>
      </c>
      <c r="N6" s="4" t="s">
        <v>66</v>
      </c>
      <c r="O6" s="5" t="s">
        <v>67</v>
      </c>
      <c r="R6" s="279" t="s">
        <v>2362</v>
      </c>
    </row>
    <row r="7" spans="1:19" ht="15" customHeight="1">
      <c r="C7" s="261">
        <v>1</v>
      </c>
      <c r="D7" s="240" t="str">
        <f>CONCATENATE($A$1&amp;$C7)</f>
        <v>K1</v>
      </c>
      <c r="E7" s="240" t="str">
        <f>_xlfn.XLOOKUP($D7,OVERALL!$F$6:$F$512,OVERALL!K$6:K$512,"",0)</f>
        <v>Justin Tucker</v>
      </c>
      <c r="F7" s="240" t="str">
        <f>_xlfn.XLOOKUP($E7,OVERALL!$K$6:$K$512,OVERALL!O$6:O$512,"",0)</f>
        <v>BAL</v>
      </c>
      <c r="G7" s="240">
        <f>_xlfn.XLOOKUP($E7,OVERALL!$K$6:$K$512,OVERALL!P$6:P$512,"",0)</f>
        <v>10</v>
      </c>
      <c r="H7" s="246" t="str">
        <f>IF(_xlfn.XLOOKUP($D7,OVERALL!$F$6:$F$512,OVERALL!L$6:L$512,"",0)="","",_xlfn.XLOOKUP($D7,OVERALL!$F$6:$F$512,OVERALL!L$6:L$512,"",0))</f>
        <v>MACHINE</v>
      </c>
      <c r="I7" s="268">
        <f>IF(_xlfn.XLOOKUP($D7,OVERALL!$F$6:$F$512,OVERALL!M$6:M$512,"",0)="","",_xlfn.XLOOKUP($D7,OVERALL!$F$6:$F$512,OVERALL!M$6:M$512,"",0))</f>
        <v>7</v>
      </c>
      <c r="J7" s="247" t="str">
        <f>IF(_xlfn.XLOOKUP($D7,OVERALL!$F$6:$F$512,OVERALL!N$6:N$512,"",0)="","",_xlfn.XLOOKUP($D7,OVERALL!$F$6:$F$512,OVERALL!N$6:N$512,"",0))</f>
        <v>PP</v>
      </c>
      <c r="K7" s="248" t="str">
        <f>_xlfn.XLOOKUP($E7,OVERALL!$K$6:$K$512,OVERALL!R$6:R$512,"",0)</f>
        <v/>
      </c>
      <c r="L7" s="247">
        <f>_xlfn.XLOOKUP($E7,OVERALL!$K$6:$K$512,OVERALL!V$6:V$512,"",0)</f>
        <v>1.9</v>
      </c>
      <c r="M7" s="248">
        <f>_xlfn.XLOOKUP($E7,OVERALL!$K$6:$K$512,OVERALL!T$6:T$512,"",0)</f>
        <v>1</v>
      </c>
      <c r="N7" s="246">
        <f>_xlfn.XLOOKUP($E7,OVERALL!$K$6:$K$512,OVERALL!U$6:U$512,"",0)</f>
        <v>11</v>
      </c>
      <c r="O7" s="249">
        <f>_xlfn.XLOOKUP($E7,OVERALL!$K$6:$K$512,OVERALL!V$6:V$512,"",0)</f>
        <v>1.9</v>
      </c>
    </row>
    <row r="8" spans="1:19" ht="15" customHeight="1">
      <c r="C8" s="261">
        <v>2</v>
      </c>
      <c r="D8" s="240" t="str">
        <f t="shared" ref="D8:D41" si="0">CONCATENATE($A$1&amp;$C8)</f>
        <v>K2</v>
      </c>
      <c r="E8" s="240" t="str">
        <f>_xlfn.XLOOKUP($D8,OVERALL!$F$6:$F$512,OVERALL!K$6:K$512,"",0)</f>
        <v>Tyler Bass</v>
      </c>
      <c r="F8" s="240" t="str">
        <f>_xlfn.XLOOKUP($E8,OVERALL!$K$6:$K$512,OVERALL!O$6:O$512,"",0)</f>
        <v>BUF</v>
      </c>
      <c r="G8" s="240">
        <f>_xlfn.XLOOKUP($E8,OVERALL!$K$6:$K$512,OVERALL!P$6:P$512,"",0)</f>
        <v>7</v>
      </c>
      <c r="H8" s="246" t="str">
        <f>IF(_xlfn.XLOOKUP($D8,OVERALL!$F$6:$F$512,OVERALL!L$6:L$512,"",0)="","",_xlfn.XLOOKUP($D8,OVERALL!$F$6:$F$512,OVERALL!L$6:L$512,"",0))</f>
        <v>DYNASTY</v>
      </c>
      <c r="I8" s="268">
        <f>IF(_xlfn.XLOOKUP($D8,OVERALL!$F$6:$F$512,OVERALL!M$6:M$512,"",0)="","",_xlfn.XLOOKUP($D8,OVERALL!$F$6:$F$512,OVERALL!M$6:M$512,"",0))</f>
        <v>1</v>
      </c>
      <c r="J8" s="247" t="str">
        <f>IF(_xlfn.XLOOKUP($D8,OVERALL!$F$6:$F$512,OVERALL!N$6:N$512,"",0)="","",_xlfn.XLOOKUP($D8,OVERALL!$F$6:$F$512,OVERALL!N$6:N$512,"",0))</f>
        <v>X</v>
      </c>
      <c r="K8" s="248" t="str">
        <f>_xlfn.XLOOKUP($E8,OVERALL!$K$6:$K$512,OVERALL!R$6:R$512,"",0)</f>
        <v/>
      </c>
      <c r="L8" s="247">
        <f>_xlfn.XLOOKUP($E8,OVERALL!$K$6:$K$512,OVERALL!V$6:V$512,"",0)</f>
        <v>2.5</v>
      </c>
      <c r="M8" s="248">
        <f>_xlfn.XLOOKUP($E8,OVERALL!$K$6:$K$512,OVERALL!T$6:T$512,"",0)</f>
        <v>1</v>
      </c>
      <c r="N8" s="246">
        <f>_xlfn.XLOOKUP($E8,OVERALL!$K$6:$K$512,OVERALL!U$6:U$512,"",0)</f>
        <v>4</v>
      </c>
      <c r="O8" s="249">
        <f>_xlfn.XLOOKUP($E8,OVERALL!$K$6:$K$512,OVERALL!V$6:V$512,"",0)</f>
        <v>2.5</v>
      </c>
    </row>
    <row r="9" spans="1:19" ht="15" customHeight="1">
      <c r="C9" s="261">
        <v>3</v>
      </c>
      <c r="D9" s="240" t="str">
        <f t="shared" si="0"/>
        <v>K3</v>
      </c>
      <c r="E9" s="240" t="str">
        <f>_xlfn.XLOOKUP($D9,OVERALL!$F$6:$F$512,OVERALL!K$6:K$512,"",0)</f>
        <v>Matt Gay</v>
      </c>
      <c r="F9" s="240" t="str">
        <f>_xlfn.XLOOKUP($E9,OVERALL!$K$6:$K$512,OVERALL!O$6:O$512,"",0)</f>
        <v>LAR</v>
      </c>
      <c r="G9" s="240">
        <f>_xlfn.XLOOKUP($E9,OVERALL!$K$6:$K$512,OVERALL!P$6:P$512,"",0)</f>
        <v>7</v>
      </c>
      <c r="H9" s="246" t="str">
        <f>IF(_xlfn.XLOOKUP($D9,OVERALL!$F$6:$F$512,OVERALL!L$6:L$512,"",0)="","",_xlfn.XLOOKUP($D9,OVERALL!$F$6:$F$512,OVERALL!L$6:L$512,"",0))</f>
        <v>SHAFT</v>
      </c>
      <c r="I9" s="268">
        <f>IF(_xlfn.XLOOKUP($D9,OVERALL!$F$6:$F$512,OVERALL!M$6:M$512,"",0)="","",_xlfn.XLOOKUP($D9,OVERALL!$F$6:$F$512,OVERALL!M$6:M$512,"",0))</f>
        <v>1</v>
      </c>
      <c r="J9" s="247" t="str">
        <f>IF(_xlfn.XLOOKUP($D9,OVERALL!$F$6:$F$512,OVERALL!N$6:N$512,"",0)="","",_xlfn.XLOOKUP($D9,OVERALL!$F$6:$F$512,OVERALL!N$6:N$512,"",0))</f>
        <v>X</v>
      </c>
      <c r="K9" s="248" t="str">
        <f>_xlfn.XLOOKUP($E9,OVERALL!$K$6:$K$512,OVERALL!R$6:R$512,"",0)</f>
        <v/>
      </c>
      <c r="L9" s="247">
        <f>_xlfn.XLOOKUP($E9,OVERALL!$K$6:$K$512,OVERALL!V$6:V$512,"",0)</f>
        <v>3.8</v>
      </c>
      <c r="M9" s="248">
        <f>_xlfn.XLOOKUP($E9,OVERALL!$K$6:$K$512,OVERALL!T$6:T$512,"",0)</f>
        <v>2</v>
      </c>
      <c r="N9" s="246">
        <f>_xlfn.XLOOKUP($E9,OVERALL!$K$6:$K$512,OVERALL!U$6:U$512,"",0)</f>
        <v>7</v>
      </c>
      <c r="O9" s="249">
        <f>_xlfn.XLOOKUP($E9,OVERALL!$K$6:$K$512,OVERALL!V$6:V$512,"",0)</f>
        <v>3.8</v>
      </c>
    </row>
    <row r="10" spans="1:19" ht="15" customHeight="1">
      <c r="C10" s="261">
        <v>4</v>
      </c>
      <c r="D10" s="240" t="str">
        <f t="shared" si="0"/>
        <v>K4</v>
      </c>
      <c r="E10" s="240" t="str">
        <f>_xlfn.XLOOKUP($D10,OVERALL!$F$6:$F$512,OVERALL!K$6:K$512,"",0)</f>
        <v>Evan McPherson</v>
      </c>
      <c r="F10" s="240" t="str">
        <f>_xlfn.XLOOKUP($E10,OVERALL!$K$6:$K$512,OVERALL!O$6:O$512,"",0)</f>
        <v>CIN</v>
      </c>
      <c r="G10" s="240">
        <f>_xlfn.XLOOKUP($E10,OVERALL!$K$6:$K$512,OVERALL!P$6:P$512,"",0)</f>
        <v>10</v>
      </c>
      <c r="H10" s="246" t="str">
        <f>IF(_xlfn.XLOOKUP($D10,OVERALL!$F$6:$F$512,OVERALL!L$6:L$512,"",0)="","",_xlfn.XLOOKUP($D10,OVERALL!$F$6:$F$512,OVERALL!L$6:L$512,"",0))</f>
        <v>BROTHERHOOD</v>
      </c>
      <c r="I10" s="268">
        <f>IF(_xlfn.XLOOKUP($D10,OVERALL!$F$6:$F$512,OVERALL!M$6:M$512,"",0)="","",_xlfn.XLOOKUP($D10,OVERALL!$F$6:$F$512,OVERALL!M$6:M$512,"",0))</f>
        <v>2</v>
      </c>
      <c r="J10" s="247" t="str">
        <f>IF(_xlfn.XLOOKUP($D10,OVERALL!$F$6:$F$512,OVERALL!N$6:N$512,"",0)="","",_xlfn.XLOOKUP($D10,OVERALL!$F$6:$F$512,OVERALL!N$6:N$512,"",0))</f>
        <v>PP</v>
      </c>
      <c r="K10" s="248" t="str">
        <f>_xlfn.XLOOKUP($E10,OVERALL!$K$6:$K$512,OVERALL!R$6:R$512,"",0)</f>
        <v/>
      </c>
      <c r="L10" s="247">
        <f>_xlfn.XLOOKUP($E10,OVERALL!$K$6:$K$512,OVERALL!V$6:V$512,"",0)</f>
        <v>3.4</v>
      </c>
      <c r="M10" s="248">
        <f>_xlfn.XLOOKUP($E10,OVERALL!$K$6:$K$512,OVERALL!T$6:T$512,"",0)</f>
        <v>1</v>
      </c>
      <c r="N10" s="246">
        <f>_xlfn.XLOOKUP($E10,OVERALL!$K$6:$K$512,OVERALL!U$6:U$512,"",0)</f>
        <v>5</v>
      </c>
      <c r="O10" s="249">
        <f>_xlfn.XLOOKUP($E10,OVERALL!$K$6:$K$512,OVERALL!V$6:V$512,"",0)</f>
        <v>3.4</v>
      </c>
    </row>
    <row r="11" spans="1:19" ht="15" customHeight="1">
      <c r="C11" s="261">
        <v>5</v>
      </c>
      <c r="D11" s="240" t="str">
        <f t="shared" si="0"/>
        <v>K5</v>
      </c>
      <c r="E11" s="240" t="str">
        <f>_xlfn.XLOOKUP($D11,OVERALL!$F$6:$F$512,OVERALL!K$6:K$512,"",0)</f>
        <v>Daniel Carlson</v>
      </c>
      <c r="F11" s="240" t="str">
        <f>_xlfn.XLOOKUP($E11,OVERALL!$K$6:$K$512,OVERALL!O$6:O$512,"",0)</f>
        <v>LV</v>
      </c>
      <c r="G11" s="240">
        <f>_xlfn.XLOOKUP($E11,OVERALL!$K$6:$K$512,OVERALL!P$6:P$512,"",0)</f>
        <v>6</v>
      </c>
      <c r="H11" s="246" t="str">
        <f>IF(_xlfn.XLOOKUP($D11,OVERALL!$F$6:$F$512,OVERALL!L$6:L$512,"",0)="","",_xlfn.XLOOKUP($D11,OVERALL!$F$6:$F$512,OVERALL!L$6:L$512,"",0))</f>
        <v>PROGRAM</v>
      </c>
      <c r="I11" s="268">
        <f>IF(_xlfn.XLOOKUP($D11,OVERALL!$F$6:$F$512,OVERALL!M$6:M$512,"",0)="","",_xlfn.XLOOKUP($D11,OVERALL!$F$6:$F$512,OVERALL!M$6:M$512,"",0))</f>
        <v>1</v>
      </c>
      <c r="J11" s="247" t="str">
        <f>IF(_xlfn.XLOOKUP($D11,OVERALL!$F$6:$F$512,OVERALL!N$6:N$512,"",0)="","",_xlfn.XLOOKUP($D11,OVERALL!$F$6:$F$512,OVERALL!N$6:N$512,"",0))</f>
        <v>PP</v>
      </c>
      <c r="K11" s="248" t="str">
        <f>_xlfn.XLOOKUP($E11,OVERALL!$K$6:$K$512,OVERALL!R$6:R$512,"",0)</f>
        <v/>
      </c>
      <c r="L11" s="247">
        <f>_xlfn.XLOOKUP($E11,OVERALL!$K$6:$K$512,OVERALL!V$6:V$512,"",0)</f>
        <v>6.2</v>
      </c>
      <c r="M11" s="248">
        <f>_xlfn.XLOOKUP($E11,OVERALL!$K$6:$K$512,OVERALL!T$6:T$512,"",0)</f>
        <v>4</v>
      </c>
      <c r="N11" s="246">
        <f>_xlfn.XLOOKUP($E11,OVERALL!$K$6:$K$512,OVERALL!U$6:U$512,"",0)</f>
        <v>13</v>
      </c>
      <c r="O11" s="249">
        <f>_xlfn.XLOOKUP($E11,OVERALL!$K$6:$K$512,OVERALL!V$6:V$512,"",0)</f>
        <v>6.2</v>
      </c>
    </row>
    <row r="12" spans="1:19" ht="15" customHeight="1">
      <c r="C12" s="261">
        <v>6</v>
      </c>
      <c r="D12" s="240" t="str">
        <f t="shared" si="0"/>
        <v>K6</v>
      </c>
      <c r="E12" s="240" t="str">
        <f>_xlfn.XLOOKUP($D12,OVERALL!$F$6:$F$512,OVERALL!K$6:K$512,"",0)</f>
        <v>Harrison Butker</v>
      </c>
      <c r="F12" s="240" t="str">
        <f>_xlfn.XLOOKUP($E12,OVERALL!$K$6:$K$512,OVERALL!O$6:O$512,"",0)</f>
        <v>KC</v>
      </c>
      <c r="G12" s="240">
        <f>_xlfn.XLOOKUP($E12,OVERALL!$K$6:$K$512,OVERALL!P$6:P$512,"",0)</f>
        <v>8</v>
      </c>
      <c r="H12" s="246" t="str">
        <f>IF(_xlfn.XLOOKUP($D12,OVERALL!$F$6:$F$512,OVERALL!L$6:L$512,"",0)="","",_xlfn.XLOOKUP($D12,OVERALL!$F$6:$F$512,OVERALL!L$6:L$512,"",0))</f>
        <v>WAILERS</v>
      </c>
      <c r="I12" s="268">
        <f>IF(_xlfn.XLOOKUP($D12,OVERALL!$F$6:$F$512,OVERALL!M$6:M$512,"",0)="","",_xlfn.XLOOKUP($D12,OVERALL!$F$6:$F$512,OVERALL!M$6:M$512,"",0))</f>
        <v>3</v>
      </c>
      <c r="J12" s="247" t="str">
        <f>IF(_xlfn.XLOOKUP($D12,OVERALL!$F$6:$F$512,OVERALL!N$6:N$512,"",0)="","",_xlfn.XLOOKUP($D12,OVERALL!$F$6:$F$512,OVERALL!N$6:N$512,"",0))</f>
        <v>X</v>
      </c>
      <c r="K12" s="248" t="str">
        <f>_xlfn.XLOOKUP($E12,OVERALL!$K$6:$K$512,OVERALL!R$6:R$512,"",0)</f>
        <v/>
      </c>
      <c r="L12" s="247">
        <f>_xlfn.XLOOKUP($E12,OVERALL!$K$6:$K$512,OVERALL!V$6:V$512,"",0)</f>
        <v>5.8</v>
      </c>
      <c r="M12" s="248">
        <f>_xlfn.XLOOKUP($E12,OVERALL!$K$6:$K$512,OVERALL!T$6:T$512,"",0)</f>
        <v>3</v>
      </c>
      <c r="N12" s="246">
        <f>_xlfn.XLOOKUP($E12,OVERALL!$K$6:$K$512,OVERALL!U$6:U$512,"",0)</f>
        <v>9</v>
      </c>
      <c r="O12" s="249">
        <f>_xlfn.XLOOKUP($E12,OVERALL!$K$6:$K$512,OVERALL!V$6:V$512,"",0)</f>
        <v>5.8</v>
      </c>
    </row>
    <row r="13" spans="1:19" ht="15" customHeight="1">
      <c r="C13" s="261">
        <v>7</v>
      </c>
      <c r="D13" s="240" t="str">
        <f t="shared" si="0"/>
        <v>K7</v>
      </c>
      <c r="E13" s="240" t="str">
        <f>_xlfn.XLOOKUP($D13,OVERALL!$F$6:$F$512,OVERALL!K$6:K$512,"",0)</f>
        <v>Ryan Succop</v>
      </c>
      <c r="F13" s="240" t="str">
        <f>_xlfn.XLOOKUP($E13,OVERALL!$K$6:$K$512,OVERALL!O$6:O$512,"",0)</f>
        <v>TB</v>
      </c>
      <c r="G13" s="240">
        <f>_xlfn.XLOOKUP($E13,OVERALL!$K$6:$K$512,OVERALL!P$6:P$512,"",0)</f>
        <v>11</v>
      </c>
      <c r="H13" s="246" t="str">
        <f>IF(_xlfn.XLOOKUP($D13,OVERALL!$F$6:$F$512,OVERALL!L$6:L$512,"",0)="","",_xlfn.XLOOKUP($D13,OVERALL!$F$6:$F$512,OVERALL!L$6:L$512,"",0))</f>
        <v>WAILERS</v>
      </c>
      <c r="I13" s="268">
        <f>IF(_xlfn.XLOOKUP($D13,OVERALL!$F$6:$F$512,OVERALL!M$6:M$512,"",0)="","",_xlfn.XLOOKUP($D13,OVERALL!$F$6:$F$512,OVERALL!M$6:M$512,"",0))</f>
        <v>3</v>
      </c>
      <c r="J13" s="247" t="str">
        <f>IF(_xlfn.XLOOKUP($D13,OVERALL!$F$6:$F$512,OVERALL!N$6:N$512,"",0)="","",_xlfn.XLOOKUP($D13,OVERALL!$F$6:$F$512,OVERALL!N$6:N$512,"",0))</f>
        <v>X</v>
      </c>
      <c r="K13" s="248" t="str">
        <f>_xlfn.XLOOKUP($E13,OVERALL!$K$6:$K$512,OVERALL!R$6:R$512,"",0)</f>
        <v/>
      </c>
      <c r="L13" s="247">
        <f>_xlfn.XLOOKUP($E13,OVERALL!$K$6:$K$512,OVERALL!V$6:V$512,"",0)</f>
        <v>8.8000000000000007</v>
      </c>
      <c r="M13" s="248">
        <f>_xlfn.XLOOKUP($E13,OVERALL!$K$6:$K$512,OVERALL!T$6:T$512,"",0)</f>
        <v>4</v>
      </c>
      <c r="N13" s="246">
        <f>_xlfn.XLOOKUP($E13,OVERALL!$K$6:$K$512,OVERALL!U$6:U$512,"",0)</f>
        <v>19</v>
      </c>
      <c r="O13" s="249">
        <f>_xlfn.XLOOKUP($E13,OVERALL!$K$6:$K$512,OVERALL!V$6:V$512,"",0)</f>
        <v>8.8000000000000007</v>
      </c>
    </row>
    <row r="14" spans="1:19" ht="15" customHeight="1">
      <c r="C14" s="261">
        <v>8</v>
      </c>
      <c r="D14" s="240" t="str">
        <f t="shared" si="0"/>
        <v>K8</v>
      </c>
      <c r="E14" s="240" t="str">
        <f>_xlfn.XLOOKUP($D14,OVERALL!$F$6:$F$512,OVERALL!K$6:K$512,"",0)</f>
        <v>Matt Prater</v>
      </c>
      <c r="F14" s="240" t="str">
        <f>_xlfn.XLOOKUP($E14,OVERALL!$K$6:$K$512,OVERALL!O$6:O$512,"",0)</f>
        <v>ARI</v>
      </c>
      <c r="G14" s="240">
        <f>_xlfn.XLOOKUP($E14,OVERALL!$K$6:$K$512,OVERALL!P$6:P$512,"",0)</f>
        <v>13</v>
      </c>
      <c r="H14" s="246" t="str">
        <f>IF(_xlfn.XLOOKUP($D14,OVERALL!$F$6:$F$512,OVERALL!L$6:L$512,"",0)="","",_xlfn.XLOOKUP($D14,OVERALL!$F$6:$F$512,OVERALL!L$6:L$512,"",0))</f>
        <v>HOMIES</v>
      </c>
      <c r="I14" s="268">
        <f>IF(_xlfn.XLOOKUP($D14,OVERALL!$F$6:$F$512,OVERALL!M$6:M$512,"",0)="","",_xlfn.XLOOKUP($D14,OVERALL!$F$6:$F$512,OVERALL!M$6:M$512,"",0))</f>
        <v>1</v>
      </c>
      <c r="J14" s="247" t="str">
        <f>IF(_xlfn.XLOOKUP($D14,OVERALL!$F$6:$F$512,OVERALL!N$6:N$512,"",0)="","",_xlfn.XLOOKUP($D14,OVERALL!$F$6:$F$512,OVERALL!N$6:N$512,"",0))</f>
        <v>X</v>
      </c>
      <c r="K14" s="248" t="str">
        <f>_xlfn.XLOOKUP($E14,OVERALL!$K$6:$K$512,OVERALL!R$6:R$512,"",0)</f>
        <v/>
      </c>
      <c r="L14" s="247">
        <f>_xlfn.XLOOKUP($E14,OVERALL!$K$6:$K$512,OVERALL!V$6:V$512,"",0)</f>
        <v>9.3000000000000007</v>
      </c>
      <c r="M14" s="248">
        <f>_xlfn.XLOOKUP($E14,OVERALL!$K$6:$K$512,OVERALL!T$6:T$512,"",0)</f>
        <v>5</v>
      </c>
      <c r="N14" s="246">
        <f>_xlfn.XLOOKUP($E14,OVERALL!$K$6:$K$512,OVERALL!U$6:U$512,"",0)</f>
        <v>19</v>
      </c>
      <c r="O14" s="249">
        <f>_xlfn.XLOOKUP($E14,OVERALL!$K$6:$K$512,OVERALL!V$6:V$512,"",0)</f>
        <v>9.3000000000000007</v>
      </c>
    </row>
    <row r="15" spans="1:19" ht="15" customHeight="1">
      <c r="C15" s="261">
        <v>9</v>
      </c>
      <c r="D15" s="240" t="str">
        <f t="shared" si="0"/>
        <v>K9</v>
      </c>
      <c r="E15" s="240" t="str">
        <f>_xlfn.XLOOKUP($D15,OVERALL!$F$6:$F$512,OVERALL!K$6:K$512,"",0)</f>
        <v>Jason Sanders</v>
      </c>
      <c r="F15" s="240" t="str">
        <f>_xlfn.XLOOKUP($E15,OVERALL!$K$6:$K$512,OVERALL!O$6:O$512,"",0)</f>
        <v>MIA</v>
      </c>
      <c r="G15" s="240">
        <f>_xlfn.XLOOKUP($E15,OVERALL!$K$6:$K$512,OVERALL!P$6:P$512,"",0)</f>
        <v>11</v>
      </c>
      <c r="H15" s="246" t="str">
        <f>IF(_xlfn.XLOOKUP($D15,OVERALL!$F$6:$F$512,OVERALL!L$6:L$512,"",0)="","",_xlfn.XLOOKUP($D15,OVERALL!$F$6:$F$512,OVERALL!L$6:L$512,"",0))</f>
        <v>HABANEROS</v>
      </c>
      <c r="I15" s="268">
        <f>IF(_xlfn.XLOOKUP($D15,OVERALL!$F$6:$F$512,OVERALL!M$6:M$512,"",0)="","",_xlfn.XLOOKUP($D15,OVERALL!$F$6:$F$512,OVERALL!M$6:M$512,"",0))</f>
        <v>1</v>
      </c>
      <c r="J15" s="247" t="str">
        <f>IF(_xlfn.XLOOKUP($D15,OVERALL!$F$6:$F$512,OVERALL!N$6:N$512,"",0)="","",_xlfn.XLOOKUP($D15,OVERALL!$F$6:$F$512,OVERALL!N$6:N$512,"",0))</f>
        <v>X</v>
      </c>
      <c r="K15" s="248" t="str">
        <f>_xlfn.XLOOKUP($E15,OVERALL!$K$6:$K$512,OVERALL!R$6:R$512,"",0)</f>
        <v/>
      </c>
      <c r="L15" s="247">
        <f>_xlfn.XLOOKUP($E15,OVERALL!$K$6:$K$512,OVERALL!V$6:V$512,"",0)</f>
        <v>12.2</v>
      </c>
      <c r="M15" s="248">
        <f>_xlfn.XLOOKUP($E15,OVERALL!$K$6:$K$512,OVERALL!T$6:T$512,"",0)</f>
        <v>8</v>
      </c>
      <c r="N15" s="246">
        <f>_xlfn.XLOOKUP($E15,OVERALL!$K$6:$K$512,OVERALL!U$6:U$512,"",0)</f>
        <v>17</v>
      </c>
      <c r="O15" s="249">
        <f>_xlfn.XLOOKUP($E15,OVERALL!$K$6:$K$512,OVERALL!V$6:V$512,"",0)</f>
        <v>12.2</v>
      </c>
    </row>
    <row r="16" spans="1:19" ht="15" customHeight="1">
      <c r="C16" s="261">
        <v>10</v>
      </c>
      <c r="D16" s="240" t="str">
        <f t="shared" si="0"/>
        <v>K10</v>
      </c>
      <c r="E16" s="240" t="str">
        <f>_xlfn.XLOOKUP($D16,OVERALL!$F$6:$F$512,OVERALL!K$6:K$512,"",0)</f>
        <v>Rodrigo Blankenship</v>
      </c>
      <c r="F16" s="240" t="str">
        <f>_xlfn.XLOOKUP($E16,OVERALL!$K$6:$K$512,OVERALL!O$6:O$512,"",0)</f>
        <v>IND</v>
      </c>
      <c r="G16" s="240">
        <f>_xlfn.XLOOKUP($E16,OVERALL!$K$6:$K$512,OVERALL!P$6:P$512,"",0)</f>
        <v>14</v>
      </c>
      <c r="H16" s="246" t="str">
        <f>IF(_xlfn.XLOOKUP($D16,OVERALL!$F$6:$F$512,OVERALL!L$6:L$512,"",0)="","",_xlfn.XLOOKUP($D16,OVERALL!$F$6:$F$512,OVERALL!L$6:L$512,"",0))</f>
        <v>BROTHERHOOD</v>
      </c>
      <c r="I16" s="268">
        <f>IF(_xlfn.XLOOKUP($D16,OVERALL!$F$6:$F$512,OVERALL!M$6:M$512,"",0)="","",_xlfn.XLOOKUP($D16,OVERALL!$F$6:$F$512,OVERALL!M$6:M$512,"",0))</f>
        <v>1</v>
      </c>
      <c r="J16" s="247" t="str">
        <f>IF(_xlfn.XLOOKUP($D16,OVERALL!$F$6:$F$512,OVERALL!N$6:N$512,"",0)="","",_xlfn.XLOOKUP($D16,OVERALL!$F$6:$F$512,OVERALL!N$6:N$512,"",0))</f>
        <v>X</v>
      </c>
      <c r="K16" s="248" t="str">
        <f>_xlfn.XLOOKUP($E16,OVERALL!$K$6:$K$512,OVERALL!R$6:R$512,"",0)</f>
        <v/>
      </c>
      <c r="L16" s="247">
        <f>_xlfn.XLOOKUP($E16,OVERALL!$K$6:$K$512,OVERALL!V$6:V$512,"",0)</f>
        <v>11.2</v>
      </c>
      <c r="M16" s="248">
        <f>_xlfn.XLOOKUP($E16,OVERALL!$K$6:$K$512,OVERALL!T$6:T$512,"",0)</f>
        <v>9</v>
      </c>
      <c r="N16" s="246">
        <f>_xlfn.XLOOKUP($E16,OVERALL!$K$6:$K$512,OVERALL!U$6:U$512,"",0)</f>
        <v>17</v>
      </c>
      <c r="O16" s="249">
        <f>_xlfn.XLOOKUP($E16,OVERALL!$K$6:$K$512,OVERALL!V$6:V$512,"",0)</f>
        <v>11.2</v>
      </c>
    </row>
    <row r="17" spans="3:15" ht="15" customHeight="1">
      <c r="C17" s="261">
        <v>11</v>
      </c>
      <c r="D17" s="240" t="str">
        <f t="shared" si="0"/>
        <v>K11</v>
      </c>
      <c r="E17" s="240" t="str">
        <f>_xlfn.XLOOKUP($D17,OVERALL!$F$6:$F$512,OVERALL!K$6:K$512,"",0)</f>
        <v>Nick Folk</v>
      </c>
      <c r="F17" s="240" t="str">
        <f>_xlfn.XLOOKUP($E17,OVERALL!$K$6:$K$512,OVERALL!O$6:O$512,"",0)</f>
        <v>NE</v>
      </c>
      <c r="G17" s="240">
        <f>_xlfn.XLOOKUP($E17,OVERALL!$K$6:$K$512,OVERALL!P$6:P$512,"",0)</f>
        <v>10</v>
      </c>
      <c r="H17" s="246" t="str">
        <f>IF(_xlfn.XLOOKUP($D17,OVERALL!$F$6:$F$512,OVERALL!L$6:L$512,"",0)="","",_xlfn.XLOOKUP($D17,OVERALL!$F$6:$F$512,OVERALL!L$6:L$512,"",0))</f>
        <v>PROGRAM</v>
      </c>
      <c r="I17" s="268">
        <f>IF(_xlfn.XLOOKUP($D17,OVERALL!$F$6:$F$512,OVERALL!M$6:M$512,"",0)="","",_xlfn.XLOOKUP($D17,OVERALL!$F$6:$F$512,OVERALL!M$6:M$512,"",0))</f>
        <v>1</v>
      </c>
      <c r="J17" s="247" t="str">
        <f>IF(_xlfn.XLOOKUP($D17,OVERALL!$F$6:$F$512,OVERALL!N$6:N$512,"",0)="","",_xlfn.XLOOKUP($D17,OVERALL!$F$6:$F$512,OVERALL!N$6:N$512,"",0))</f>
        <v>C</v>
      </c>
      <c r="K17" s="248" t="str">
        <f>_xlfn.XLOOKUP($E17,OVERALL!$K$6:$K$512,OVERALL!R$6:R$512,"",0)</f>
        <v/>
      </c>
      <c r="L17" s="247">
        <f>_xlfn.XLOOKUP($E17,OVERALL!$K$6:$K$512,OVERALL!V$6:V$512,"",0)</f>
        <v>11.2</v>
      </c>
      <c r="M17" s="248">
        <f>_xlfn.XLOOKUP($E17,OVERALL!$K$6:$K$512,OVERALL!T$6:T$512,"",0)</f>
        <v>8</v>
      </c>
      <c r="N17" s="246">
        <f>_xlfn.XLOOKUP($E17,OVERALL!$K$6:$K$512,OVERALL!U$6:U$512,"",0)</f>
        <v>17</v>
      </c>
      <c r="O17" s="249">
        <f>_xlfn.XLOOKUP($E17,OVERALL!$K$6:$K$512,OVERALL!V$6:V$512,"",0)</f>
        <v>11.2</v>
      </c>
    </row>
    <row r="18" spans="3:15" ht="15" customHeight="1">
      <c r="C18" s="261">
        <v>12</v>
      </c>
      <c r="D18" s="240" t="str">
        <f t="shared" si="0"/>
        <v>K12</v>
      </c>
      <c r="E18" s="240" t="str">
        <f>_xlfn.XLOOKUP($D18,OVERALL!$F$6:$F$512,OVERALL!K$6:K$512,"",0)</f>
        <v>Robbie Gould</v>
      </c>
      <c r="F18" s="240" t="str">
        <f>_xlfn.XLOOKUP($E18,OVERALL!$K$6:$K$512,OVERALL!O$6:O$512,"",0)</f>
        <v>SF</v>
      </c>
      <c r="G18" s="240">
        <f>_xlfn.XLOOKUP($E18,OVERALL!$K$6:$K$512,OVERALL!P$6:P$512,"",0)</f>
        <v>9</v>
      </c>
      <c r="H18" s="246" t="str">
        <f>IF(_xlfn.XLOOKUP($D18,OVERALL!$F$6:$F$512,OVERALL!L$6:L$512,"",0)="","",_xlfn.XLOOKUP($D18,OVERALL!$F$6:$F$512,OVERALL!L$6:L$512,"",0))</f>
        <v>PROGRAM</v>
      </c>
      <c r="I18" s="268">
        <f>IF(_xlfn.XLOOKUP($D18,OVERALL!$F$6:$F$512,OVERALL!M$6:M$512,"",0)="","",_xlfn.XLOOKUP($D18,OVERALL!$F$6:$F$512,OVERALL!M$6:M$512,"",0))</f>
        <v>1</v>
      </c>
      <c r="J18" s="247" t="str">
        <f>IF(_xlfn.XLOOKUP($D18,OVERALL!$F$6:$F$512,OVERALL!N$6:N$512,"",0)="","",_xlfn.XLOOKUP($D18,OVERALL!$F$6:$F$512,OVERALL!N$6:N$512,"",0))</f>
        <v>C</v>
      </c>
      <c r="K18" s="248" t="str">
        <f>_xlfn.XLOOKUP($E18,OVERALL!$K$6:$K$512,OVERALL!R$6:R$512,"",0)</f>
        <v/>
      </c>
      <c r="L18" s="247">
        <f>_xlfn.XLOOKUP($E18,OVERALL!$K$6:$K$512,OVERALL!V$6:V$512,"",0)</f>
        <v>13.1</v>
      </c>
      <c r="M18" s="248">
        <f>_xlfn.XLOOKUP($E18,OVERALL!$K$6:$K$512,OVERALL!T$6:T$512,"",0)</f>
        <v>9</v>
      </c>
      <c r="N18" s="246">
        <f>_xlfn.XLOOKUP($E18,OVERALL!$K$6:$K$512,OVERALL!U$6:U$512,"",0)</f>
        <v>26</v>
      </c>
      <c r="O18" s="249">
        <f>_xlfn.XLOOKUP($E18,OVERALL!$K$6:$K$512,OVERALL!V$6:V$512,"",0)</f>
        <v>13.1</v>
      </c>
    </row>
    <row r="19" spans="3:15" ht="15" customHeight="1">
      <c r="C19" s="261">
        <v>13</v>
      </c>
      <c r="D19" s="240" t="str">
        <f t="shared" si="0"/>
        <v>K13</v>
      </c>
      <c r="E19" s="240" t="str">
        <f>_xlfn.XLOOKUP($D19,OVERALL!$F$6:$F$512,OVERALL!K$6:K$512,"",0)</f>
        <v>Brandon McManus</v>
      </c>
      <c r="F19" s="240" t="str">
        <f>_xlfn.XLOOKUP($E19,OVERALL!$K$6:$K$512,OVERALL!O$6:O$512,"",0)</f>
        <v>DEN</v>
      </c>
      <c r="G19" s="240">
        <f>_xlfn.XLOOKUP($E19,OVERALL!$K$6:$K$512,OVERALL!P$6:P$512,"",0)</f>
        <v>9</v>
      </c>
      <c r="H19" s="246" t="str">
        <f>IF(_xlfn.XLOOKUP($D19,OVERALL!$F$6:$F$512,OVERALL!L$6:L$512,"",0)="","",_xlfn.XLOOKUP($D19,OVERALL!$F$6:$F$512,OVERALL!L$6:L$512,"",0))</f>
        <v>DYNASTY</v>
      </c>
      <c r="I19" s="268">
        <f>IF(_xlfn.XLOOKUP($D19,OVERALL!$F$6:$F$512,OVERALL!M$6:M$512,"",0)="","",_xlfn.XLOOKUP($D19,OVERALL!$F$6:$F$512,OVERALL!M$6:M$512,"",0))</f>
        <v>1</v>
      </c>
      <c r="J19" s="247" t="str">
        <f>IF(_xlfn.XLOOKUP($D19,OVERALL!$F$6:$F$512,OVERALL!N$6:N$512,"",0)="","",_xlfn.XLOOKUP($D19,OVERALL!$F$6:$F$512,OVERALL!N$6:N$512,"",0))</f>
        <v>X</v>
      </c>
      <c r="K19" s="248" t="str">
        <f>_xlfn.XLOOKUP($E19,OVERALL!$K$6:$K$512,OVERALL!R$6:R$512,"",0)</f>
        <v/>
      </c>
      <c r="L19" s="247">
        <f>_xlfn.XLOOKUP($E19,OVERALL!$K$6:$K$512,OVERALL!V$6:V$512,"",0)</f>
        <v>12.2</v>
      </c>
      <c r="M19" s="248">
        <f>_xlfn.XLOOKUP($E19,OVERALL!$K$6:$K$512,OVERALL!T$6:T$512,"",0)</f>
        <v>5</v>
      </c>
      <c r="N19" s="246">
        <f>_xlfn.XLOOKUP($E19,OVERALL!$K$6:$K$512,OVERALL!U$6:U$512,"",0)</f>
        <v>23</v>
      </c>
      <c r="O19" s="249">
        <f>_xlfn.XLOOKUP($E19,OVERALL!$K$6:$K$512,OVERALL!V$6:V$512,"",0)</f>
        <v>12.2</v>
      </c>
    </row>
    <row r="20" spans="3:15" ht="15" customHeight="1">
      <c r="C20" s="261">
        <v>14</v>
      </c>
      <c r="D20" s="240" t="str">
        <f t="shared" si="0"/>
        <v>K14</v>
      </c>
      <c r="E20" s="240" t="str">
        <f>_xlfn.XLOOKUP($D20,OVERALL!$F$6:$F$512,OVERALL!K$6:K$512,"",0)</f>
        <v>Younghoe Koo</v>
      </c>
      <c r="F20" s="240" t="str">
        <f>_xlfn.XLOOKUP($E20,OVERALL!$K$6:$K$512,OVERALL!O$6:O$512,"",0)</f>
        <v>ATL</v>
      </c>
      <c r="G20" s="240">
        <f>_xlfn.XLOOKUP($E20,OVERALL!$K$6:$K$512,OVERALL!P$6:P$512,"",0)</f>
        <v>14</v>
      </c>
      <c r="H20" s="246" t="str">
        <f>IF(_xlfn.XLOOKUP($D20,OVERALL!$F$6:$F$512,OVERALL!L$6:L$512,"",0)="","",_xlfn.XLOOKUP($D20,OVERALL!$F$6:$F$512,OVERALL!L$6:L$512,"",0))</f>
        <v>INVINCIBLES</v>
      </c>
      <c r="I20" s="268">
        <f>IF(_xlfn.XLOOKUP($D20,OVERALL!$F$6:$F$512,OVERALL!M$6:M$512,"",0)="","",_xlfn.XLOOKUP($D20,OVERALL!$F$6:$F$512,OVERALL!M$6:M$512,"",0))</f>
        <v>1</v>
      </c>
      <c r="J20" s="247" t="str">
        <f>IF(_xlfn.XLOOKUP($D20,OVERALL!$F$6:$F$512,OVERALL!N$6:N$512,"",0)="","",_xlfn.XLOOKUP($D20,OVERALL!$F$6:$F$512,OVERALL!N$6:N$512,"",0))</f>
        <v>X</v>
      </c>
      <c r="K20" s="248" t="str">
        <f>_xlfn.XLOOKUP($E20,OVERALL!$K$6:$K$512,OVERALL!R$6:R$512,"",0)</f>
        <v/>
      </c>
      <c r="L20" s="247">
        <f>_xlfn.XLOOKUP($E20,OVERALL!$K$6:$K$512,OVERALL!V$6:V$512,"",0)</f>
        <v>15.9</v>
      </c>
      <c r="M20" s="248">
        <f>_xlfn.XLOOKUP($E20,OVERALL!$K$6:$K$512,OVERALL!T$6:T$512,"",0)</f>
        <v>9</v>
      </c>
      <c r="N20" s="246">
        <f>_xlfn.XLOOKUP($E20,OVERALL!$K$6:$K$512,OVERALL!U$6:U$512,"",0)</f>
        <v>30</v>
      </c>
      <c r="O20" s="249">
        <f>_xlfn.XLOOKUP($E20,OVERALL!$K$6:$K$512,OVERALL!V$6:V$512,"",0)</f>
        <v>15.9</v>
      </c>
    </row>
    <row r="21" spans="3:15" ht="15" customHeight="1">
      <c r="C21" s="261">
        <v>15</v>
      </c>
      <c r="D21" s="240" t="str">
        <f t="shared" si="0"/>
        <v>K15</v>
      </c>
      <c r="E21" s="240" t="str">
        <f>_xlfn.XLOOKUP($D21,OVERALL!$F$6:$F$512,OVERALL!K$6:K$512,"",0)</f>
        <v>Jake Elliott</v>
      </c>
      <c r="F21" s="240" t="str">
        <f>_xlfn.XLOOKUP($E21,OVERALL!$K$6:$K$512,OVERALL!O$6:O$512,"",0)</f>
        <v>PHI</v>
      </c>
      <c r="G21" s="240">
        <f>_xlfn.XLOOKUP($E21,OVERALL!$K$6:$K$512,OVERALL!P$6:P$512,"",0)</f>
        <v>7</v>
      </c>
      <c r="H21" s="246" t="str">
        <f>IF(_xlfn.XLOOKUP($D21,OVERALL!$F$6:$F$512,OVERALL!L$6:L$512,"",0)="","",_xlfn.XLOOKUP($D21,OVERALL!$F$6:$F$512,OVERALL!L$6:L$512,"",0))</f>
        <v>ROID RAGERS</v>
      </c>
      <c r="I21" s="268">
        <f>IF(_xlfn.XLOOKUP($D21,OVERALL!$F$6:$F$512,OVERALL!M$6:M$512,"",0)="","",_xlfn.XLOOKUP($D21,OVERALL!$F$6:$F$512,OVERALL!M$6:M$512,"",0))</f>
        <v>1</v>
      </c>
      <c r="J21" s="247" t="str">
        <f>IF(_xlfn.XLOOKUP($D21,OVERALL!$F$6:$F$512,OVERALL!N$6:N$512,"",0)="","",_xlfn.XLOOKUP($D21,OVERALL!$F$6:$F$512,OVERALL!N$6:N$512,"",0))</f>
        <v>X</v>
      </c>
      <c r="K21" s="248" t="str">
        <f>_xlfn.XLOOKUP($E21,OVERALL!$K$6:$K$512,OVERALL!R$6:R$512,"",0)</f>
        <v/>
      </c>
      <c r="L21" s="247">
        <f>_xlfn.XLOOKUP($E21,OVERALL!$K$6:$K$512,OVERALL!V$6:V$512,"",0)</f>
        <v>15.2</v>
      </c>
      <c r="M21" s="248">
        <f>_xlfn.XLOOKUP($E21,OVERALL!$K$6:$K$512,OVERALL!T$6:T$512,"",0)</f>
        <v>8</v>
      </c>
      <c r="N21" s="246">
        <f>_xlfn.XLOOKUP($E21,OVERALL!$K$6:$K$512,OVERALL!U$6:U$512,"",0)</f>
        <v>20</v>
      </c>
      <c r="O21" s="249">
        <f>_xlfn.XLOOKUP($E21,OVERALL!$K$6:$K$512,OVERALL!V$6:V$512,"",0)</f>
        <v>15.2</v>
      </c>
    </row>
    <row r="22" spans="3:15" ht="15" customHeight="1">
      <c r="C22" s="261">
        <v>16</v>
      </c>
      <c r="D22" s="240" t="str">
        <f t="shared" si="0"/>
        <v>K16</v>
      </c>
      <c r="E22" s="240" t="str">
        <f>_xlfn.XLOOKUP($D22,OVERALL!$F$6:$F$512,OVERALL!K$6:K$512,"",0)</f>
        <v>Dustin Hopkins</v>
      </c>
      <c r="F22" s="240" t="str">
        <f>_xlfn.XLOOKUP($E22,OVERALL!$K$6:$K$512,OVERALL!O$6:O$512,"",0)</f>
        <v>LAC</v>
      </c>
      <c r="G22" s="240">
        <f>_xlfn.XLOOKUP($E22,OVERALL!$K$6:$K$512,OVERALL!P$6:P$512,"",0)</f>
        <v>8</v>
      </c>
      <c r="H22" s="246" t="str">
        <f>IF(_xlfn.XLOOKUP($D22,OVERALL!$F$6:$F$512,OVERALL!L$6:L$512,"",0)="","",_xlfn.XLOOKUP($D22,OVERALL!$F$6:$F$512,OVERALL!L$6:L$512,"",0))</f>
        <v>INVINCIBLES</v>
      </c>
      <c r="I22" s="268">
        <f>IF(_xlfn.XLOOKUP($D22,OVERALL!$F$6:$F$512,OVERALL!M$6:M$512,"",0)="","",_xlfn.XLOOKUP($D22,OVERALL!$F$6:$F$512,OVERALL!M$6:M$512,"",0))</f>
        <v>1</v>
      </c>
      <c r="J22" s="247" t="str">
        <f>IF(_xlfn.XLOOKUP($D22,OVERALL!$F$6:$F$512,OVERALL!N$6:N$512,"",0)="","",_xlfn.XLOOKUP($D22,OVERALL!$F$6:$F$512,OVERALL!N$6:N$512,"",0))</f>
        <v>X</v>
      </c>
      <c r="K22" s="248" t="str">
        <f>_xlfn.XLOOKUP($E22,OVERALL!$K$6:$K$512,OVERALL!R$6:R$512,"",0)</f>
        <v/>
      </c>
      <c r="L22" s="247">
        <f>_xlfn.XLOOKUP($E22,OVERALL!$K$6:$K$512,OVERALL!V$6:V$512,"",0)</f>
        <v>13.8</v>
      </c>
      <c r="M22" s="248">
        <f>_xlfn.XLOOKUP($E22,OVERALL!$K$6:$K$512,OVERALL!T$6:T$512,"",0)</f>
        <v>6</v>
      </c>
      <c r="N22" s="246">
        <f>_xlfn.XLOOKUP($E22,OVERALL!$K$6:$K$512,OVERALL!U$6:U$512,"",0)</f>
        <v>19</v>
      </c>
      <c r="O22" s="249">
        <f>_xlfn.XLOOKUP($E22,OVERALL!$K$6:$K$512,OVERALL!V$6:V$512,"",0)</f>
        <v>13.8</v>
      </c>
    </row>
    <row r="23" spans="3:15" ht="15" customHeight="1">
      <c r="C23" s="261">
        <v>17</v>
      </c>
      <c r="D23" s="240" t="str">
        <f t="shared" si="0"/>
        <v>K17</v>
      </c>
      <c r="E23" s="240" t="str">
        <f>_xlfn.XLOOKUP($D23,OVERALL!$F$6:$F$512,OVERALL!K$6:K$512,"",0)</f>
        <v>Wil Lutz</v>
      </c>
      <c r="F23" s="240" t="str">
        <f>_xlfn.XLOOKUP($E23,OVERALL!$K$6:$K$512,OVERALL!O$6:O$512,"",0)</f>
        <v>NO</v>
      </c>
      <c r="G23" s="240">
        <f>_xlfn.XLOOKUP($E23,OVERALL!$K$6:$K$512,OVERALL!P$6:P$512,"",0)</f>
        <v>14</v>
      </c>
      <c r="H23" s="246" t="str">
        <f>IF(_xlfn.XLOOKUP($D23,OVERALL!$F$6:$F$512,OVERALL!L$6:L$512,"",0)="","",_xlfn.XLOOKUP($D23,OVERALL!$F$6:$F$512,OVERALL!L$6:L$512,"",0))</f>
        <v>FREE AGENT</v>
      </c>
      <c r="I23" s="268" t="str">
        <f>IF(_xlfn.XLOOKUP($D23,OVERALL!$F$6:$F$512,OVERALL!M$6:M$512,"",0)="","",_xlfn.XLOOKUP($D23,OVERALL!$F$6:$F$512,OVERALL!M$6:M$512,"",0))</f>
        <v>NA</v>
      </c>
      <c r="J23" s="247" t="str">
        <f>IF(_xlfn.XLOOKUP($D23,OVERALL!$F$6:$F$512,OVERALL!N$6:N$512,"",0)="","",_xlfn.XLOOKUP($D23,OVERALL!$F$6:$F$512,OVERALL!N$6:N$512,"",0))</f>
        <v/>
      </c>
      <c r="K23" s="248" t="str">
        <f>_xlfn.XLOOKUP($E23,OVERALL!$K$6:$K$512,OVERALL!R$6:R$512,"",0)</f>
        <v/>
      </c>
      <c r="L23" s="247">
        <f>_xlfn.XLOOKUP($E23,OVERALL!$K$6:$K$512,OVERALL!V$6:V$512,"",0)</f>
        <v>18.8</v>
      </c>
      <c r="M23" s="248">
        <f>_xlfn.XLOOKUP($E23,OVERALL!$K$6:$K$512,OVERALL!T$6:T$512,"",0)</f>
        <v>13</v>
      </c>
      <c r="N23" s="246">
        <f>_xlfn.XLOOKUP($E23,OVERALL!$K$6:$K$512,OVERALL!U$6:U$512,"",0)</f>
        <v>25</v>
      </c>
      <c r="O23" s="249">
        <f>_xlfn.XLOOKUP($E23,OVERALL!$K$6:$K$512,OVERALL!V$6:V$512,"",0)</f>
        <v>18.8</v>
      </c>
    </row>
    <row r="24" spans="3:15" ht="15" customHeight="1">
      <c r="C24" s="261">
        <v>18</v>
      </c>
      <c r="D24" s="240" t="str">
        <f t="shared" si="0"/>
        <v>K18</v>
      </c>
      <c r="E24" s="240" t="str">
        <f>_xlfn.XLOOKUP($D24,OVERALL!$F$6:$F$512,OVERALL!K$6:K$512,"",0)</f>
        <v>Chris Boswell</v>
      </c>
      <c r="F24" s="240" t="str">
        <f>_xlfn.XLOOKUP($E24,OVERALL!$K$6:$K$512,OVERALL!O$6:O$512,"",0)</f>
        <v>PIT</v>
      </c>
      <c r="G24" s="240">
        <f>_xlfn.XLOOKUP($E24,OVERALL!$K$6:$K$512,OVERALL!P$6:P$512,"",0)</f>
        <v>9</v>
      </c>
      <c r="H24" s="246" t="str">
        <f>IF(_xlfn.XLOOKUP($D24,OVERALL!$F$6:$F$512,OVERALL!L$6:L$512,"",0)="","",_xlfn.XLOOKUP($D24,OVERALL!$F$6:$F$512,OVERALL!L$6:L$512,"",0))</f>
        <v>PROGRAM</v>
      </c>
      <c r="I24" s="268">
        <f>IF(_xlfn.XLOOKUP($D24,OVERALL!$F$6:$F$512,OVERALL!M$6:M$512,"",0)="","",_xlfn.XLOOKUP($D24,OVERALL!$F$6:$F$512,OVERALL!M$6:M$512,"",0))</f>
        <v>1</v>
      </c>
      <c r="J24" s="247" t="str">
        <f>IF(_xlfn.XLOOKUP($D24,OVERALL!$F$6:$F$512,OVERALL!N$6:N$512,"",0)="","",_xlfn.XLOOKUP($D24,OVERALL!$F$6:$F$512,OVERALL!N$6:N$512,"",0))</f>
        <v>C</v>
      </c>
      <c r="K24" s="248" t="str">
        <f>_xlfn.XLOOKUP($E24,OVERALL!$K$6:$K$512,OVERALL!R$6:R$512,"",0)</f>
        <v/>
      </c>
      <c r="L24" s="247">
        <f>_xlfn.XLOOKUP($E24,OVERALL!$K$6:$K$512,OVERALL!V$6:V$512,"",0)</f>
        <v>19.5</v>
      </c>
      <c r="M24" s="248">
        <f>_xlfn.XLOOKUP($E24,OVERALL!$K$6:$K$512,OVERALL!T$6:T$512,"",0)</f>
        <v>14</v>
      </c>
      <c r="N24" s="246">
        <f>_xlfn.XLOOKUP($E24,OVERALL!$K$6:$K$512,OVERALL!U$6:U$512,"",0)</f>
        <v>24</v>
      </c>
      <c r="O24" s="249">
        <f>_xlfn.XLOOKUP($E24,OVERALL!$K$6:$K$512,OVERALL!V$6:V$512,"",0)</f>
        <v>19.5</v>
      </c>
    </row>
    <row r="25" spans="3:15" ht="15" customHeight="1">
      <c r="C25" s="261">
        <v>19</v>
      </c>
      <c r="D25" s="240" t="str">
        <f t="shared" si="0"/>
        <v>K19</v>
      </c>
      <c r="E25" s="240" t="str">
        <f>_xlfn.XLOOKUP($D25,OVERALL!$F$6:$F$512,OVERALL!K$6:K$512,"",0)</f>
        <v>Greg Zuerlein</v>
      </c>
      <c r="F25" s="240" t="str">
        <f>_xlfn.XLOOKUP($E25,OVERALL!$K$6:$K$512,OVERALL!O$6:O$512,"",0)</f>
        <v>NYJ</v>
      </c>
      <c r="G25" s="240">
        <f>_xlfn.XLOOKUP($E25,OVERALL!$K$6:$K$512,OVERALL!P$6:P$512,"",0)</f>
        <v>10</v>
      </c>
      <c r="H25" s="246" t="str">
        <f>IF(_xlfn.XLOOKUP($D25,OVERALL!$F$6:$F$512,OVERALL!L$6:L$512,"",0)="","",_xlfn.XLOOKUP($D25,OVERALL!$F$6:$F$512,OVERALL!L$6:L$512,"",0))</f>
        <v>SHAFT</v>
      </c>
      <c r="I25" s="268">
        <f>IF(_xlfn.XLOOKUP($D25,OVERALL!$F$6:$F$512,OVERALL!M$6:M$512,"",0)="","",_xlfn.XLOOKUP($D25,OVERALL!$F$6:$F$512,OVERALL!M$6:M$512,"",0))</f>
        <v>6</v>
      </c>
      <c r="J25" s="247" t="str">
        <f>IF(_xlfn.XLOOKUP($D25,OVERALL!$F$6:$F$512,OVERALL!N$6:N$512,"",0)="","",_xlfn.XLOOKUP($D25,OVERALL!$F$6:$F$512,OVERALL!N$6:N$512,"",0))</f>
        <v>C</v>
      </c>
      <c r="K25" s="248" t="str">
        <f>_xlfn.XLOOKUP($E25,OVERALL!$K$6:$K$512,OVERALL!R$6:R$512,"",0)</f>
        <v/>
      </c>
      <c r="L25" s="247">
        <f>_xlfn.XLOOKUP($E25,OVERALL!$K$6:$K$512,OVERALL!V$6:V$512,"",0)</f>
        <v>20</v>
      </c>
      <c r="M25" s="248">
        <f>_xlfn.XLOOKUP($E25,OVERALL!$K$6:$K$512,OVERALL!T$6:T$512,"",0)</f>
        <v>13</v>
      </c>
      <c r="N25" s="246">
        <f>_xlfn.XLOOKUP($E25,OVERALL!$K$6:$K$512,OVERALL!U$6:U$512,"",0)</f>
        <v>27</v>
      </c>
      <c r="O25" s="249">
        <f>_xlfn.XLOOKUP($E25,OVERALL!$K$6:$K$512,OVERALL!V$6:V$512,"",0)</f>
        <v>20</v>
      </c>
    </row>
    <row r="26" spans="3:15" ht="15" customHeight="1">
      <c r="C26" s="261">
        <v>20</v>
      </c>
      <c r="D26" s="240" t="str">
        <f t="shared" si="0"/>
        <v>K20</v>
      </c>
      <c r="E26" s="240" t="str">
        <f>_xlfn.XLOOKUP($D26,OVERALL!$F$6:$F$512,OVERALL!K$6:K$512,"",0)</f>
        <v>Mason Crosby</v>
      </c>
      <c r="F26" s="240" t="str">
        <f>_xlfn.XLOOKUP($E26,OVERALL!$K$6:$K$512,OVERALL!O$6:O$512,"",0)</f>
        <v>GB</v>
      </c>
      <c r="G26" s="240">
        <f>_xlfn.XLOOKUP($E26,OVERALL!$K$6:$K$512,OVERALL!P$6:P$512,"",0)</f>
        <v>14</v>
      </c>
      <c r="H26" s="246" t="str">
        <f>IF(_xlfn.XLOOKUP($D26,OVERALL!$F$6:$F$512,OVERALL!L$6:L$512,"",0)="","",_xlfn.XLOOKUP($D26,OVERALL!$F$6:$F$512,OVERALL!L$6:L$512,"",0))</f>
        <v>HOMIES</v>
      </c>
      <c r="I26" s="268">
        <f>IF(_xlfn.XLOOKUP($D26,OVERALL!$F$6:$F$512,OVERALL!M$6:M$512,"",0)="","",_xlfn.XLOOKUP($D26,OVERALL!$F$6:$F$512,OVERALL!M$6:M$512,"",0))</f>
        <v>4</v>
      </c>
      <c r="J26" s="247" t="str">
        <f>IF(_xlfn.XLOOKUP($D26,OVERALL!$F$6:$F$512,OVERALL!N$6:N$512,"",0)="","",_xlfn.XLOOKUP($D26,OVERALL!$F$6:$F$512,OVERALL!N$6:N$512,"",0))</f>
        <v>X</v>
      </c>
      <c r="K26" s="248" t="str">
        <f>_xlfn.XLOOKUP($E26,OVERALL!$K$6:$K$512,OVERALL!R$6:R$512,"",0)</f>
        <v/>
      </c>
      <c r="L26" s="247">
        <f>_xlfn.XLOOKUP($E26,OVERALL!$K$6:$K$512,OVERALL!V$6:V$512,"",0)</f>
        <v>18.7</v>
      </c>
      <c r="M26" s="248">
        <f>_xlfn.XLOOKUP($E26,OVERALL!$K$6:$K$512,OVERALL!T$6:T$512,"",0)</f>
        <v>15</v>
      </c>
      <c r="N26" s="246">
        <f>_xlfn.XLOOKUP($E26,OVERALL!$K$6:$K$512,OVERALL!U$6:U$512,"",0)</f>
        <v>24</v>
      </c>
      <c r="O26" s="249">
        <f>_xlfn.XLOOKUP($E26,OVERALL!$K$6:$K$512,OVERALL!V$6:V$512,"",0)</f>
        <v>18.7</v>
      </c>
    </row>
    <row r="27" spans="3:15" ht="15" customHeight="1">
      <c r="C27" s="261">
        <v>21</v>
      </c>
      <c r="D27" s="240" t="str">
        <f t="shared" si="0"/>
        <v>K21</v>
      </c>
      <c r="E27" s="240" t="str">
        <f>_xlfn.XLOOKUP($D27,OVERALL!$F$6:$F$512,OVERALL!K$6:K$512,"",0)</f>
        <v>Graham Gano</v>
      </c>
      <c r="F27" s="240" t="str">
        <f>_xlfn.XLOOKUP($E27,OVERALL!$K$6:$K$512,OVERALL!O$6:O$512,"",0)</f>
        <v>NYG</v>
      </c>
      <c r="G27" s="240">
        <f>_xlfn.XLOOKUP($E27,OVERALL!$K$6:$K$512,OVERALL!P$6:P$512,"",0)</f>
        <v>9</v>
      </c>
      <c r="H27" s="246" t="str">
        <f>IF(_xlfn.XLOOKUP($D27,OVERALL!$F$6:$F$512,OVERALL!L$6:L$512,"",0)="","",_xlfn.XLOOKUP($D27,OVERALL!$F$6:$F$512,OVERALL!L$6:L$512,"",0))</f>
        <v>BROTHERHOOD</v>
      </c>
      <c r="I27" s="268">
        <f>IF(_xlfn.XLOOKUP($D27,OVERALL!$F$6:$F$512,OVERALL!M$6:M$512,"",0)="","",_xlfn.XLOOKUP($D27,OVERALL!$F$6:$F$512,OVERALL!M$6:M$512,"",0))</f>
        <v>2</v>
      </c>
      <c r="J27" s="247" t="str">
        <f>IF(_xlfn.XLOOKUP($D27,OVERALL!$F$6:$F$512,OVERALL!N$6:N$512,"",0)="","",_xlfn.XLOOKUP($D27,OVERALL!$F$6:$F$512,OVERALL!N$6:N$512,"",0))</f>
        <v>C</v>
      </c>
      <c r="K27" s="248" t="str">
        <f>_xlfn.XLOOKUP($E27,OVERALL!$K$6:$K$512,OVERALL!R$6:R$512,"",0)</f>
        <v/>
      </c>
      <c r="L27" s="247">
        <f>_xlfn.XLOOKUP($E27,OVERALL!$K$6:$K$512,OVERALL!V$6:V$512,"",0)</f>
        <v>23</v>
      </c>
      <c r="M27" s="248">
        <f>_xlfn.XLOOKUP($E27,OVERALL!$K$6:$K$512,OVERALL!T$6:T$512,"",0)</f>
        <v>19</v>
      </c>
      <c r="N27" s="246">
        <f>_xlfn.XLOOKUP($E27,OVERALL!$K$6:$K$512,OVERALL!U$6:U$512,"",0)</f>
        <v>28</v>
      </c>
      <c r="O27" s="249">
        <f>_xlfn.XLOOKUP($E27,OVERALL!$K$6:$K$512,OVERALL!V$6:V$512,"",0)</f>
        <v>23</v>
      </c>
    </row>
    <row r="28" spans="3:15" ht="15" customHeight="1">
      <c r="C28" s="261">
        <v>22</v>
      </c>
      <c r="D28" s="240" t="str">
        <f t="shared" si="0"/>
        <v>K22</v>
      </c>
      <c r="E28" s="240" t="str">
        <f>_xlfn.XLOOKUP($D28,OVERALL!$F$6:$F$512,OVERALL!K$6:K$512,"",0)</f>
        <v>Greg Joseph</v>
      </c>
      <c r="F28" s="240" t="str">
        <f>_xlfn.XLOOKUP($E28,OVERALL!$K$6:$K$512,OVERALL!O$6:O$512,"",0)</f>
        <v>MIN</v>
      </c>
      <c r="G28" s="240">
        <f>_xlfn.XLOOKUP($E28,OVERALL!$K$6:$K$512,OVERALL!P$6:P$512,"",0)</f>
        <v>7</v>
      </c>
      <c r="H28" s="246" t="str">
        <f>IF(_xlfn.XLOOKUP($D28,OVERALL!$F$6:$F$512,OVERALL!L$6:L$512,"",0)="","",_xlfn.XLOOKUP($D28,OVERALL!$F$6:$F$512,OVERALL!L$6:L$512,"",0))</f>
        <v>MACHINE</v>
      </c>
      <c r="I28" s="268">
        <f>IF(_xlfn.XLOOKUP($D28,OVERALL!$F$6:$F$512,OVERALL!M$6:M$512,"",0)="","",_xlfn.XLOOKUP($D28,OVERALL!$F$6:$F$512,OVERALL!M$6:M$512,"",0))</f>
        <v>1</v>
      </c>
      <c r="J28" s="247" t="str">
        <f>IF(_xlfn.XLOOKUP($D28,OVERALL!$F$6:$F$512,OVERALL!N$6:N$512,"",0)="","",_xlfn.XLOOKUP($D28,OVERALL!$F$6:$F$512,OVERALL!N$6:N$512,"",0))</f>
        <v>X</v>
      </c>
      <c r="K28" s="248" t="str">
        <f>_xlfn.XLOOKUP($E28,OVERALL!$K$6:$K$512,OVERALL!R$6:R$512,"",0)</f>
        <v/>
      </c>
      <c r="L28" s="247">
        <f>_xlfn.XLOOKUP($E28,OVERALL!$K$6:$K$512,OVERALL!V$6:V$512,"",0)</f>
        <v>17</v>
      </c>
      <c r="M28" s="248">
        <f>_xlfn.XLOOKUP($E28,OVERALL!$K$6:$K$512,OVERALL!T$6:T$512,"",0)</f>
        <v>7</v>
      </c>
      <c r="N28" s="246">
        <f>_xlfn.XLOOKUP($E28,OVERALL!$K$6:$K$512,OVERALL!U$6:U$512,"",0)</f>
        <v>26</v>
      </c>
      <c r="O28" s="249">
        <f>_xlfn.XLOOKUP($E28,OVERALL!$K$6:$K$512,OVERALL!V$6:V$512,"",0)</f>
        <v>17</v>
      </c>
    </row>
    <row r="29" spans="3:15" ht="15" customHeight="1">
      <c r="C29" s="261">
        <v>23</v>
      </c>
      <c r="D29" s="240" t="str">
        <f t="shared" si="0"/>
        <v>K23</v>
      </c>
      <c r="E29" s="240" t="str">
        <f>_xlfn.XLOOKUP($D29,OVERALL!$F$6:$F$512,OVERALL!K$6:K$512,"",0)</f>
        <v>Jason Myers</v>
      </c>
      <c r="F29" s="240" t="str">
        <f>_xlfn.XLOOKUP($E29,OVERALL!$K$6:$K$512,OVERALL!O$6:O$512,"",0)</f>
        <v>SEA</v>
      </c>
      <c r="G29" s="240">
        <f>_xlfn.XLOOKUP($E29,OVERALL!$K$6:$K$512,OVERALL!P$6:P$512,"",0)</f>
        <v>11</v>
      </c>
      <c r="H29" s="246" t="str">
        <f>IF(_xlfn.XLOOKUP($D29,OVERALL!$F$6:$F$512,OVERALL!L$6:L$512,"",0)="","",_xlfn.XLOOKUP($D29,OVERALL!$F$6:$F$512,OVERALL!L$6:L$512,"",0))</f>
        <v>INVINCIBLES</v>
      </c>
      <c r="I29" s="268">
        <f>IF(_xlfn.XLOOKUP($D29,OVERALL!$F$6:$F$512,OVERALL!M$6:M$512,"",0)="","",_xlfn.XLOOKUP($D29,OVERALL!$F$6:$F$512,OVERALL!M$6:M$512,"",0))</f>
        <v>1</v>
      </c>
      <c r="J29" s="247" t="str">
        <f>IF(_xlfn.XLOOKUP($D29,OVERALL!$F$6:$F$512,OVERALL!N$6:N$512,"",0)="","",_xlfn.XLOOKUP($D29,OVERALL!$F$6:$F$512,OVERALL!N$6:N$512,"",0))</f>
        <v>C</v>
      </c>
      <c r="K29" s="248" t="str">
        <f>_xlfn.XLOOKUP($E29,OVERALL!$K$6:$K$512,OVERALL!R$6:R$512,"",0)</f>
        <v/>
      </c>
      <c r="L29" s="247">
        <f>_xlfn.XLOOKUP($E29,OVERALL!$K$6:$K$512,OVERALL!V$6:V$512,"",0)</f>
        <v>25.6</v>
      </c>
      <c r="M29" s="248">
        <f>_xlfn.XLOOKUP($E29,OVERALL!$K$6:$K$512,OVERALL!T$6:T$512,"",0)</f>
        <v>18</v>
      </c>
      <c r="N29" s="246">
        <f>_xlfn.XLOOKUP($E29,OVERALL!$K$6:$K$512,OVERALL!U$6:U$512,"",0)</f>
        <v>32</v>
      </c>
      <c r="O29" s="249">
        <f>_xlfn.XLOOKUP($E29,OVERALL!$K$6:$K$512,OVERALL!V$6:V$512,"",0)</f>
        <v>25.6</v>
      </c>
    </row>
    <row r="30" spans="3:15" ht="15" customHeight="1">
      <c r="C30" s="261">
        <v>24</v>
      </c>
      <c r="D30" s="240" t="str">
        <f t="shared" si="0"/>
        <v>K24</v>
      </c>
      <c r="E30" s="240" t="str">
        <f>_xlfn.XLOOKUP($D30,OVERALL!$F$6:$F$512,OVERALL!K$6:K$512,"",0)</f>
        <v>Randy Bullock</v>
      </c>
      <c r="F30" s="240" t="str">
        <f>_xlfn.XLOOKUP($E30,OVERALL!$K$6:$K$512,OVERALL!O$6:O$512,"",0)</f>
        <v>TEN</v>
      </c>
      <c r="G30" s="240">
        <f>_xlfn.XLOOKUP($E30,OVERALL!$K$6:$K$512,OVERALL!P$6:P$512,"",0)</f>
        <v>6</v>
      </c>
      <c r="H30" s="246" t="str">
        <f>IF(_xlfn.XLOOKUP($D30,OVERALL!$F$6:$F$512,OVERALL!L$6:L$512,"",0)="","",_xlfn.XLOOKUP($D30,OVERALL!$F$6:$F$512,OVERALL!L$6:L$512,"",0))</f>
        <v>ROID RAGERS</v>
      </c>
      <c r="I30" s="268">
        <f>IF(_xlfn.XLOOKUP($D30,OVERALL!$F$6:$F$512,OVERALL!M$6:M$512,"",0)="","",_xlfn.XLOOKUP($D30,OVERALL!$F$6:$F$512,OVERALL!M$6:M$512,"",0))</f>
        <v>1</v>
      </c>
      <c r="J30" s="247" t="str">
        <f>IF(_xlfn.XLOOKUP($D30,OVERALL!$F$6:$F$512,OVERALL!N$6:N$512,"",0)="","",_xlfn.XLOOKUP($D30,OVERALL!$F$6:$F$512,OVERALL!N$6:N$512,"",0))</f>
        <v>X</v>
      </c>
      <c r="K30" s="248" t="str">
        <f>_xlfn.XLOOKUP($E30,OVERALL!$K$6:$K$512,OVERALL!R$6:R$512,"",0)</f>
        <v/>
      </c>
      <c r="L30" s="247">
        <f>_xlfn.XLOOKUP($E30,OVERALL!$K$6:$K$512,OVERALL!V$6:V$512,"",0)</f>
        <v>22.3</v>
      </c>
      <c r="M30" s="248">
        <f>_xlfn.XLOOKUP($E30,OVERALL!$K$6:$K$512,OVERALL!T$6:T$512,"",0)</f>
        <v>14</v>
      </c>
      <c r="N30" s="246">
        <f>_xlfn.XLOOKUP($E30,OVERALL!$K$6:$K$512,OVERALL!U$6:U$512,"",0)</f>
        <v>27</v>
      </c>
      <c r="O30" s="249">
        <f>_xlfn.XLOOKUP($E30,OVERALL!$K$6:$K$512,OVERALL!V$6:V$512,"",0)</f>
        <v>22.3</v>
      </c>
    </row>
    <row r="31" spans="3:15" ht="15" customHeight="1">
      <c r="C31" s="261">
        <v>25</v>
      </c>
      <c r="D31" s="240" t="str">
        <f t="shared" si="0"/>
        <v>K25</v>
      </c>
      <c r="E31" s="240" t="str">
        <f>_xlfn.XLOOKUP($D31,OVERALL!$F$6:$F$512,OVERALL!K$6:K$512,"",0)</f>
        <v>Cairo Santos</v>
      </c>
      <c r="F31" s="240" t="str">
        <f>_xlfn.XLOOKUP($E31,OVERALL!$K$6:$K$512,OVERALL!O$6:O$512,"",0)</f>
        <v>CHI</v>
      </c>
      <c r="G31" s="240">
        <f>_xlfn.XLOOKUP($E31,OVERALL!$K$6:$K$512,OVERALL!P$6:P$512,"",0)</f>
        <v>14</v>
      </c>
      <c r="H31" s="246" t="str">
        <f>IF(_xlfn.XLOOKUP($D31,OVERALL!$F$6:$F$512,OVERALL!L$6:L$512,"",0)="","",_xlfn.XLOOKUP($D31,OVERALL!$F$6:$F$512,OVERALL!L$6:L$512,"",0))</f>
        <v/>
      </c>
      <c r="I31" s="268" t="str">
        <f>IF(_xlfn.XLOOKUP($D31,OVERALL!$F$6:$F$512,OVERALL!M$6:M$512,"",0)="","",_xlfn.XLOOKUP($D31,OVERALL!$F$6:$F$512,OVERALL!M$6:M$512,"",0))</f>
        <v/>
      </c>
      <c r="J31" s="247" t="str">
        <f>IF(_xlfn.XLOOKUP($D31,OVERALL!$F$6:$F$512,OVERALL!N$6:N$512,"",0)="","",_xlfn.XLOOKUP($D31,OVERALL!$F$6:$F$512,OVERALL!N$6:N$512,"",0))</f>
        <v/>
      </c>
      <c r="K31" s="248" t="str">
        <f>_xlfn.XLOOKUP($E31,OVERALL!$K$6:$K$512,OVERALL!R$6:R$512,"",0)</f>
        <v/>
      </c>
      <c r="L31" s="247">
        <f>_xlfn.XLOOKUP($E31,OVERALL!$K$6:$K$512,OVERALL!V$6:V$512,"",0)</f>
        <v>26.4</v>
      </c>
      <c r="M31" s="248">
        <f>_xlfn.XLOOKUP($E31,OVERALL!$K$6:$K$512,OVERALL!T$6:T$512,"",0)</f>
        <v>23</v>
      </c>
      <c r="N31" s="246">
        <f>_xlfn.XLOOKUP($E31,OVERALL!$K$6:$K$512,OVERALL!U$6:U$512,"",0)</f>
        <v>31</v>
      </c>
      <c r="O31" s="249">
        <f>_xlfn.XLOOKUP($E31,OVERALL!$K$6:$K$512,OVERALL!V$6:V$512,"",0)</f>
        <v>26.4</v>
      </c>
    </row>
    <row r="32" spans="3:15" ht="15" customHeight="1">
      <c r="C32" s="261">
        <v>26</v>
      </c>
      <c r="D32" s="240" t="str">
        <f t="shared" si="0"/>
        <v>K26</v>
      </c>
      <c r="E32" s="240" t="str">
        <f>_xlfn.XLOOKUP($D32,OVERALL!$F$6:$F$512,OVERALL!K$6:K$512,"",0)</f>
        <v>Ka'imi Fairbairn</v>
      </c>
      <c r="F32" s="240" t="str">
        <f>_xlfn.XLOOKUP($E32,OVERALL!$K$6:$K$512,OVERALL!O$6:O$512,"",0)</f>
        <v>HOU</v>
      </c>
      <c r="G32" s="240">
        <f>_xlfn.XLOOKUP($E32,OVERALL!$K$6:$K$512,OVERALL!P$6:P$512,"",0)</f>
        <v>6</v>
      </c>
      <c r="H32" s="246" t="str">
        <f>IF(_xlfn.XLOOKUP($D32,OVERALL!$F$6:$F$512,OVERALL!L$6:L$512,"",0)="","",_xlfn.XLOOKUP($D32,OVERALL!$F$6:$F$512,OVERALL!L$6:L$512,"",0))</f>
        <v/>
      </c>
      <c r="I32" s="268" t="str">
        <f>IF(_xlfn.XLOOKUP($D32,OVERALL!$F$6:$F$512,OVERALL!M$6:M$512,"",0)="","",_xlfn.XLOOKUP($D32,OVERALL!$F$6:$F$512,OVERALL!M$6:M$512,"",0))</f>
        <v/>
      </c>
      <c r="J32" s="247" t="str">
        <f>IF(_xlfn.XLOOKUP($D32,OVERALL!$F$6:$F$512,OVERALL!N$6:N$512,"",0)="","",_xlfn.XLOOKUP($D32,OVERALL!$F$6:$F$512,OVERALL!N$6:N$512,"",0))</f>
        <v/>
      </c>
      <c r="K32" s="248" t="str">
        <f>_xlfn.XLOOKUP($E32,OVERALL!$K$6:$K$512,OVERALL!R$6:R$512,"",0)</f>
        <v/>
      </c>
      <c r="L32" s="247">
        <f>_xlfn.XLOOKUP($E32,OVERALL!$K$6:$K$512,OVERALL!V$6:V$512,"",0)</f>
        <v>26.8</v>
      </c>
      <c r="M32" s="248">
        <f>_xlfn.XLOOKUP($E32,OVERALL!$K$6:$K$512,OVERALL!T$6:T$512,"",0)</f>
        <v>24</v>
      </c>
      <c r="N32" s="246">
        <f>_xlfn.XLOOKUP($E32,OVERALL!$K$6:$K$512,OVERALL!U$6:U$512,"",0)</f>
        <v>31</v>
      </c>
      <c r="O32" s="249">
        <f>_xlfn.XLOOKUP($E32,OVERALL!$K$6:$K$512,OVERALL!V$6:V$512,"",0)</f>
        <v>26.8</v>
      </c>
    </row>
    <row r="33" spans="1:15" ht="15" customHeight="1">
      <c r="C33" s="261">
        <v>27</v>
      </c>
      <c r="D33" s="240" t="str">
        <f t="shared" si="0"/>
        <v>K27</v>
      </c>
      <c r="E33" s="240" t="str">
        <f>_xlfn.XLOOKUP($D33,OVERALL!$F$6:$F$512,OVERALL!K$6:K$512,"",0)</f>
        <v>Brett Maher</v>
      </c>
      <c r="F33" s="240" t="str">
        <f>_xlfn.XLOOKUP($E33,OVERALL!$K$6:$K$512,OVERALL!O$6:O$512,"",0)</f>
        <v>DAL</v>
      </c>
      <c r="G33" s="240">
        <f>_xlfn.XLOOKUP($E33,OVERALL!$K$6:$K$512,OVERALL!P$6:P$512,"",0)</f>
        <v>9</v>
      </c>
      <c r="H33" s="246" t="str">
        <f>IF(_xlfn.XLOOKUP($D33,OVERALL!$F$6:$F$512,OVERALL!L$6:L$512,"",0)="","",_xlfn.XLOOKUP($D33,OVERALL!$F$6:$F$512,OVERALL!L$6:L$512,"",0))</f>
        <v/>
      </c>
      <c r="I33" s="268" t="str">
        <f>IF(_xlfn.XLOOKUP($D33,OVERALL!$F$6:$F$512,OVERALL!M$6:M$512,"",0)="","",_xlfn.XLOOKUP($D33,OVERALL!$F$6:$F$512,OVERALL!M$6:M$512,"",0))</f>
        <v/>
      </c>
      <c r="J33" s="247" t="str">
        <f>IF(_xlfn.XLOOKUP($D33,OVERALL!$F$6:$F$512,OVERALL!N$6:N$512,"",0)="","",_xlfn.XLOOKUP($D33,OVERALL!$F$6:$F$512,OVERALL!N$6:N$512,"",0))</f>
        <v/>
      </c>
      <c r="K33" s="248" t="str">
        <f>_xlfn.XLOOKUP($E33,OVERALL!$K$6:$K$512,OVERALL!R$6:R$512,"",0)</f>
        <v/>
      </c>
      <c r="L33" s="247">
        <f>_xlfn.XLOOKUP($E33,OVERALL!$K$6:$K$512,OVERALL!V$6:V$512,"",0)</f>
        <v>22.1</v>
      </c>
      <c r="M33" s="248">
        <f>_xlfn.XLOOKUP($E33,OVERALL!$K$6:$K$512,OVERALL!T$6:T$512,"",0)</f>
        <v>15</v>
      </c>
      <c r="N33" s="246">
        <f>_xlfn.XLOOKUP($E33,OVERALL!$K$6:$K$512,OVERALL!U$6:U$512,"",0)</f>
        <v>30</v>
      </c>
      <c r="O33" s="249">
        <f>_xlfn.XLOOKUP($E33,OVERALL!$K$6:$K$512,OVERALL!V$6:V$512,"",0)</f>
        <v>22.1</v>
      </c>
    </row>
    <row r="34" spans="1:15" ht="15" customHeight="1">
      <c r="C34" s="261">
        <v>28</v>
      </c>
      <c r="D34" s="240" t="str">
        <f t="shared" si="0"/>
        <v>K28</v>
      </c>
      <c r="E34" s="240" t="str">
        <f>_xlfn.XLOOKUP($D34,OVERALL!$F$6:$F$512,OVERALL!K$6:K$512,"",0)</f>
        <v>Cade York</v>
      </c>
      <c r="F34" s="240" t="str">
        <f>_xlfn.XLOOKUP($E34,OVERALL!$K$6:$K$512,OVERALL!O$6:O$512,"",0)</f>
        <v>CLE</v>
      </c>
      <c r="G34" s="240">
        <f>_xlfn.XLOOKUP($E34,OVERALL!$K$6:$K$512,OVERALL!P$6:P$512,"",0)</f>
        <v>9</v>
      </c>
      <c r="H34" s="246" t="str">
        <f>IF(_xlfn.XLOOKUP($D34,OVERALL!$F$6:$F$512,OVERALL!L$6:L$512,"",0)="","",_xlfn.XLOOKUP($D34,OVERALL!$F$6:$F$512,OVERALL!L$6:L$512,"",0))</f>
        <v/>
      </c>
      <c r="I34" s="268" t="str">
        <f>IF(_xlfn.XLOOKUP($D34,OVERALL!$F$6:$F$512,OVERALL!M$6:M$512,"",0)="","",_xlfn.XLOOKUP($D34,OVERALL!$F$6:$F$512,OVERALL!M$6:M$512,"",0))</f>
        <v/>
      </c>
      <c r="J34" s="247" t="str">
        <f>IF(_xlfn.XLOOKUP($D34,OVERALL!$F$6:$F$512,OVERALL!N$6:N$512,"",0)="","",_xlfn.XLOOKUP($D34,OVERALL!$F$6:$F$512,OVERALL!N$6:N$512,"",0))</f>
        <v/>
      </c>
      <c r="K34" s="248" t="str">
        <f>_xlfn.XLOOKUP($E34,OVERALL!$K$6:$K$512,OVERALL!R$6:R$512,"",0)</f>
        <v/>
      </c>
      <c r="L34" s="247">
        <f>_xlfn.XLOOKUP($E34,OVERALL!$K$6:$K$512,OVERALL!V$6:V$512,"",0)</f>
        <v>24.3</v>
      </c>
      <c r="M34" s="248">
        <f>_xlfn.XLOOKUP($E34,OVERALL!$K$6:$K$512,OVERALL!T$6:T$512,"",0)</f>
        <v>16</v>
      </c>
      <c r="N34" s="246">
        <f>_xlfn.XLOOKUP($E34,OVERALL!$K$6:$K$512,OVERALL!U$6:U$512,"",0)</f>
        <v>34</v>
      </c>
      <c r="O34" s="249">
        <f>_xlfn.XLOOKUP($E34,OVERALL!$K$6:$K$512,OVERALL!V$6:V$512,"",0)</f>
        <v>24.3</v>
      </c>
    </row>
    <row r="35" spans="1:15" ht="15" customHeight="1">
      <c r="C35" s="261">
        <v>29</v>
      </c>
      <c r="D35" s="240" t="str">
        <f t="shared" si="0"/>
        <v>K29</v>
      </c>
      <c r="E35" s="240" t="str">
        <f>_xlfn.XLOOKUP($D35,OVERALL!$F$6:$F$512,OVERALL!K$6:K$512,"",0)</f>
        <v>Austin Seibert</v>
      </c>
      <c r="F35" s="240" t="str">
        <f>_xlfn.XLOOKUP($E35,OVERALL!$K$6:$K$512,OVERALL!O$6:O$512,"",0)</f>
        <v>DET</v>
      </c>
      <c r="G35" s="240">
        <f>_xlfn.XLOOKUP($E35,OVERALL!$K$6:$K$512,OVERALL!P$6:P$512,"",0)</f>
        <v>6</v>
      </c>
      <c r="H35" s="246" t="str">
        <f>IF(_xlfn.XLOOKUP($D35,OVERALL!$F$6:$F$512,OVERALL!L$6:L$512,"",0)="","",_xlfn.XLOOKUP($D35,OVERALL!$F$6:$F$512,OVERALL!L$6:L$512,"",0))</f>
        <v/>
      </c>
      <c r="I35" s="268" t="str">
        <f>IF(_xlfn.XLOOKUP($D35,OVERALL!$F$6:$F$512,OVERALL!M$6:M$512,"",0)="","",_xlfn.XLOOKUP($D35,OVERALL!$F$6:$F$512,OVERALL!M$6:M$512,"",0))</f>
        <v/>
      </c>
      <c r="J35" s="247" t="str">
        <f>IF(_xlfn.XLOOKUP($D35,OVERALL!$F$6:$F$512,OVERALL!N$6:N$512,"",0)="","",_xlfn.XLOOKUP($D35,OVERALL!$F$6:$F$512,OVERALL!N$6:N$512,"",0))</f>
        <v/>
      </c>
      <c r="K35" s="248" t="str">
        <f>_xlfn.XLOOKUP($E35,OVERALL!$K$6:$K$512,OVERALL!R$6:R$512,"",0)</f>
        <v/>
      </c>
      <c r="L35" s="247">
        <f>_xlfn.XLOOKUP($E35,OVERALL!$K$6:$K$512,OVERALL!V$6:V$512,"",0)</f>
        <v>29.4</v>
      </c>
      <c r="M35" s="248">
        <f>_xlfn.XLOOKUP($E35,OVERALL!$K$6:$K$512,OVERALL!T$6:T$512,"",0)</f>
        <v>25</v>
      </c>
      <c r="N35" s="246">
        <f>_xlfn.XLOOKUP($E35,OVERALL!$K$6:$K$512,OVERALL!U$6:U$512,"",0)</f>
        <v>31</v>
      </c>
      <c r="O35" s="249">
        <f>_xlfn.XLOOKUP($E35,OVERALL!$K$6:$K$512,OVERALL!V$6:V$512,"",0)</f>
        <v>29.4</v>
      </c>
    </row>
    <row r="36" spans="1:15" ht="15" customHeight="1">
      <c r="C36" s="261">
        <v>30</v>
      </c>
      <c r="D36" s="240" t="str">
        <f t="shared" si="0"/>
        <v>K30</v>
      </c>
      <c r="E36" s="240" t="str">
        <f>_xlfn.XLOOKUP($D36,OVERALL!$F$6:$F$512,OVERALL!K$6:K$512,"",0)</f>
        <v>Jonathan Garibay</v>
      </c>
      <c r="F36" s="240" t="str">
        <f>_xlfn.XLOOKUP($E36,OVERALL!$K$6:$K$512,OVERALL!O$6:O$512,"",0)</f>
        <v>FA</v>
      </c>
      <c r="G36" s="240" t="str">
        <f>_xlfn.XLOOKUP($E36,OVERALL!$K$6:$K$512,OVERALL!P$6:P$512,"",0)</f>
        <v/>
      </c>
      <c r="H36" s="246" t="str">
        <f>IF(_xlfn.XLOOKUP($D36,OVERALL!$F$6:$F$512,OVERALL!L$6:L$512,"",0)="","",_xlfn.XLOOKUP($D36,OVERALL!$F$6:$F$512,OVERALL!L$6:L$512,"",0))</f>
        <v/>
      </c>
      <c r="I36" s="268" t="str">
        <f>IF(_xlfn.XLOOKUP($D36,OVERALL!$F$6:$F$512,OVERALL!M$6:M$512,"",0)="","",_xlfn.XLOOKUP($D36,OVERALL!$F$6:$F$512,OVERALL!M$6:M$512,"",0))</f>
        <v/>
      </c>
      <c r="J36" s="247" t="str">
        <f>IF(_xlfn.XLOOKUP($D36,OVERALL!$F$6:$F$512,OVERALL!N$6:N$512,"",0)="","",_xlfn.XLOOKUP($D36,OVERALL!$F$6:$F$512,OVERALL!N$6:N$512,"",0))</f>
        <v/>
      </c>
      <c r="K36" s="248" t="str">
        <f>_xlfn.XLOOKUP($E36,OVERALL!$K$6:$K$512,OVERALL!R$6:R$512,"",0)</f>
        <v/>
      </c>
      <c r="L36" s="247">
        <f>_xlfn.XLOOKUP($E36,OVERALL!$K$6:$K$512,OVERALL!V$6:V$512,"",0)</f>
        <v>23.6</v>
      </c>
      <c r="M36" s="248">
        <f>_xlfn.XLOOKUP($E36,OVERALL!$K$6:$K$512,OVERALL!T$6:T$512,"",0)</f>
        <v>9</v>
      </c>
      <c r="N36" s="246">
        <f>_xlfn.XLOOKUP($E36,OVERALL!$K$6:$K$512,OVERALL!U$6:U$512,"",0)</f>
        <v>37</v>
      </c>
      <c r="O36" s="249">
        <f>_xlfn.XLOOKUP($E36,OVERALL!$K$6:$K$512,OVERALL!V$6:V$512,"",0)</f>
        <v>23.6</v>
      </c>
    </row>
    <row r="37" spans="1:15" ht="15" customHeight="1">
      <c r="C37" s="261">
        <v>31</v>
      </c>
      <c r="D37" s="240" t="str">
        <f t="shared" si="0"/>
        <v>K31</v>
      </c>
      <c r="E37" s="240" t="str">
        <f>_xlfn.XLOOKUP($D37,OVERALL!$F$6:$F$512,OVERALL!K$6:K$512,"",0)</f>
        <v>Joey Slye</v>
      </c>
      <c r="F37" s="240" t="str">
        <f>_xlfn.XLOOKUP($E37,OVERALL!$K$6:$K$512,OVERALL!O$6:O$512,"",0)</f>
        <v>WAS</v>
      </c>
      <c r="G37" s="240">
        <f>_xlfn.XLOOKUP($E37,OVERALL!$K$6:$K$512,OVERALL!P$6:P$512,"",0)</f>
        <v>14</v>
      </c>
      <c r="H37" s="246" t="str">
        <f>IF(_xlfn.XLOOKUP($D37,OVERALL!$F$6:$F$512,OVERALL!L$6:L$512,"",0)="","",_xlfn.XLOOKUP($D37,OVERALL!$F$6:$F$512,OVERALL!L$6:L$512,"",0))</f>
        <v/>
      </c>
      <c r="I37" s="268" t="str">
        <f>IF(_xlfn.XLOOKUP($D37,OVERALL!$F$6:$F$512,OVERALL!M$6:M$512,"",0)="","",_xlfn.XLOOKUP($D37,OVERALL!$F$6:$F$512,OVERALL!M$6:M$512,"",0))</f>
        <v/>
      </c>
      <c r="J37" s="247" t="str">
        <f>IF(_xlfn.XLOOKUP($D37,OVERALL!$F$6:$F$512,OVERALL!N$6:N$512,"",0)="","",_xlfn.XLOOKUP($D37,OVERALL!$F$6:$F$512,OVERALL!N$6:N$512,"",0))</f>
        <v/>
      </c>
      <c r="K37" s="248" t="str">
        <f>_xlfn.XLOOKUP($E37,OVERALL!$K$6:$K$512,OVERALL!R$6:R$512,"",0)</f>
        <v/>
      </c>
      <c r="L37" s="247">
        <f>_xlfn.XLOOKUP($E37,OVERALL!$K$6:$K$512,OVERALL!V$6:V$512,"",0)</f>
        <v>27.5</v>
      </c>
      <c r="M37" s="248">
        <f>_xlfn.XLOOKUP($E37,OVERALL!$K$6:$K$512,OVERALL!T$6:T$512,"",0)</f>
        <v>21</v>
      </c>
      <c r="N37" s="246">
        <f>_xlfn.XLOOKUP($E37,OVERALL!$K$6:$K$512,OVERALL!U$6:U$512,"",0)</f>
        <v>33</v>
      </c>
      <c r="O37" s="249">
        <f>_xlfn.XLOOKUP($E37,OVERALL!$K$6:$K$512,OVERALL!V$6:V$512,"",0)</f>
        <v>27.5</v>
      </c>
    </row>
    <row r="38" spans="1:15" ht="15" customHeight="1">
      <c r="C38" s="261">
        <v>32</v>
      </c>
      <c r="D38" s="240" t="str">
        <f t="shared" si="0"/>
        <v>K32</v>
      </c>
      <c r="E38" s="240" t="str">
        <f>_xlfn.XLOOKUP($D38,OVERALL!$F$6:$F$512,OVERALL!K$6:K$512,"",0)</f>
        <v>Chase McLaughlin</v>
      </c>
      <c r="F38" s="240" t="str">
        <f>_xlfn.XLOOKUP($E38,OVERALL!$K$6:$K$512,OVERALL!O$6:O$512,"",0)</f>
        <v>FA</v>
      </c>
      <c r="G38" s="240" t="str">
        <f>_xlfn.XLOOKUP($E38,OVERALL!$K$6:$K$512,OVERALL!P$6:P$512,"",0)</f>
        <v/>
      </c>
      <c r="H38" s="246" t="str">
        <f>IF(_xlfn.XLOOKUP($D38,OVERALL!$F$6:$F$512,OVERALL!L$6:L$512,"",0)="","",_xlfn.XLOOKUP($D38,OVERALL!$F$6:$F$512,OVERALL!L$6:L$512,"",0))</f>
        <v/>
      </c>
      <c r="I38" s="268" t="str">
        <f>IF(_xlfn.XLOOKUP($D38,OVERALL!$F$6:$F$512,OVERALL!M$6:M$512,"",0)="","",_xlfn.XLOOKUP($D38,OVERALL!$F$6:$F$512,OVERALL!M$6:M$512,"",0))</f>
        <v/>
      </c>
      <c r="J38" s="247" t="str">
        <f>IF(_xlfn.XLOOKUP($D38,OVERALL!$F$6:$F$512,OVERALL!N$6:N$512,"",0)="","",_xlfn.XLOOKUP($D38,OVERALL!$F$6:$F$512,OVERALL!N$6:N$512,"",0))</f>
        <v/>
      </c>
      <c r="K38" s="248" t="str">
        <f>_xlfn.XLOOKUP($E38,OVERALL!$K$6:$K$512,OVERALL!R$6:R$512,"",0)</f>
        <v/>
      </c>
      <c r="L38" s="247" t="str">
        <f>_xlfn.XLOOKUP($E38,OVERALL!$K$6:$K$512,OVERALL!V$6:V$512,"",0)</f>
        <v/>
      </c>
      <c r="M38" s="248" t="str">
        <f>_xlfn.XLOOKUP($E38,OVERALL!$K$6:$K$512,OVERALL!T$6:T$512,"",0)</f>
        <v/>
      </c>
      <c r="N38" s="246" t="str">
        <f>_xlfn.XLOOKUP($E38,OVERALL!$K$6:$K$512,OVERALL!U$6:U$512,"",0)</f>
        <v/>
      </c>
      <c r="O38" s="249" t="str">
        <f>_xlfn.XLOOKUP($E38,OVERALL!$K$6:$K$512,OVERALL!V$6:V$512,"",0)</f>
        <v/>
      </c>
    </row>
    <row r="39" spans="1:15" ht="15" customHeight="1">
      <c r="C39" s="261">
        <v>33</v>
      </c>
      <c r="D39" s="240" t="str">
        <f t="shared" si="0"/>
        <v>K33</v>
      </c>
      <c r="E39" s="240" t="str">
        <f>_xlfn.XLOOKUP($D39,OVERALL!$F$6:$F$512,OVERALL!K$6:K$512,"",0)</f>
        <v>Zane Gonzalez</v>
      </c>
      <c r="F39" s="240" t="str">
        <f>_xlfn.XLOOKUP($E39,OVERALL!$K$6:$K$512,OVERALL!O$6:O$512,"",0)</f>
        <v>CAR</v>
      </c>
      <c r="G39" s="240">
        <f>_xlfn.XLOOKUP($E39,OVERALL!$K$6:$K$512,OVERALL!P$6:P$512,"",0)</f>
        <v>13</v>
      </c>
      <c r="H39" s="246" t="str">
        <f>IF(_xlfn.XLOOKUP($D39,OVERALL!$F$6:$F$512,OVERALL!L$6:L$512,"",0)="","",_xlfn.XLOOKUP($D39,OVERALL!$F$6:$F$512,OVERALL!L$6:L$512,"",0))</f>
        <v>INVINCIBLES</v>
      </c>
      <c r="I39" s="268">
        <f>IF(_xlfn.XLOOKUP($D39,OVERALL!$F$6:$F$512,OVERALL!M$6:M$512,"",0)="","",_xlfn.XLOOKUP($D39,OVERALL!$F$6:$F$512,OVERALL!M$6:M$512,"",0))</f>
        <v>2</v>
      </c>
      <c r="J39" s="247" t="str">
        <f>IF(_xlfn.XLOOKUP($D39,OVERALL!$F$6:$F$512,OVERALL!N$6:N$512,"",0)="","",_xlfn.XLOOKUP($D39,OVERALL!$F$6:$F$512,OVERALL!N$6:N$512,"",0))</f>
        <v>X</v>
      </c>
      <c r="K39" s="248" t="str">
        <f>_xlfn.XLOOKUP($E39,OVERALL!$K$6:$K$512,OVERALL!R$6:R$512,"",0)</f>
        <v/>
      </c>
      <c r="L39" s="247" t="str">
        <f>_xlfn.XLOOKUP($E39,OVERALL!$K$6:$K$512,OVERALL!V$6:V$512,"",0)</f>
        <v/>
      </c>
      <c r="M39" s="248" t="str">
        <f>_xlfn.XLOOKUP($E39,OVERALL!$K$6:$K$512,OVERALL!T$6:T$512,"",0)</f>
        <v/>
      </c>
      <c r="N39" s="246" t="str">
        <f>_xlfn.XLOOKUP($E39,OVERALL!$K$6:$K$512,OVERALL!U$6:U$512,"",0)</f>
        <v/>
      </c>
      <c r="O39" s="249" t="str">
        <f>_xlfn.XLOOKUP($E39,OVERALL!$K$6:$K$512,OVERALL!V$6:V$512,"",0)</f>
        <v/>
      </c>
    </row>
    <row r="40" spans="1:15" ht="15" customHeight="1">
      <c r="C40" s="261">
        <v>34</v>
      </c>
      <c r="D40" s="240" t="str">
        <f t="shared" si="0"/>
        <v>K34</v>
      </c>
      <c r="E40" s="240" t="str">
        <f>_xlfn.XLOOKUP($D40,OVERALL!$F$6:$F$512,OVERALL!K$6:K$512,"",0)</f>
        <v>Josh Lambo</v>
      </c>
      <c r="F40" s="240" t="str">
        <f>_xlfn.XLOOKUP($E40,OVERALL!$K$6:$K$512,OVERALL!O$6:O$512,"",0)</f>
        <v>FA</v>
      </c>
      <c r="G40" s="240" t="str">
        <f>_xlfn.XLOOKUP($E40,OVERALL!$K$6:$K$512,OVERALL!P$6:P$512,"",0)</f>
        <v/>
      </c>
      <c r="H40" s="246" t="str">
        <f>IF(_xlfn.XLOOKUP($D40,OVERALL!$F$6:$F$512,OVERALL!L$6:L$512,"",0)="","",_xlfn.XLOOKUP($D40,OVERALL!$F$6:$F$512,OVERALL!L$6:L$512,"",0))</f>
        <v/>
      </c>
      <c r="I40" s="268" t="str">
        <f>IF(_xlfn.XLOOKUP($D40,OVERALL!$F$6:$F$512,OVERALL!M$6:M$512,"",0)="","",_xlfn.XLOOKUP($D40,OVERALL!$F$6:$F$512,OVERALL!M$6:M$512,"",0))</f>
        <v/>
      </c>
      <c r="J40" s="247" t="str">
        <f>IF(_xlfn.XLOOKUP($D40,OVERALL!$F$6:$F$512,OVERALL!N$6:N$512,"",0)="","",_xlfn.XLOOKUP($D40,OVERALL!$F$6:$F$512,OVERALL!N$6:N$512,"",0))</f>
        <v/>
      </c>
      <c r="K40" s="248" t="str">
        <f>_xlfn.XLOOKUP($E40,OVERALL!$K$6:$K$512,OVERALL!R$6:R$512,"",0)</f>
        <v/>
      </c>
      <c r="L40" s="247">
        <f>_xlfn.XLOOKUP($E40,OVERALL!$K$6:$K$512,OVERALL!V$6:V$512,"",0)</f>
        <v>28</v>
      </c>
      <c r="M40" s="248">
        <f>_xlfn.XLOOKUP($E40,OVERALL!$K$6:$K$512,OVERALL!T$6:T$512,"",0)</f>
        <v>27</v>
      </c>
      <c r="N40" s="246">
        <f>_xlfn.XLOOKUP($E40,OVERALL!$K$6:$K$512,OVERALL!U$6:U$512,"",0)</f>
        <v>29</v>
      </c>
      <c r="O40" s="249">
        <f>_xlfn.XLOOKUP($E40,OVERALL!$K$6:$K$512,OVERALL!V$6:V$512,"",0)</f>
        <v>28</v>
      </c>
    </row>
    <row r="41" spans="1:15" ht="15" customHeight="1" thickBot="1">
      <c r="C41" s="262">
        <v>35</v>
      </c>
      <c r="D41" s="263" t="str">
        <f t="shared" si="0"/>
        <v>K35</v>
      </c>
      <c r="E41" s="263" t="str">
        <f>_xlfn.XLOOKUP($D41,OVERALL!$F$6:$F$512,OVERALL!K$6:K$512,"",0)</f>
        <v>James McCourt</v>
      </c>
      <c r="F41" s="263" t="str">
        <f>_xlfn.XLOOKUP($E41,OVERALL!$K$6:$K$512,OVERALL!O$6:O$512,"",0)</f>
        <v>JAC</v>
      </c>
      <c r="G41" s="263">
        <f>_xlfn.XLOOKUP($E41,OVERALL!$K$6:$K$512,OVERALL!P$6:P$512,"",0)</f>
        <v>11</v>
      </c>
      <c r="H41" s="251" t="str">
        <f>IF(_xlfn.XLOOKUP($D41,OVERALL!$F$6:$F$512,OVERALL!L$6:L$512,"",0)="","",_xlfn.XLOOKUP($D41,OVERALL!$F$6:$F$512,OVERALL!L$6:L$512,"",0))</f>
        <v/>
      </c>
      <c r="I41" s="269" t="str">
        <f>IF(_xlfn.XLOOKUP($D41,OVERALL!$F$6:$F$512,OVERALL!M$6:M$512,"",0)="","",_xlfn.XLOOKUP($D41,OVERALL!$F$6:$F$512,OVERALL!M$6:M$512,"",0))</f>
        <v/>
      </c>
      <c r="J41" s="252" t="str">
        <f>IF(_xlfn.XLOOKUP($D41,OVERALL!$F$6:$F$512,OVERALL!N$6:N$512,"",0)="","",_xlfn.XLOOKUP($D41,OVERALL!$F$6:$F$512,OVERALL!N$6:N$512,"",0))</f>
        <v/>
      </c>
      <c r="K41" s="253" t="str">
        <f>_xlfn.XLOOKUP($E41,OVERALL!$K$6:$K$512,OVERALL!R$6:R$512,"",0)</f>
        <v/>
      </c>
      <c r="L41" s="252">
        <f>_xlfn.XLOOKUP($E41,OVERALL!$K$6:$K$512,OVERALL!V$6:V$512,"",0)</f>
        <v>31.5</v>
      </c>
      <c r="M41" s="253">
        <f>_xlfn.XLOOKUP($E41,OVERALL!$K$6:$K$512,OVERALL!T$6:T$512,"",0)</f>
        <v>31</v>
      </c>
      <c r="N41" s="251">
        <f>_xlfn.XLOOKUP($E41,OVERALL!$K$6:$K$512,OVERALL!U$6:U$512,"",0)</f>
        <v>32</v>
      </c>
      <c r="O41" s="254">
        <f>_xlfn.XLOOKUP($E41,OVERALL!$K$6:$K$512,OVERALL!V$6:V$512,"",0)</f>
        <v>31.5</v>
      </c>
    </row>
    <row r="42" spans="1:15">
      <c r="A42" s="8" t="s">
        <v>69</v>
      </c>
      <c r="L42" s="458"/>
      <c r="M42" s="459"/>
    </row>
    <row r="43" spans="1:15">
      <c r="L43" s="458"/>
      <c r="M43" s="459"/>
    </row>
    <row r="44" spans="1:15">
      <c r="L44" s="458"/>
      <c r="M44" s="459"/>
    </row>
    <row r="45" spans="1:15">
      <c r="L45" s="458"/>
      <c r="M45" s="459"/>
    </row>
    <row r="46" spans="1:15">
      <c r="L46" s="458"/>
      <c r="M46" s="459"/>
    </row>
    <row r="47" spans="1:15">
      <c r="L47" s="458"/>
      <c r="M47" s="459"/>
    </row>
    <row r="48" spans="1:15">
      <c r="L48" s="458"/>
      <c r="M48" s="459"/>
    </row>
    <row r="49" spans="12:13">
      <c r="L49" s="458"/>
      <c r="M49" s="459"/>
    </row>
    <row r="50" spans="12:13">
      <c r="L50" s="458"/>
      <c r="M50" s="459"/>
    </row>
    <row r="51" spans="12:13">
      <c r="L51" s="458"/>
      <c r="M51" s="459"/>
    </row>
    <row r="52" spans="12:13">
      <c r="L52" s="458"/>
      <c r="M52" s="459"/>
    </row>
    <row r="53" spans="12:13">
      <c r="L53" s="458"/>
      <c r="M53" s="459"/>
    </row>
    <row r="54" spans="12:13">
      <c r="L54" s="458"/>
      <c r="M54" s="459"/>
    </row>
    <row r="55" spans="12:13">
      <c r="L55" s="458"/>
      <c r="M55" s="459"/>
    </row>
    <row r="56" spans="12:13">
      <c r="L56" s="458"/>
      <c r="M56" s="459"/>
    </row>
    <row r="57" spans="12:13">
      <c r="L57" s="458"/>
      <c r="M57" s="459"/>
    </row>
    <row r="58" spans="12:13">
      <c r="L58" s="458"/>
      <c r="M58" s="459"/>
    </row>
    <row r="59" spans="12:13">
      <c r="L59" s="458"/>
      <c r="M59" s="459"/>
    </row>
    <row r="60" spans="12:13">
      <c r="L60" s="458"/>
      <c r="M60" s="459"/>
    </row>
    <row r="61" spans="12:13">
      <c r="L61" s="458"/>
      <c r="M61" s="459"/>
    </row>
    <row r="62" spans="12:13">
      <c r="L62" s="458"/>
      <c r="M62" s="459"/>
    </row>
    <row r="63" spans="12:13">
      <c r="L63" s="458"/>
      <c r="M63" s="459"/>
    </row>
    <row r="64" spans="12:13">
      <c r="L64" s="458"/>
      <c r="M64" s="459"/>
    </row>
    <row r="65" spans="12:13">
      <c r="L65" s="458"/>
      <c r="M65" s="459"/>
    </row>
    <row r="66" spans="12:13">
      <c r="L66" s="458"/>
      <c r="M66" s="459"/>
    </row>
    <row r="67" spans="12:13">
      <c r="L67" s="458"/>
      <c r="M67" s="459"/>
    </row>
    <row r="68" spans="12:13">
      <c r="L68" s="458"/>
      <c r="M68" s="459"/>
    </row>
    <row r="69" spans="12:13">
      <c r="L69" s="458"/>
      <c r="M69" s="459"/>
    </row>
    <row r="70" spans="12:13">
      <c r="L70" s="458"/>
      <c r="M70" s="459"/>
    </row>
    <row r="71" spans="12:13">
      <c r="L71" s="458"/>
      <c r="M71" s="459"/>
    </row>
    <row r="72" spans="12:13">
      <c r="L72" s="458"/>
      <c r="M72" s="459"/>
    </row>
    <row r="73" spans="12:13">
      <c r="L73" s="458"/>
      <c r="M73" s="459"/>
    </row>
    <row r="74" spans="12:13">
      <c r="L74" s="458"/>
      <c r="M74" s="459"/>
    </row>
    <row r="75" spans="12:13">
      <c r="L75" s="458"/>
      <c r="M75" s="459"/>
    </row>
    <row r="76" spans="12:13">
      <c r="L76" s="458"/>
      <c r="M76" s="459"/>
    </row>
    <row r="77" spans="12:13">
      <c r="L77" s="458"/>
      <c r="M77" s="459"/>
    </row>
    <row r="78" spans="12:13">
      <c r="L78" s="458"/>
      <c r="M78" s="459"/>
    </row>
    <row r="79" spans="12:13">
      <c r="L79" s="458"/>
      <c r="M79" s="459"/>
    </row>
    <row r="80" spans="12:13">
      <c r="L80" s="458"/>
      <c r="M80" s="459"/>
    </row>
    <row r="81" spans="12:13">
      <c r="L81" s="458"/>
      <c r="M81" s="459"/>
    </row>
    <row r="82" spans="12:13">
      <c r="L82" s="458"/>
      <c r="M82" s="459"/>
    </row>
    <row r="83" spans="12:13">
      <c r="L83" s="458"/>
      <c r="M83" s="459"/>
    </row>
    <row r="84" spans="12:13">
      <c r="L84" s="458"/>
      <c r="M84" s="459"/>
    </row>
    <row r="85" spans="12:13">
      <c r="L85" s="458"/>
      <c r="M85" s="459"/>
    </row>
    <row r="86" spans="12:13">
      <c r="L86" s="458"/>
      <c r="M86" s="459"/>
    </row>
    <row r="87" spans="12:13">
      <c r="L87" s="458"/>
      <c r="M87" s="459"/>
    </row>
    <row r="88" spans="12:13">
      <c r="L88" s="458"/>
      <c r="M88" s="459"/>
    </row>
    <row r="89" spans="12:13">
      <c r="L89" s="458"/>
      <c r="M89" s="459"/>
    </row>
    <row r="90" spans="12:13">
      <c r="L90" s="458"/>
      <c r="M90" s="459"/>
    </row>
    <row r="91" spans="12:13">
      <c r="L91" s="458"/>
      <c r="M91" s="459"/>
    </row>
    <row r="92" spans="12:13">
      <c r="L92" s="458"/>
      <c r="M92" s="459"/>
    </row>
    <row r="93" spans="12:13">
      <c r="L93" s="458"/>
      <c r="M93" s="459"/>
    </row>
    <row r="94" spans="12:13">
      <c r="L94" s="458"/>
      <c r="M94" s="459"/>
    </row>
    <row r="95" spans="12:13">
      <c r="L95" s="458"/>
      <c r="M95" s="459"/>
    </row>
    <row r="96" spans="12:13">
      <c r="L96" s="458"/>
      <c r="M96" s="459"/>
    </row>
    <row r="97" spans="12:13">
      <c r="L97" s="458"/>
      <c r="M97" s="459"/>
    </row>
    <row r="98" spans="12:13">
      <c r="L98" s="458"/>
      <c r="M98" s="459"/>
    </row>
    <row r="99" spans="12:13">
      <c r="L99" s="458"/>
      <c r="M99" s="459"/>
    </row>
    <row r="100" spans="12:13">
      <c r="L100" s="458"/>
      <c r="M100" s="459"/>
    </row>
    <row r="101" spans="12:13">
      <c r="L101" s="458"/>
      <c r="M101" s="459"/>
    </row>
    <row r="102" spans="12:13">
      <c r="L102" s="458"/>
      <c r="M102" s="459"/>
    </row>
    <row r="103" spans="12:13">
      <c r="L103" s="458"/>
      <c r="M103" s="459"/>
    </row>
    <row r="104" spans="12:13">
      <c r="L104" s="458"/>
      <c r="M104" s="459"/>
    </row>
    <row r="105" spans="12:13">
      <c r="L105" s="458"/>
      <c r="M105" s="459"/>
    </row>
    <row r="106" spans="12:13">
      <c r="L106" s="458"/>
      <c r="M106" s="459"/>
    </row>
  </sheetData>
  <conditionalFormatting sqref="C7:F41 K7:O41">
    <cfRule type="expression" dxfId="35" priority="35">
      <formula>MOD(ROW(),2)</formula>
    </cfRule>
  </conditionalFormatting>
  <conditionalFormatting sqref="M7:M41">
    <cfRule type="colorScale" priority="19">
      <colorScale>
        <cfvo type="min"/>
        <cfvo type="percentile" val="50"/>
        <cfvo type="max"/>
        <color rgb="FF63BE7B"/>
        <color rgb="FFFFEB84"/>
        <color rgb="FFF8696B"/>
      </colorScale>
    </cfRule>
  </conditionalFormatting>
  <conditionalFormatting sqref="N7:N41">
    <cfRule type="colorScale" priority="18">
      <colorScale>
        <cfvo type="min"/>
        <cfvo type="percentile" val="50"/>
        <cfvo type="max"/>
        <color rgb="FF63BE7B"/>
        <color rgb="FFFFEB84"/>
        <color rgb="FFF8696B"/>
      </colorScale>
    </cfRule>
  </conditionalFormatting>
  <conditionalFormatting sqref="O7:O41">
    <cfRule type="colorScale" priority="17">
      <colorScale>
        <cfvo type="min"/>
        <cfvo type="percentile" val="50"/>
        <cfvo type="max"/>
        <color rgb="FF63BE7B"/>
        <color rgb="FFFFEB84"/>
        <color rgb="FFF8696B"/>
      </colorScale>
    </cfRule>
  </conditionalFormatting>
  <conditionalFormatting sqref="I7:I41">
    <cfRule type="colorScale" priority="6">
      <colorScale>
        <cfvo type="min"/>
        <cfvo type="percentile" val="50"/>
        <cfvo type="max"/>
        <color rgb="FF63BE7B"/>
        <color rgb="FFFFEB84"/>
        <color rgb="FFF8696B"/>
      </colorScale>
    </cfRule>
    <cfRule type="expression" dxfId="34" priority="13">
      <formula>MOD(ROW(),2)</formula>
    </cfRule>
  </conditionalFormatting>
  <conditionalFormatting sqref="H7:H41">
    <cfRule type="expression" dxfId="33" priority="12">
      <formula>MOD(ROW(),2)</formula>
    </cfRule>
  </conditionalFormatting>
  <conditionalFormatting sqref="H7:H41">
    <cfRule type="cellIs" dxfId="32" priority="10" operator="equal">
      <formula>"FREE AGENT"</formula>
    </cfRule>
    <cfRule type="cellIs" dxfId="31" priority="11" operator="equal">
      <formula>"ROOKIE"</formula>
    </cfRule>
  </conditionalFormatting>
  <conditionalFormatting sqref="J7:J41">
    <cfRule type="expression" dxfId="30" priority="9">
      <formula>MOD(ROW(),2)</formula>
    </cfRule>
  </conditionalFormatting>
  <conditionalFormatting sqref="J7:J41">
    <cfRule type="cellIs" dxfId="29" priority="7" operator="equal">
      <formula>"PP"</formula>
    </cfRule>
    <cfRule type="cellIs" dxfId="28" priority="8" operator="equal">
      <formula>"F"</formula>
    </cfRule>
  </conditionalFormatting>
  <conditionalFormatting sqref="G7:G41">
    <cfRule type="expression" dxfId="27" priority="5">
      <formula>MOD(ROW(),2)</formula>
    </cfRule>
  </conditionalFormatting>
  <conditionalFormatting sqref="K7:K41">
    <cfRule type="colorScale" priority="3">
      <colorScale>
        <cfvo type="min"/>
        <cfvo type="percentile" val="50"/>
        <cfvo type="max"/>
        <color rgb="FF63BE7B"/>
        <color rgb="FFFFEB84"/>
        <color rgb="FFF8696B"/>
      </colorScale>
    </cfRule>
  </conditionalFormatting>
  <conditionalFormatting sqref="L7:L41">
    <cfRule type="colorScale" priority="1">
      <colorScale>
        <cfvo type="min"/>
        <cfvo type="percentile" val="50"/>
        <cfvo type="max"/>
        <color rgb="FF63BE7B"/>
        <color rgb="FFFFEB84"/>
        <color rgb="FFF8696B"/>
      </colorScale>
    </cfRule>
  </conditionalFormatting>
  <printOptions horizontalCentered="1"/>
  <pageMargins left="0.25" right="0.25" top="0.25" bottom="0.25" header="0" footer="0"/>
  <pageSetup paperSize="17" scale="85"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72926-7110-4F9A-82BF-8213B0AE1BCB}">
  <sheetPr>
    <tabColor rgb="FFFFC000"/>
  </sheetPr>
  <dimension ref="A1:AT45"/>
  <sheetViews>
    <sheetView showGridLines="0" view="pageBreakPreview" zoomScale="115" zoomScaleNormal="100" zoomScaleSheetLayoutView="115" workbookViewId="0"/>
  </sheetViews>
  <sheetFormatPr baseColWidth="10" defaultColWidth="8.83203125" defaultRowHeight="15" outlineLevelCol="1"/>
  <cols>
    <col min="2" max="2" width="1.6640625" customWidth="1"/>
    <col min="3" max="4" width="7.6640625" customWidth="1"/>
    <col min="5" max="5" width="7.6640625" hidden="1" customWidth="1" outlineLevel="1"/>
    <col min="6" max="6" width="25.6640625" customWidth="1" collapsed="1"/>
    <col min="7" max="8" width="8.6640625" customWidth="1"/>
    <col min="9" max="11" width="8.6640625" style="182" customWidth="1"/>
    <col min="12" max="14" width="8.6640625" hidden="1" customWidth="1" outlineLevel="1"/>
    <col min="15" max="15" width="8.6640625" customWidth="1" collapsed="1"/>
    <col min="16" max="23" width="8.6640625" customWidth="1"/>
    <col min="24" max="24" width="1.6640625" customWidth="1"/>
    <col min="27" max="38" width="12.6640625" style="1" customWidth="1"/>
    <col min="43" max="45" width="10.6640625" customWidth="1"/>
  </cols>
  <sheetData>
    <row r="1" spans="1:46" ht="15" customHeight="1" thickBot="1">
      <c r="A1" s="28" t="s">
        <v>283</v>
      </c>
      <c r="I1" s="180">
        <v>0.2</v>
      </c>
      <c r="J1" s="181">
        <v>0.3</v>
      </c>
      <c r="K1" s="181">
        <v>0.5</v>
      </c>
      <c r="L1" s="141"/>
      <c r="M1" s="141"/>
      <c r="N1" s="141"/>
      <c r="O1" s="174">
        <f>SUM(I1:K1)</f>
        <v>1</v>
      </c>
      <c r="P1" s="151"/>
      <c r="Q1" s="34">
        <v>1</v>
      </c>
      <c r="R1" s="35">
        <v>0</v>
      </c>
      <c r="S1" s="35">
        <v>0</v>
      </c>
      <c r="T1" s="35">
        <v>0</v>
      </c>
      <c r="U1" s="36">
        <v>0</v>
      </c>
      <c r="V1" s="41">
        <f>SUM(Q1:U1)</f>
        <v>1</v>
      </c>
      <c r="W1" s="173"/>
      <c r="X1" t="s">
        <v>69</v>
      </c>
    </row>
    <row r="2" spans="1:46" ht="18" customHeight="1" thickBot="1">
      <c r="C2" s="12" t="s">
        <v>279</v>
      </c>
    </row>
    <row r="3" spans="1:46" ht="18" customHeight="1" thickBot="1">
      <c r="C3" s="13" t="str">
        <f>C5</f>
        <v>TEAM DST</v>
      </c>
      <c r="D3" s="13"/>
      <c r="E3" s="13"/>
      <c r="F3" s="13"/>
      <c r="G3" s="13"/>
      <c r="H3" s="13"/>
      <c r="I3" s="183"/>
      <c r="J3" s="183"/>
      <c r="K3" s="183"/>
      <c r="L3" s="13"/>
      <c r="M3" s="13"/>
      <c r="N3" s="13"/>
      <c r="O3" s="13"/>
      <c r="P3" s="13"/>
      <c r="Q3" s="13"/>
      <c r="R3" s="13"/>
      <c r="S3" s="13"/>
      <c r="T3" s="13"/>
      <c r="U3" s="13"/>
      <c r="V3" s="13"/>
      <c r="W3" s="13"/>
      <c r="X3" s="22"/>
      <c r="Y3" s="22"/>
      <c r="Z3" s="22"/>
      <c r="AI3" s="143">
        <f>I1</f>
        <v>0.2</v>
      </c>
      <c r="AJ3" s="144">
        <f>J1</f>
        <v>0.3</v>
      </c>
      <c r="AK3" s="144">
        <f>K1</f>
        <v>0.5</v>
      </c>
      <c r="AL3" s="142">
        <f>SUM(AI3:AK3)</f>
        <v>1</v>
      </c>
      <c r="AM3" s="22"/>
      <c r="AN3" s="22"/>
      <c r="AO3" s="22"/>
      <c r="AP3" s="22"/>
      <c r="AQ3" s="22"/>
      <c r="AR3" s="22"/>
      <c r="AS3" s="22"/>
      <c r="AT3" s="22"/>
    </row>
    <row r="4" spans="1:46" ht="15" customHeight="1" thickTop="1" thickBot="1"/>
    <row r="5" spans="1:46" ht="15" customHeight="1">
      <c r="C5" s="2" t="s">
        <v>271</v>
      </c>
      <c r="D5" s="6"/>
      <c r="E5" s="6"/>
      <c r="F5" s="6"/>
      <c r="G5" s="6"/>
      <c r="H5" s="6"/>
      <c r="I5" s="184"/>
      <c r="J5" s="184"/>
      <c r="K5" s="184"/>
      <c r="L5" s="6"/>
      <c r="M5" s="6"/>
      <c r="N5" s="6"/>
      <c r="O5" s="6"/>
      <c r="P5" s="6"/>
      <c r="Q5" s="6"/>
      <c r="R5" s="6"/>
      <c r="S5" s="6"/>
      <c r="T5" s="6"/>
      <c r="U5" s="6"/>
      <c r="V5" s="6"/>
      <c r="W5" s="7"/>
      <c r="AA5" s="112"/>
      <c r="AB5" s="113" t="s">
        <v>408</v>
      </c>
      <c r="AC5" s="114"/>
      <c r="AD5" s="114"/>
      <c r="AE5" s="113" t="s">
        <v>409</v>
      </c>
      <c r="AF5" s="114"/>
      <c r="AG5" s="114"/>
      <c r="AH5" s="115"/>
      <c r="AI5" s="113" t="s">
        <v>410</v>
      </c>
      <c r="AJ5" s="114"/>
      <c r="AK5" s="114"/>
      <c r="AL5" s="115"/>
    </row>
    <row r="6" spans="1:46" ht="15" customHeight="1" thickBot="1">
      <c r="C6" s="51" t="s">
        <v>60</v>
      </c>
      <c r="D6" s="52" t="s">
        <v>61</v>
      </c>
      <c r="E6" s="52" t="s">
        <v>280</v>
      </c>
      <c r="F6" s="52" t="s">
        <v>63</v>
      </c>
      <c r="G6" s="52" t="s">
        <v>280</v>
      </c>
      <c r="H6" s="52" t="s">
        <v>64</v>
      </c>
      <c r="I6" s="185" t="s">
        <v>420</v>
      </c>
      <c r="J6" s="185" t="s">
        <v>406</v>
      </c>
      <c r="K6" s="185" t="s">
        <v>419</v>
      </c>
      <c r="L6" s="52" t="s">
        <v>420</v>
      </c>
      <c r="M6" s="52" t="s">
        <v>406</v>
      </c>
      <c r="N6" s="52" t="s">
        <v>419</v>
      </c>
      <c r="O6" s="52" t="s">
        <v>286</v>
      </c>
      <c r="P6" s="52" t="s">
        <v>60</v>
      </c>
      <c r="Q6" s="4" t="s">
        <v>318</v>
      </c>
      <c r="R6" s="4" t="s">
        <v>416</v>
      </c>
      <c r="S6" s="4" t="s">
        <v>417</v>
      </c>
      <c r="T6" s="4" t="s">
        <v>418</v>
      </c>
      <c r="U6" s="4" t="s">
        <v>354</v>
      </c>
      <c r="V6" s="53" t="s">
        <v>286</v>
      </c>
      <c r="W6" s="175" t="s">
        <v>60</v>
      </c>
      <c r="AA6" s="116" t="s">
        <v>63</v>
      </c>
      <c r="AB6" s="117" t="s">
        <v>405</v>
      </c>
      <c r="AC6" s="117" t="s">
        <v>406</v>
      </c>
      <c r="AD6" s="117" t="s">
        <v>407</v>
      </c>
      <c r="AE6" s="117" t="s">
        <v>405</v>
      </c>
      <c r="AF6" s="117" t="s">
        <v>406</v>
      </c>
      <c r="AG6" s="117" t="s">
        <v>407</v>
      </c>
      <c r="AH6" s="118" t="s">
        <v>286</v>
      </c>
      <c r="AI6" s="117" t="s">
        <v>405</v>
      </c>
      <c r="AJ6" s="117" t="s">
        <v>406</v>
      </c>
      <c r="AK6" s="117" t="s">
        <v>407</v>
      </c>
      <c r="AL6" s="118" t="s">
        <v>286</v>
      </c>
    </row>
    <row r="7" spans="1:46" ht="15" customHeight="1">
      <c r="C7" s="68">
        <v>1</v>
      </c>
      <c r="D7" s="69"/>
      <c r="E7" s="69" t="str">
        <f t="shared" ref="E7:E38" si="0">CONCATENATE($A$1&amp;"-"&amp;$W7)</f>
        <v>DST-1</v>
      </c>
      <c r="F7" s="69" t="s">
        <v>306</v>
      </c>
      <c r="G7" s="70" t="s">
        <v>20</v>
      </c>
      <c r="H7" s="79"/>
      <c r="I7" s="186" t="str">
        <f>IFERROR(INDEX(AI$7:AI$38,MATCH($G7,$AA$7:$AA$38,0)),"")</f>
        <v/>
      </c>
      <c r="J7" s="187" t="str">
        <f t="shared" ref="J7:J38" si="1">IFERROR(INDEX(AJ$7:AJ$38,MATCH($G7,$AA$7:$AA$38,0)),"")</f>
        <v/>
      </c>
      <c r="K7" s="188" t="str">
        <f t="shared" ref="K7:K38" si="2">IFERROR(INDEX(AK$7:AK$38,MATCH($G7,$AA$7:$AA$38,0)),"")</f>
        <v/>
      </c>
      <c r="L7" s="195" t="e">
        <f t="shared" ref="L7:L38" si="3">_xlfn.RANK.EQ(I7,I$7:I$38)</f>
        <v>#VALUE!</v>
      </c>
      <c r="M7" s="196" t="e">
        <f t="shared" ref="M7:M38" si="4">_xlfn.RANK.EQ(J7,J$7:J$38)</f>
        <v>#VALUE!</v>
      </c>
      <c r="N7" s="157" t="e">
        <f t="shared" ref="N7:N38" si="5">_xlfn.RANK.EQ(K7,K$7:K$38)</f>
        <v>#VALUE!</v>
      </c>
      <c r="O7" s="145">
        <f t="shared" ref="O7:O38" si="6">SUMPRODUCT($I7:$K7,$I$1:$K$1)</f>
        <v>0</v>
      </c>
      <c r="P7" s="152">
        <f t="shared" ref="P7:P38" si="7">_xlfn.RANK.EQ($O7,$O$7:$O$38)</f>
        <v>1</v>
      </c>
      <c r="Q7" s="46"/>
      <c r="R7" s="87"/>
      <c r="S7" s="87"/>
      <c r="T7" s="87"/>
      <c r="U7" s="170"/>
      <c r="V7" s="46">
        <f t="shared" ref="V7:V38" si="8">SUMPRODUCT($Q7:$U7,$Q$1:$U$1)</f>
        <v>0</v>
      </c>
      <c r="W7" s="24">
        <f t="shared" ref="W7:W38" si="9">_xlfn.RANK.EQ($V7,$V$7:$V$38,1)</f>
        <v>1</v>
      </c>
      <c r="AA7" s="148" t="s">
        <v>22</v>
      </c>
      <c r="AB7" s="94" t="s">
        <v>402</v>
      </c>
      <c r="AC7" s="14" t="s">
        <v>404</v>
      </c>
      <c r="AD7" s="103" t="s">
        <v>395</v>
      </c>
      <c r="AE7" s="94">
        <f>INDEX($AP$13:$AP$23,MATCH(AB7,$AO$13:$AO$23,0))</f>
        <v>6</v>
      </c>
      <c r="AF7" s="14">
        <f t="shared" ref="AF7:AF38" si="10">INDEX($AP$13:$AP$23,MATCH(AC7,$AO$13:$AO$23,0))</f>
        <v>3</v>
      </c>
      <c r="AG7" s="14">
        <f t="shared" ref="AG7:AG38" si="11">INDEX($AP$13:$AP$23,MATCH(AD7,$AO$13:$AO$23,0))</f>
        <v>7</v>
      </c>
      <c r="AH7" s="119">
        <f>AVERAGE(AE7:AG7)</f>
        <v>5.333333333333333</v>
      </c>
      <c r="AI7" s="129" t="e">
        <f t="shared" ref="AI7:AI38" si="12">AE7/AE$39</f>
        <v>#N/A</v>
      </c>
      <c r="AJ7" s="133" t="e">
        <f t="shared" ref="AJ7:AJ38" si="13">AF7/AF$39</f>
        <v>#N/A</v>
      </c>
      <c r="AK7" s="133" t="e">
        <f t="shared" ref="AK7:AK38" si="14">AG7/AG$39</f>
        <v>#N/A</v>
      </c>
      <c r="AL7" s="137" t="e">
        <f>AVERAGE(AI7:AK7)</f>
        <v>#N/A</v>
      </c>
    </row>
    <row r="8" spans="1:46" ht="15" customHeight="1">
      <c r="C8" s="71">
        <v>2</v>
      </c>
      <c r="D8" s="57"/>
      <c r="E8" s="57" t="str">
        <f t="shared" si="0"/>
        <v>DST-1</v>
      </c>
      <c r="F8" s="57" t="s">
        <v>313</v>
      </c>
      <c r="G8" s="56" t="s">
        <v>25</v>
      </c>
      <c r="H8" s="62"/>
      <c r="I8" s="189" t="str">
        <f t="shared" ref="I8:I38" si="15">IFERROR(INDEX(AI$7:AI$38,MATCH($G8,$AA$7:$AA$38,0)),"")</f>
        <v/>
      </c>
      <c r="J8" s="190" t="str">
        <f t="shared" si="1"/>
        <v/>
      </c>
      <c r="K8" s="191" t="str">
        <f t="shared" si="2"/>
        <v/>
      </c>
      <c r="L8" s="197" t="e">
        <f t="shared" si="3"/>
        <v>#VALUE!</v>
      </c>
      <c r="M8" s="198" t="e">
        <f t="shared" si="4"/>
        <v>#VALUE!</v>
      </c>
      <c r="N8" s="159" t="e">
        <f t="shared" si="5"/>
        <v>#VALUE!</v>
      </c>
      <c r="O8" s="146">
        <f t="shared" si="6"/>
        <v>0</v>
      </c>
      <c r="P8" s="153">
        <f t="shared" si="7"/>
        <v>1</v>
      </c>
      <c r="Q8" s="48"/>
      <c r="R8" s="88"/>
      <c r="S8" s="88"/>
      <c r="T8" s="88"/>
      <c r="U8" s="171"/>
      <c r="V8" s="48">
        <f t="shared" si="8"/>
        <v>0</v>
      </c>
      <c r="W8" s="25">
        <f t="shared" si="9"/>
        <v>1</v>
      </c>
      <c r="AA8" s="149" t="s">
        <v>10</v>
      </c>
      <c r="AB8" s="95"/>
      <c r="AC8" s="16"/>
      <c r="AD8" s="104"/>
      <c r="AE8" s="95" t="e">
        <f t="shared" ref="AE8:AE38" si="16">INDEX($AP$13:$AP$23,MATCH(AB8,$AO$13:$AO$23,0))</f>
        <v>#N/A</v>
      </c>
      <c r="AF8" s="16" t="e">
        <f t="shared" si="10"/>
        <v>#N/A</v>
      </c>
      <c r="AG8" s="16" t="e">
        <f t="shared" si="11"/>
        <v>#N/A</v>
      </c>
      <c r="AH8" s="120" t="e">
        <f t="shared" ref="AH8:AH38" si="17">AVERAGE(AE8:AG8)</f>
        <v>#N/A</v>
      </c>
      <c r="AI8" s="130" t="e">
        <f t="shared" si="12"/>
        <v>#N/A</v>
      </c>
      <c r="AJ8" s="134" t="e">
        <f t="shared" si="13"/>
        <v>#N/A</v>
      </c>
      <c r="AK8" s="134" t="e">
        <f t="shared" si="14"/>
        <v>#N/A</v>
      </c>
      <c r="AL8" s="138" t="e">
        <f t="shared" ref="AL8:AL38" si="18">AVERAGE(AI8:AK8)</f>
        <v>#N/A</v>
      </c>
    </row>
    <row r="9" spans="1:46" ht="15" customHeight="1">
      <c r="C9" s="71">
        <v>3</v>
      </c>
      <c r="D9" s="57"/>
      <c r="E9" s="57" t="str">
        <f t="shared" si="0"/>
        <v>DST-1</v>
      </c>
      <c r="F9" s="57" t="s">
        <v>294</v>
      </c>
      <c r="G9" s="56" t="s">
        <v>29</v>
      </c>
      <c r="H9" s="62"/>
      <c r="I9" s="189" t="str">
        <f t="shared" si="15"/>
        <v/>
      </c>
      <c r="J9" s="190" t="str">
        <f t="shared" si="1"/>
        <v/>
      </c>
      <c r="K9" s="191" t="str">
        <f t="shared" si="2"/>
        <v/>
      </c>
      <c r="L9" s="197" t="e">
        <f t="shared" si="3"/>
        <v>#VALUE!</v>
      </c>
      <c r="M9" s="198" t="e">
        <f t="shared" si="4"/>
        <v>#VALUE!</v>
      </c>
      <c r="N9" s="159" t="e">
        <f t="shared" si="5"/>
        <v>#VALUE!</v>
      </c>
      <c r="O9" s="146">
        <f t="shared" si="6"/>
        <v>0</v>
      </c>
      <c r="P9" s="153">
        <f t="shared" si="7"/>
        <v>1</v>
      </c>
      <c r="Q9" s="48"/>
      <c r="R9" s="88"/>
      <c r="S9" s="88"/>
      <c r="T9" s="88"/>
      <c r="U9" s="171"/>
      <c r="V9" s="48">
        <f t="shared" si="8"/>
        <v>0</v>
      </c>
      <c r="W9" s="25">
        <f t="shared" si="9"/>
        <v>1</v>
      </c>
      <c r="AA9" s="149" t="s">
        <v>29</v>
      </c>
      <c r="AB9" s="95"/>
      <c r="AC9" s="16"/>
      <c r="AD9" s="104"/>
      <c r="AE9" s="95" t="e">
        <f t="shared" si="16"/>
        <v>#N/A</v>
      </c>
      <c r="AF9" s="16" t="e">
        <f t="shared" si="10"/>
        <v>#N/A</v>
      </c>
      <c r="AG9" s="16" t="e">
        <f t="shared" si="11"/>
        <v>#N/A</v>
      </c>
      <c r="AH9" s="120" t="e">
        <f t="shared" si="17"/>
        <v>#N/A</v>
      </c>
      <c r="AI9" s="130" t="e">
        <f t="shared" si="12"/>
        <v>#N/A</v>
      </c>
      <c r="AJ9" s="134" t="e">
        <f t="shared" si="13"/>
        <v>#N/A</v>
      </c>
      <c r="AK9" s="134" t="e">
        <f t="shared" si="14"/>
        <v>#N/A</v>
      </c>
      <c r="AL9" s="138" t="e">
        <f t="shared" si="18"/>
        <v>#N/A</v>
      </c>
    </row>
    <row r="10" spans="1:46" ht="15" customHeight="1">
      <c r="C10" s="71">
        <v>4</v>
      </c>
      <c r="D10" s="57"/>
      <c r="E10" s="57" t="str">
        <f t="shared" si="0"/>
        <v>DST-1</v>
      </c>
      <c r="F10" s="57" t="s">
        <v>289</v>
      </c>
      <c r="G10" s="56" t="s">
        <v>50</v>
      </c>
      <c r="H10" s="62"/>
      <c r="I10" s="189" t="str">
        <f t="shared" si="15"/>
        <v/>
      </c>
      <c r="J10" s="190" t="str">
        <f t="shared" si="1"/>
        <v/>
      </c>
      <c r="K10" s="191" t="str">
        <f t="shared" si="2"/>
        <v/>
      </c>
      <c r="L10" s="197" t="e">
        <f t="shared" si="3"/>
        <v>#VALUE!</v>
      </c>
      <c r="M10" s="198" t="e">
        <f t="shared" si="4"/>
        <v>#VALUE!</v>
      </c>
      <c r="N10" s="159" t="e">
        <f t="shared" si="5"/>
        <v>#VALUE!</v>
      </c>
      <c r="O10" s="146">
        <f t="shared" si="6"/>
        <v>0</v>
      </c>
      <c r="P10" s="153">
        <f t="shared" si="7"/>
        <v>1</v>
      </c>
      <c r="Q10" s="48"/>
      <c r="R10" s="88"/>
      <c r="S10" s="88"/>
      <c r="T10" s="88"/>
      <c r="U10" s="171"/>
      <c r="V10" s="48">
        <f t="shared" si="8"/>
        <v>0</v>
      </c>
      <c r="W10" s="25">
        <f t="shared" si="9"/>
        <v>1</v>
      </c>
      <c r="AA10" s="149" t="s">
        <v>34</v>
      </c>
      <c r="AB10" s="95"/>
      <c r="AC10" s="16"/>
      <c r="AD10" s="104"/>
      <c r="AE10" s="95" t="e">
        <f t="shared" si="16"/>
        <v>#N/A</v>
      </c>
      <c r="AF10" s="16" t="e">
        <f t="shared" si="10"/>
        <v>#N/A</v>
      </c>
      <c r="AG10" s="16" t="e">
        <f t="shared" si="11"/>
        <v>#N/A</v>
      </c>
      <c r="AH10" s="120" t="e">
        <f t="shared" si="17"/>
        <v>#N/A</v>
      </c>
      <c r="AI10" s="130" t="e">
        <f t="shared" si="12"/>
        <v>#N/A</v>
      </c>
      <c r="AJ10" s="134" t="e">
        <f t="shared" si="13"/>
        <v>#N/A</v>
      </c>
      <c r="AK10" s="134" t="e">
        <f t="shared" si="14"/>
        <v>#N/A</v>
      </c>
      <c r="AL10" s="138" t="e">
        <f t="shared" si="18"/>
        <v>#N/A</v>
      </c>
    </row>
    <row r="11" spans="1:46" ht="15" customHeight="1">
      <c r="C11" s="71">
        <v>5</v>
      </c>
      <c r="D11" s="57"/>
      <c r="E11" s="57" t="str">
        <f t="shared" si="0"/>
        <v>DST-1</v>
      </c>
      <c r="F11" s="57" t="s">
        <v>316</v>
      </c>
      <c r="G11" s="56" t="s">
        <v>18</v>
      </c>
      <c r="H11" s="62"/>
      <c r="I11" s="189" t="str">
        <f t="shared" si="15"/>
        <v/>
      </c>
      <c r="J11" s="190" t="str">
        <f t="shared" si="1"/>
        <v/>
      </c>
      <c r="K11" s="191" t="str">
        <f t="shared" si="2"/>
        <v/>
      </c>
      <c r="L11" s="197" t="e">
        <f t="shared" si="3"/>
        <v>#VALUE!</v>
      </c>
      <c r="M11" s="198" t="e">
        <f t="shared" si="4"/>
        <v>#VALUE!</v>
      </c>
      <c r="N11" s="159" t="e">
        <f t="shared" si="5"/>
        <v>#VALUE!</v>
      </c>
      <c r="O11" s="146">
        <f t="shared" si="6"/>
        <v>0</v>
      </c>
      <c r="P11" s="153">
        <f t="shared" si="7"/>
        <v>1</v>
      </c>
      <c r="Q11" s="48"/>
      <c r="R11" s="88"/>
      <c r="S11" s="88"/>
      <c r="T11" s="88"/>
      <c r="U11" s="171"/>
      <c r="V11" s="48">
        <f t="shared" si="8"/>
        <v>0</v>
      </c>
      <c r="W11" s="25">
        <f t="shared" si="9"/>
        <v>1</v>
      </c>
      <c r="AA11" s="149" t="s">
        <v>14</v>
      </c>
      <c r="AB11" s="95"/>
      <c r="AC11" s="16"/>
      <c r="AD11" s="104"/>
      <c r="AE11" s="95" t="e">
        <f t="shared" si="16"/>
        <v>#N/A</v>
      </c>
      <c r="AF11" s="16" t="e">
        <f t="shared" si="10"/>
        <v>#N/A</v>
      </c>
      <c r="AG11" s="16" t="e">
        <f t="shared" si="11"/>
        <v>#N/A</v>
      </c>
      <c r="AH11" s="120" t="e">
        <f t="shared" si="17"/>
        <v>#N/A</v>
      </c>
      <c r="AI11" s="130" t="e">
        <f t="shared" si="12"/>
        <v>#N/A</v>
      </c>
      <c r="AJ11" s="134" t="e">
        <f t="shared" si="13"/>
        <v>#N/A</v>
      </c>
      <c r="AK11" s="134" t="e">
        <f t="shared" si="14"/>
        <v>#N/A</v>
      </c>
      <c r="AL11" s="138" t="e">
        <f t="shared" si="18"/>
        <v>#N/A</v>
      </c>
    </row>
    <row r="12" spans="1:46" ht="15" customHeight="1" thickBot="1">
      <c r="C12" s="71">
        <v>6</v>
      </c>
      <c r="D12" s="57"/>
      <c r="E12" s="57" t="str">
        <f t="shared" si="0"/>
        <v>DST-1</v>
      </c>
      <c r="F12" s="57" t="s">
        <v>314</v>
      </c>
      <c r="G12" s="56" t="s">
        <v>38</v>
      </c>
      <c r="H12" s="62"/>
      <c r="I12" s="189" t="str">
        <f t="shared" si="15"/>
        <v/>
      </c>
      <c r="J12" s="190" t="str">
        <f t="shared" si="1"/>
        <v/>
      </c>
      <c r="K12" s="191" t="str">
        <f t="shared" si="2"/>
        <v/>
      </c>
      <c r="L12" s="197" t="e">
        <f t="shared" si="3"/>
        <v>#VALUE!</v>
      </c>
      <c r="M12" s="198" t="e">
        <f t="shared" si="4"/>
        <v>#VALUE!</v>
      </c>
      <c r="N12" s="159" t="e">
        <f t="shared" si="5"/>
        <v>#VALUE!</v>
      </c>
      <c r="O12" s="146">
        <f t="shared" si="6"/>
        <v>0</v>
      </c>
      <c r="P12" s="153">
        <f t="shared" si="7"/>
        <v>1</v>
      </c>
      <c r="Q12" s="48"/>
      <c r="R12" s="88"/>
      <c r="S12" s="88"/>
      <c r="T12" s="88"/>
      <c r="U12" s="171"/>
      <c r="V12" s="48">
        <f t="shared" si="8"/>
        <v>0</v>
      </c>
      <c r="W12" s="25">
        <f t="shared" si="9"/>
        <v>1</v>
      </c>
      <c r="AA12" s="149" t="s">
        <v>32</v>
      </c>
      <c r="AB12" s="95"/>
      <c r="AC12" s="16"/>
      <c r="AD12" s="104"/>
      <c r="AE12" s="95" t="e">
        <f t="shared" si="16"/>
        <v>#N/A</v>
      </c>
      <c r="AF12" s="16" t="e">
        <f t="shared" si="10"/>
        <v>#N/A</v>
      </c>
      <c r="AG12" s="16" t="e">
        <f t="shared" si="11"/>
        <v>#N/A</v>
      </c>
      <c r="AH12" s="120" t="e">
        <f t="shared" si="17"/>
        <v>#N/A</v>
      </c>
      <c r="AI12" s="130" t="e">
        <f t="shared" si="12"/>
        <v>#N/A</v>
      </c>
      <c r="AJ12" s="134" t="e">
        <f t="shared" si="13"/>
        <v>#N/A</v>
      </c>
      <c r="AK12" s="134" t="e">
        <f t="shared" si="14"/>
        <v>#N/A</v>
      </c>
      <c r="AL12" s="138" t="e">
        <f t="shared" si="18"/>
        <v>#N/A</v>
      </c>
    </row>
    <row r="13" spans="1:46" ht="15" customHeight="1" thickBot="1">
      <c r="C13" s="71">
        <v>7</v>
      </c>
      <c r="D13" s="57"/>
      <c r="E13" s="57" t="str">
        <f t="shared" si="0"/>
        <v>DST-1</v>
      </c>
      <c r="F13" s="57" t="s">
        <v>303</v>
      </c>
      <c r="G13" s="56" t="s">
        <v>2</v>
      </c>
      <c r="H13" s="62"/>
      <c r="I13" s="189" t="str">
        <f t="shared" si="15"/>
        <v/>
      </c>
      <c r="J13" s="190" t="str">
        <f t="shared" si="1"/>
        <v/>
      </c>
      <c r="K13" s="191" t="str">
        <f t="shared" si="2"/>
        <v/>
      </c>
      <c r="L13" s="197" t="e">
        <f t="shared" si="3"/>
        <v>#VALUE!</v>
      </c>
      <c r="M13" s="198" t="e">
        <f t="shared" si="4"/>
        <v>#VALUE!</v>
      </c>
      <c r="N13" s="159" t="e">
        <f t="shared" si="5"/>
        <v>#VALUE!</v>
      </c>
      <c r="O13" s="146">
        <f t="shared" si="6"/>
        <v>0</v>
      </c>
      <c r="P13" s="153">
        <f t="shared" si="7"/>
        <v>1</v>
      </c>
      <c r="Q13" s="48"/>
      <c r="R13" s="88"/>
      <c r="S13" s="88"/>
      <c r="T13" s="88"/>
      <c r="U13" s="171"/>
      <c r="V13" s="48">
        <f t="shared" si="8"/>
        <v>0</v>
      </c>
      <c r="W13" s="25">
        <f t="shared" si="9"/>
        <v>1</v>
      </c>
      <c r="AA13" s="149" t="s">
        <v>46</v>
      </c>
      <c r="AB13" s="95"/>
      <c r="AC13" s="16"/>
      <c r="AD13" s="104"/>
      <c r="AE13" s="95" t="e">
        <f t="shared" si="16"/>
        <v>#N/A</v>
      </c>
      <c r="AF13" s="16" t="e">
        <f t="shared" si="10"/>
        <v>#N/A</v>
      </c>
      <c r="AG13" s="16" t="e">
        <f t="shared" si="11"/>
        <v>#N/A</v>
      </c>
      <c r="AH13" s="120" t="e">
        <f t="shared" si="17"/>
        <v>#N/A</v>
      </c>
      <c r="AI13" s="130" t="e">
        <f t="shared" si="12"/>
        <v>#N/A</v>
      </c>
      <c r="AJ13" s="134" t="e">
        <f t="shared" si="13"/>
        <v>#N/A</v>
      </c>
      <c r="AK13" s="134" t="e">
        <f t="shared" si="14"/>
        <v>#N/A</v>
      </c>
      <c r="AL13" s="138" t="e">
        <f t="shared" si="18"/>
        <v>#N/A</v>
      </c>
      <c r="AM13" s="97"/>
      <c r="AN13" s="97"/>
      <c r="AO13" s="107" t="s">
        <v>408</v>
      </c>
      <c r="AP13" s="108" t="s">
        <v>409</v>
      </c>
      <c r="AQ13" s="109" t="s">
        <v>405</v>
      </c>
      <c r="AR13" s="110" t="s">
        <v>406</v>
      </c>
      <c r="AS13" s="111" t="s">
        <v>407</v>
      </c>
    </row>
    <row r="14" spans="1:46" ht="15" customHeight="1">
      <c r="C14" s="71">
        <v>8</v>
      </c>
      <c r="D14" s="57"/>
      <c r="E14" s="57" t="str">
        <f t="shared" si="0"/>
        <v>DST-1</v>
      </c>
      <c r="F14" s="57" t="s">
        <v>295</v>
      </c>
      <c r="G14" s="56" t="s">
        <v>34</v>
      </c>
      <c r="H14" s="62"/>
      <c r="I14" s="189" t="str">
        <f t="shared" si="15"/>
        <v/>
      </c>
      <c r="J14" s="190" t="str">
        <f t="shared" si="1"/>
        <v/>
      </c>
      <c r="K14" s="191" t="str">
        <f t="shared" si="2"/>
        <v/>
      </c>
      <c r="L14" s="197" t="e">
        <f t="shared" si="3"/>
        <v>#VALUE!</v>
      </c>
      <c r="M14" s="198" t="e">
        <f t="shared" si="4"/>
        <v>#VALUE!</v>
      </c>
      <c r="N14" s="159" t="e">
        <f t="shared" si="5"/>
        <v>#VALUE!</v>
      </c>
      <c r="O14" s="146">
        <f t="shared" si="6"/>
        <v>0</v>
      </c>
      <c r="P14" s="153">
        <f t="shared" si="7"/>
        <v>1</v>
      </c>
      <c r="Q14" s="48"/>
      <c r="R14" s="88"/>
      <c r="S14" s="88"/>
      <c r="T14" s="88"/>
      <c r="U14" s="171"/>
      <c r="V14" s="48">
        <f t="shared" si="8"/>
        <v>0</v>
      </c>
      <c r="W14" s="25">
        <f t="shared" si="9"/>
        <v>1</v>
      </c>
      <c r="AA14" s="149" t="s">
        <v>8</v>
      </c>
      <c r="AB14" s="95"/>
      <c r="AC14" s="16"/>
      <c r="AD14" s="104"/>
      <c r="AE14" s="95" t="e">
        <f t="shared" si="16"/>
        <v>#N/A</v>
      </c>
      <c r="AF14" s="16" t="e">
        <f t="shared" si="10"/>
        <v>#N/A</v>
      </c>
      <c r="AG14" s="16" t="e">
        <f t="shared" si="11"/>
        <v>#N/A</v>
      </c>
      <c r="AH14" s="120" t="e">
        <f t="shared" si="17"/>
        <v>#N/A</v>
      </c>
      <c r="AI14" s="130" t="e">
        <f t="shared" si="12"/>
        <v>#N/A</v>
      </c>
      <c r="AJ14" s="134" t="e">
        <f t="shared" si="13"/>
        <v>#N/A</v>
      </c>
      <c r="AK14" s="134" t="e">
        <f t="shared" si="14"/>
        <v>#N/A</v>
      </c>
      <c r="AL14" s="138" t="e">
        <f t="shared" si="18"/>
        <v>#N/A</v>
      </c>
      <c r="AM14" s="97"/>
      <c r="AN14" s="97"/>
      <c r="AO14" s="15" t="s">
        <v>399</v>
      </c>
      <c r="AP14" s="66">
        <v>10</v>
      </c>
      <c r="AQ14" s="93">
        <f t="shared" ref="AQ14:AQ23" si="19">COUNTIF(AB$7:AB$38,$AO14)</f>
        <v>0</v>
      </c>
      <c r="AR14" s="92">
        <f t="shared" ref="AR14:AR23" si="20">COUNTIF(AC$7:AC$38,$AO14)</f>
        <v>0</v>
      </c>
      <c r="AS14" s="106">
        <f t="shared" ref="AS14:AS23" si="21">COUNTIF(AD$7:AD$38,$AO14)</f>
        <v>0</v>
      </c>
    </row>
    <row r="15" spans="1:46" ht="15" customHeight="1">
      <c r="C15" s="71">
        <v>9</v>
      </c>
      <c r="D15" s="57"/>
      <c r="E15" s="57" t="str">
        <f t="shared" si="0"/>
        <v>DST-1</v>
      </c>
      <c r="F15" s="57" t="s">
        <v>309</v>
      </c>
      <c r="G15" s="56" t="s">
        <v>36</v>
      </c>
      <c r="H15" s="62"/>
      <c r="I15" s="189" t="str">
        <f t="shared" si="15"/>
        <v/>
      </c>
      <c r="J15" s="190" t="str">
        <f t="shared" si="1"/>
        <v/>
      </c>
      <c r="K15" s="191" t="str">
        <f t="shared" si="2"/>
        <v/>
      </c>
      <c r="L15" s="197" t="e">
        <f t="shared" si="3"/>
        <v>#VALUE!</v>
      </c>
      <c r="M15" s="198" t="e">
        <f t="shared" si="4"/>
        <v>#VALUE!</v>
      </c>
      <c r="N15" s="159" t="e">
        <f t="shared" si="5"/>
        <v>#VALUE!</v>
      </c>
      <c r="O15" s="146">
        <f t="shared" si="6"/>
        <v>0</v>
      </c>
      <c r="P15" s="153">
        <f t="shared" si="7"/>
        <v>1</v>
      </c>
      <c r="Q15" s="48"/>
      <c r="R15" s="88"/>
      <c r="S15" s="88"/>
      <c r="T15" s="88"/>
      <c r="U15" s="171"/>
      <c r="V15" s="48">
        <f t="shared" si="8"/>
        <v>0</v>
      </c>
      <c r="W15" s="25">
        <f t="shared" si="9"/>
        <v>1</v>
      </c>
      <c r="AA15" s="149" t="s">
        <v>24</v>
      </c>
      <c r="AB15" s="95"/>
      <c r="AC15" s="16"/>
      <c r="AD15" s="104"/>
      <c r="AE15" s="95" t="e">
        <f t="shared" si="16"/>
        <v>#N/A</v>
      </c>
      <c r="AF15" s="16" t="e">
        <f t="shared" si="10"/>
        <v>#N/A</v>
      </c>
      <c r="AG15" s="16" t="e">
        <f t="shared" si="11"/>
        <v>#N/A</v>
      </c>
      <c r="AH15" s="120" t="e">
        <f t="shared" si="17"/>
        <v>#N/A</v>
      </c>
      <c r="AI15" s="130" t="e">
        <f t="shared" si="12"/>
        <v>#N/A</v>
      </c>
      <c r="AJ15" s="134" t="e">
        <f t="shared" si="13"/>
        <v>#N/A</v>
      </c>
      <c r="AK15" s="134" t="e">
        <f t="shared" si="14"/>
        <v>#N/A</v>
      </c>
      <c r="AL15" s="138" t="e">
        <f t="shared" si="18"/>
        <v>#N/A</v>
      </c>
      <c r="AM15" s="97"/>
      <c r="AN15" s="97"/>
      <c r="AO15" s="15" t="s">
        <v>403</v>
      </c>
      <c r="AP15" s="66">
        <f>AP14-1</f>
        <v>9</v>
      </c>
      <c r="AQ15" s="93">
        <f t="shared" si="19"/>
        <v>0</v>
      </c>
      <c r="AR15" s="92">
        <f t="shared" si="20"/>
        <v>0</v>
      </c>
      <c r="AS15" s="106">
        <f t="shared" si="21"/>
        <v>0</v>
      </c>
    </row>
    <row r="16" spans="1:46" ht="15" customHeight="1">
      <c r="C16" s="71">
        <v>10</v>
      </c>
      <c r="D16" s="57"/>
      <c r="E16" s="57" t="str">
        <f t="shared" si="0"/>
        <v>DST-1</v>
      </c>
      <c r="F16" s="57" t="s">
        <v>305</v>
      </c>
      <c r="G16" s="56" t="s">
        <v>1</v>
      </c>
      <c r="H16" s="62"/>
      <c r="I16" s="189" t="str">
        <f t="shared" si="15"/>
        <v/>
      </c>
      <c r="J16" s="190" t="str">
        <f t="shared" si="1"/>
        <v/>
      </c>
      <c r="K16" s="191" t="str">
        <f t="shared" si="2"/>
        <v/>
      </c>
      <c r="L16" s="197" t="e">
        <f t="shared" si="3"/>
        <v>#VALUE!</v>
      </c>
      <c r="M16" s="198" t="e">
        <f t="shared" si="4"/>
        <v>#VALUE!</v>
      </c>
      <c r="N16" s="159" t="e">
        <f t="shared" si="5"/>
        <v>#VALUE!</v>
      </c>
      <c r="O16" s="146">
        <f t="shared" si="6"/>
        <v>0</v>
      </c>
      <c r="P16" s="153">
        <f t="shared" si="7"/>
        <v>1</v>
      </c>
      <c r="Q16" s="48"/>
      <c r="R16" s="88"/>
      <c r="S16" s="88"/>
      <c r="T16" s="88"/>
      <c r="U16" s="171"/>
      <c r="V16" s="48">
        <f t="shared" si="8"/>
        <v>0</v>
      </c>
      <c r="W16" s="25">
        <f t="shared" si="9"/>
        <v>1</v>
      </c>
      <c r="AA16" s="149" t="s">
        <v>52</v>
      </c>
      <c r="AB16" s="95"/>
      <c r="AC16" s="16"/>
      <c r="AD16" s="104"/>
      <c r="AE16" s="95" t="e">
        <f t="shared" si="16"/>
        <v>#N/A</v>
      </c>
      <c r="AF16" s="16" t="e">
        <f t="shared" si="10"/>
        <v>#N/A</v>
      </c>
      <c r="AG16" s="16" t="e">
        <f t="shared" si="11"/>
        <v>#N/A</v>
      </c>
      <c r="AH16" s="120" t="e">
        <f t="shared" si="17"/>
        <v>#N/A</v>
      </c>
      <c r="AI16" s="130" t="e">
        <f t="shared" si="12"/>
        <v>#N/A</v>
      </c>
      <c r="AJ16" s="134" t="e">
        <f t="shared" si="13"/>
        <v>#N/A</v>
      </c>
      <c r="AK16" s="134" t="e">
        <f t="shared" si="14"/>
        <v>#N/A</v>
      </c>
      <c r="AL16" s="138" t="e">
        <f t="shared" si="18"/>
        <v>#N/A</v>
      </c>
      <c r="AM16" s="97"/>
      <c r="AN16" s="97"/>
      <c r="AO16" s="15" t="s">
        <v>397</v>
      </c>
      <c r="AP16" s="66">
        <f t="shared" ref="AP16:AP23" si="22">AP15-1</f>
        <v>8</v>
      </c>
      <c r="AQ16" s="93">
        <f t="shared" si="19"/>
        <v>0</v>
      </c>
      <c r="AR16" s="92">
        <f t="shared" si="20"/>
        <v>0</v>
      </c>
      <c r="AS16" s="106">
        <f t="shared" si="21"/>
        <v>0</v>
      </c>
    </row>
    <row r="17" spans="3:46" ht="15" customHeight="1">
      <c r="C17" s="71">
        <v>11</v>
      </c>
      <c r="D17" s="57"/>
      <c r="E17" s="57" t="str">
        <f t="shared" si="0"/>
        <v>DST-1</v>
      </c>
      <c r="F17" s="57" t="s">
        <v>307</v>
      </c>
      <c r="G17" s="56" t="s">
        <v>51</v>
      </c>
      <c r="H17" s="62"/>
      <c r="I17" s="189" t="str">
        <f t="shared" si="15"/>
        <v/>
      </c>
      <c r="J17" s="190" t="str">
        <f t="shared" si="1"/>
        <v/>
      </c>
      <c r="K17" s="191" t="str">
        <f t="shared" si="2"/>
        <v/>
      </c>
      <c r="L17" s="197" t="e">
        <f t="shared" si="3"/>
        <v>#VALUE!</v>
      </c>
      <c r="M17" s="198" t="e">
        <f t="shared" si="4"/>
        <v>#VALUE!</v>
      </c>
      <c r="N17" s="159" t="e">
        <f t="shared" si="5"/>
        <v>#VALUE!</v>
      </c>
      <c r="O17" s="146">
        <f t="shared" si="6"/>
        <v>0</v>
      </c>
      <c r="P17" s="153">
        <f t="shared" si="7"/>
        <v>1</v>
      </c>
      <c r="Q17" s="48"/>
      <c r="R17" s="88"/>
      <c r="S17" s="88"/>
      <c r="T17" s="88"/>
      <c r="U17" s="171"/>
      <c r="V17" s="48">
        <f t="shared" si="8"/>
        <v>0</v>
      </c>
      <c r="W17" s="25">
        <f t="shared" si="9"/>
        <v>1</v>
      </c>
      <c r="AA17" s="149" t="s">
        <v>40</v>
      </c>
      <c r="AB17" s="95"/>
      <c r="AC17" s="16"/>
      <c r="AD17" s="104"/>
      <c r="AE17" s="95" t="e">
        <f t="shared" si="16"/>
        <v>#N/A</v>
      </c>
      <c r="AF17" s="16" t="e">
        <f t="shared" si="10"/>
        <v>#N/A</v>
      </c>
      <c r="AG17" s="16" t="e">
        <f t="shared" si="11"/>
        <v>#N/A</v>
      </c>
      <c r="AH17" s="120" t="e">
        <f t="shared" si="17"/>
        <v>#N/A</v>
      </c>
      <c r="AI17" s="130" t="e">
        <f t="shared" si="12"/>
        <v>#N/A</v>
      </c>
      <c r="AJ17" s="134" t="e">
        <f t="shared" si="13"/>
        <v>#N/A</v>
      </c>
      <c r="AK17" s="134" t="e">
        <f t="shared" si="14"/>
        <v>#N/A</v>
      </c>
      <c r="AL17" s="138" t="e">
        <f t="shared" si="18"/>
        <v>#N/A</v>
      </c>
      <c r="AM17" s="97"/>
      <c r="AN17" s="97"/>
      <c r="AO17" s="15" t="s">
        <v>395</v>
      </c>
      <c r="AP17" s="66">
        <f t="shared" si="22"/>
        <v>7</v>
      </c>
      <c r="AQ17" s="93">
        <f t="shared" si="19"/>
        <v>0</v>
      </c>
      <c r="AR17" s="92">
        <f t="shared" si="20"/>
        <v>0</v>
      </c>
      <c r="AS17" s="106">
        <f t="shared" si="21"/>
        <v>1</v>
      </c>
    </row>
    <row r="18" spans="3:46" ht="15" customHeight="1">
      <c r="C18" s="71">
        <v>12</v>
      </c>
      <c r="D18" s="57"/>
      <c r="E18" s="57" t="str">
        <f t="shared" si="0"/>
        <v>DST-1</v>
      </c>
      <c r="F18" s="57" t="s">
        <v>310</v>
      </c>
      <c r="G18" s="56" t="s">
        <v>13</v>
      </c>
      <c r="H18" s="62"/>
      <c r="I18" s="189" t="str">
        <f t="shared" si="15"/>
        <v/>
      </c>
      <c r="J18" s="190" t="str">
        <f t="shared" si="1"/>
        <v/>
      </c>
      <c r="K18" s="191" t="str">
        <f t="shared" si="2"/>
        <v/>
      </c>
      <c r="L18" s="197" t="e">
        <f t="shared" si="3"/>
        <v>#VALUE!</v>
      </c>
      <c r="M18" s="198" t="e">
        <f t="shared" si="4"/>
        <v>#VALUE!</v>
      </c>
      <c r="N18" s="159" t="e">
        <f t="shared" si="5"/>
        <v>#VALUE!</v>
      </c>
      <c r="O18" s="146">
        <f t="shared" si="6"/>
        <v>0</v>
      </c>
      <c r="P18" s="153">
        <f t="shared" si="7"/>
        <v>1</v>
      </c>
      <c r="Q18" s="48"/>
      <c r="R18" s="88"/>
      <c r="S18" s="88"/>
      <c r="T18" s="88"/>
      <c r="U18" s="171"/>
      <c r="V18" s="48">
        <f t="shared" si="8"/>
        <v>0</v>
      </c>
      <c r="W18" s="25">
        <f t="shared" si="9"/>
        <v>1</v>
      </c>
      <c r="AA18" s="149" t="s">
        <v>4</v>
      </c>
      <c r="AB18" s="95"/>
      <c r="AC18" s="16"/>
      <c r="AD18" s="104"/>
      <c r="AE18" s="95" t="e">
        <f t="shared" si="16"/>
        <v>#N/A</v>
      </c>
      <c r="AF18" s="16" t="e">
        <f t="shared" si="10"/>
        <v>#N/A</v>
      </c>
      <c r="AG18" s="16" t="e">
        <f t="shared" si="11"/>
        <v>#N/A</v>
      </c>
      <c r="AH18" s="120" t="e">
        <f t="shared" si="17"/>
        <v>#N/A</v>
      </c>
      <c r="AI18" s="130" t="e">
        <f t="shared" si="12"/>
        <v>#N/A</v>
      </c>
      <c r="AJ18" s="134" t="e">
        <f t="shared" si="13"/>
        <v>#N/A</v>
      </c>
      <c r="AK18" s="134" t="e">
        <f t="shared" si="14"/>
        <v>#N/A</v>
      </c>
      <c r="AL18" s="138" t="e">
        <f t="shared" si="18"/>
        <v>#N/A</v>
      </c>
      <c r="AM18" s="97"/>
      <c r="AN18" s="97"/>
      <c r="AO18" s="15" t="s">
        <v>402</v>
      </c>
      <c r="AP18" s="66">
        <f t="shared" si="22"/>
        <v>6</v>
      </c>
      <c r="AQ18" s="93">
        <f t="shared" si="19"/>
        <v>1</v>
      </c>
      <c r="AR18" s="92">
        <f t="shared" si="20"/>
        <v>0</v>
      </c>
      <c r="AS18" s="106">
        <f t="shared" si="21"/>
        <v>0</v>
      </c>
    </row>
    <row r="19" spans="3:46" ht="15" customHeight="1">
      <c r="C19" s="71">
        <v>13</v>
      </c>
      <c r="D19" s="57"/>
      <c r="E19" s="57" t="str">
        <f t="shared" si="0"/>
        <v>DST-1</v>
      </c>
      <c r="F19" s="57" t="s">
        <v>300</v>
      </c>
      <c r="G19" s="56" t="s">
        <v>52</v>
      </c>
      <c r="H19" s="62"/>
      <c r="I19" s="189" t="str">
        <f t="shared" si="15"/>
        <v/>
      </c>
      <c r="J19" s="190" t="str">
        <f t="shared" si="1"/>
        <v/>
      </c>
      <c r="K19" s="191" t="str">
        <f t="shared" si="2"/>
        <v/>
      </c>
      <c r="L19" s="197" t="e">
        <f t="shared" si="3"/>
        <v>#VALUE!</v>
      </c>
      <c r="M19" s="198" t="e">
        <f t="shared" si="4"/>
        <v>#VALUE!</v>
      </c>
      <c r="N19" s="159" t="e">
        <f t="shared" si="5"/>
        <v>#VALUE!</v>
      </c>
      <c r="O19" s="146">
        <f t="shared" si="6"/>
        <v>0</v>
      </c>
      <c r="P19" s="153">
        <f t="shared" si="7"/>
        <v>1</v>
      </c>
      <c r="Q19" s="48"/>
      <c r="R19" s="88"/>
      <c r="S19" s="88"/>
      <c r="T19" s="88"/>
      <c r="U19" s="171"/>
      <c r="V19" s="48">
        <f t="shared" si="8"/>
        <v>0</v>
      </c>
      <c r="W19" s="25">
        <f t="shared" si="9"/>
        <v>1</v>
      </c>
      <c r="AA19" s="149" t="s">
        <v>6</v>
      </c>
      <c r="AB19" s="95"/>
      <c r="AC19" s="16"/>
      <c r="AD19" s="104"/>
      <c r="AE19" s="95" t="e">
        <f t="shared" si="16"/>
        <v>#N/A</v>
      </c>
      <c r="AF19" s="16" t="e">
        <f t="shared" si="10"/>
        <v>#N/A</v>
      </c>
      <c r="AG19" s="16" t="e">
        <f t="shared" si="11"/>
        <v>#N/A</v>
      </c>
      <c r="AH19" s="120" t="e">
        <f t="shared" si="17"/>
        <v>#N/A</v>
      </c>
      <c r="AI19" s="130" t="e">
        <f t="shared" si="12"/>
        <v>#N/A</v>
      </c>
      <c r="AJ19" s="134" t="e">
        <f t="shared" si="13"/>
        <v>#N/A</v>
      </c>
      <c r="AK19" s="134" t="e">
        <f t="shared" si="14"/>
        <v>#N/A</v>
      </c>
      <c r="AL19" s="138" t="e">
        <f t="shared" si="18"/>
        <v>#N/A</v>
      </c>
      <c r="AM19" s="97"/>
      <c r="AN19" s="97"/>
      <c r="AO19" s="15" t="s">
        <v>398</v>
      </c>
      <c r="AP19" s="66">
        <f t="shared" si="22"/>
        <v>5</v>
      </c>
      <c r="AQ19" s="93">
        <f t="shared" si="19"/>
        <v>0</v>
      </c>
      <c r="AR19" s="92">
        <f t="shared" si="20"/>
        <v>0</v>
      </c>
      <c r="AS19" s="106">
        <f t="shared" si="21"/>
        <v>0</v>
      </c>
    </row>
    <row r="20" spans="3:46" ht="15" customHeight="1">
      <c r="C20" s="71">
        <v>14</v>
      </c>
      <c r="D20" s="57"/>
      <c r="E20" s="57" t="str">
        <f t="shared" si="0"/>
        <v>DST-1</v>
      </c>
      <c r="F20" s="57" t="s">
        <v>299</v>
      </c>
      <c r="G20" s="56" t="s">
        <v>8</v>
      </c>
      <c r="H20" s="62"/>
      <c r="I20" s="189" t="str">
        <f t="shared" si="15"/>
        <v/>
      </c>
      <c r="J20" s="190" t="str">
        <f t="shared" si="1"/>
        <v/>
      </c>
      <c r="K20" s="191" t="str">
        <f t="shared" si="2"/>
        <v/>
      </c>
      <c r="L20" s="197" t="e">
        <f t="shared" si="3"/>
        <v>#VALUE!</v>
      </c>
      <c r="M20" s="198" t="e">
        <f t="shared" si="4"/>
        <v>#VALUE!</v>
      </c>
      <c r="N20" s="159" t="e">
        <f t="shared" si="5"/>
        <v>#VALUE!</v>
      </c>
      <c r="O20" s="146">
        <f t="shared" si="6"/>
        <v>0</v>
      </c>
      <c r="P20" s="153">
        <f t="shared" si="7"/>
        <v>1</v>
      </c>
      <c r="Q20" s="48"/>
      <c r="R20" s="88"/>
      <c r="S20" s="88"/>
      <c r="T20" s="88"/>
      <c r="U20" s="171"/>
      <c r="V20" s="48">
        <f t="shared" si="8"/>
        <v>0</v>
      </c>
      <c r="W20" s="25">
        <f t="shared" si="9"/>
        <v>1</v>
      </c>
      <c r="AA20" s="149" t="s">
        <v>2</v>
      </c>
      <c r="AB20" s="95"/>
      <c r="AC20" s="16"/>
      <c r="AD20" s="104"/>
      <c r="AE20" s="95" t="e">
        <f t="shared" si="16"/>
        <v>#N/A</v>
      </c>
      <c r="AF20" s="16" t="e">
        <f t="shared" si="10"/>
        <v>#N/A</v>
      </c>
      <c r="AG20" s="16" t="e">
        <f t="shared" si="11"/>
        <v>#N/A</v>
      </c>
      <c r="AH20" s="120" t="e">
        <f t="shared" si="17"/>
        <v>#N/A</v>
      </c>
      <c r="AI20" s="130" t="e">
        <f t="shared" si="12"/>
        <v>#N/A</v>
      </c>
      <c r="AJ20" s="134" t="e">
        <f t="shared" si="13"/>
        <v>#N/A</v>
      </c>
      <c r="AK20" s="134" t="e">
        <f t="shared" si="14"/>
        <v>#N/A</v>
      </c>
      <c r="AL20" s="138" t="e">
        <f t="shared" si="18"/>
        <v>#N/A</v>
      </c>
      <c r="AM20" s="97"/>
      <c r="AN20" s="97"/>
      <c r="AO20" s="15" t="s">
        <v>396</v>
      </c>
      <c r="AP20" s="66">
        <f t="shared" si="22"/>
        <v>4</v>
      </c>
      <c r="AQ20" s="93">
        <f t="shared" si="19"/>
        <v>0</v>
      </c>
      <c r="AR20" s="92">
        <f t="shared" si="20"/>
        <v>0</v>
      </c>
      <c r="AS20" s="106">
        <f t="shared" si="21"/>
        <v>0</v>
      </c>
    </row>
    <row r="21" spans="3:46" ht="15" customHeight="1">
      <c r="C21" s="71">
        <v>15</v>
      </c>
      <c r="D21" s="57"/>
      <c r="E21" s="57" t="str">
        <f t="shared" si="0"/>
        <v>DST-1</v>
      </c>
      <c r="F21" s="57" t="s">
        <v>306</v>
      </c>
      <c r="G21" s="56" t="s">
        <v>27</v>
      </c>
      <c r="H21" s="62"/>
      <c r="I21" s="189" t="str">
        <f t="shared" si="15"/>
        <v/>
      </c>
      <c r="J21" s="190" t="str">
        <f t="shared" si="1"/>
        <v/>
      </c>
      <c r="K21" s="191" t="str">
        <f t="shared" si="2"/>
        <v/>
      </c>
      <c r="L21" s="197" t="e">
        <f t="shared" si="3"/>
        <v>#VALUE!</v>
      </c>
      <c r="M21" s="198" t="e">
        <f t="shared" si="4"/>
        <v>#VALUE!</v>
      </c>
      <c r="N21" s="159" t="e">
        <f t="shared" si="5"/>
        <v>#VALUE!</v>
      </c>
      <c r="O21" s="146">
        <f t="shared" si="6"/>
        <v>0</v>
      </c>
      <c r="P21" s="153">
        <f t="shared" si="7"/>
        <v>1</v>
      </c>
      <c r="Q21" s="48"/>
      <c r="R21" s="88"/>
      <c r="S21" s="88"/>
      <c r="T21" s="88"/>
      <c r="U21" s="171"/>
      <c r="V21" s="48">
        <f t="shared" si="8"/>
        <v>0</v>
      </c>
      <c r="W21" s="25">
        <f t="shared" si="9"/>
        <v>1</v>
      </c>
      <c r="AA21" s="149" t="s">
        <v>49</v>
      </c>
      <c r="AB21" s="95"/>
      <c r="AC21" s="16"/>
      <c r="AD21" s="104"/>
      <c r="AE21" s="95" t="e">
        <f t="shared" si="16"/>
        <v>#N/A</v>
      </c>
      <c r="AF21" s="16" t="e">
        <f t="shared" si="10"/>
        <v>#N/A</v>
      </c>
      <c r="AG21" s="16" t="e">
        <f t="shared" si="11"/>
        <v>#N/A</v>
      </c>
      <c r="AH21" s="120" t="e">
        <f t="shared" si="17"/>
        <v>#N/A</v>
      </c>
      <c r="AI21" s="130" t="e">
        <f t="shared" si="12"/>
        <v>#N/A</v>
      </c>
      <c r="AJ21" s="134" t="e">
        <f t="shared" si="13"/>
        <v>#N/A</v>
      </c>
      <c r="AK21" s="134" t="e">
        <f t="shared" si="14"/>
        <v>#N/A</v>
      </c>
      <c r="AL21" s="138" t="e">
        <f t="shared" si="18"/>
        <v>#N/A</v>
      </c>
      <c r="AM21" s="97"/>
      <c r="AN21" s="97"/>
      <c r="AO21" s="15" t="s">
        <v>404</v>
      </c>
      <c r="AP21" s="66">
        <f t="shared" si="22"/>
        <v>3</v>
      </c>
      <c r="AQ21" s="93">
        <f t="shared" si="19"/>
        <v>0</v>
      </c>
      <c r="AR21" s="92">
        <f t="shared" si="20"/>
        <v>1</v>
      </c>
      <c r="AS21" s="106">
        <f t="shared" si="21"/>
        <v>0</v>
      </c>
    </row>
    <row r="22" spans="3:46" ht="15" customHeight="1">
      <c r="C22" s="71">
        <v>16</v>
      </c>
      <c r="D22" s="57"/>
      <c r="E22" s="57" t="str">
        <f t="shared" si="0"/>
        <v>DST-1</v>
      </c>
      <c r="F22" s="57" t="s">
        <v>297</v>
      </c>
      <c r="G22" s="56" t="s">
        <v>32</v>
      </c>
      <c r="H22" s="62"/>
      <c r="I22" s="189" t="str">
        <f t="shared" si="15"/>
        <v/>
      </c>
      <c r="J22" s="190" t="str">
        <f t="shared" si="1"/>
        <v/>
      </c>
      <c r="K22" s="191" t="str">
        <f t="shared" si="2"/>
        <v/>
      </c>
      <c r="L22" s="197" t="e">
        <f t="shared" si="3"/>
        <v>#VALUE!</v>
      </c>
      <c r="M22" s="198" t="e">
        <f t="shared" si="4"/>
        <v>#VALUE!</v>
      </c>
      <c r="N22" s="159" t="e">
        <f t="shared" si="5"/>
        <v>#VALUE!</v>
      </c>
      <c r="O22" s="146">
        <f t="shared" si="6"/>
        <v>0</v>
      </c>
      <c r="P22" s="153">
        <f t="shared" si="7"/>
        <v>1</v>
      </c>
      <c r="Q22" s="48"/>
      <c r="R22" s="88"/>
      <c r="S22" s="88"/>
      <c r="T22" s="88"/>
      <c r="U22" s="171"/>
      <c r="V22" s="48">
        <f t="shared" si="8"/>
        <v>0</v>
      </c>
      <c r="W22" s="25">
        <f t="shared" si="9"/>
        <v>1</v>
      </c>
      <c r="AA22" s="149" t="s">
        <v>1</v>
      </c>
      <c r="AB22" s="95"/>
      <c r="AC22" s="16"/>
      <c r="AD22" s="104"/>
      <c r="AE22" s="95" t="e">
        <f t="shared" si="16"/>
        <v>#N/A</v>
      </c>
      <c r="AF22" s="16" t="e">
        <f t="shared" si="10"/>
        <v>#N/A</v>
      </c>
      <c r="AG22" s="16" t="e">
        <f t="shared" si="11"/>
        <v>#N/A</v>
      </c>
      <c r="AH22" s="120" t="e">
        <f t="shared" si="17"/>
        <v>#N/A</v>
      </c>
      <c r="AI22" s="130" t="e">
        <f t="shared" si="12"/>
        <v>#N/A</v>
      </c>
      <c r="AJ22" s="134" t="e">
        <f t="shared" si="13"/>
        <v>#N/A</v>
      </c>
      <c r="AK22" s="134" t="e">
        <f t="shared" si="14"/>
        <v>#N/A</v>
      </c>
      <c r="AL22" s="138" t="e">
        <f t="shared" si="18"/>
        <v>#N/A</v>
      </c>
      <c r="AM22" s="97"/>
      <c r="AN22" s="97"/>
      <c r="AO22" s="15" t="s">
        <v>401</v>
      </c>
      <c r="AP22" s="66">
        <f t="shared" si="22"/>
        <v>2</v>
      </c>
      <c r="AQ22" s="93">
        <f t="shared" si="19"/>
        <v>0</v>
      </c>
      <c r="AR22" s="92">
        <f t="shared" si="20"/>
        <v>0</v>
      </c>
      <c r="AS22" s="106">
        <f t="shared" si="21"/>
        <v>0</v>
      </c>
    </row>
    <row r="23" spans="3:46" ht="15" customHeight="1" thickBot="1">
      <c r="C23" s="71">
        <v>17</v>
      </c>
      <c r="D23" s="57"/>
      <c r="E23" s="57" t="str">
        <f t="shared" si="0"/>
        <v>DST-1</v>
      </c>
      <c r="F23" s="57" t="s">
        <v>302</v>
      </c>
      <c r="G23" s="56" t="s">
        <v>4</v>
      </c>
      <c r="H23" s="62"/>
      <c r="I23" s="189" t="str">
        <f t="shared" si="15"/>
        <v/>
      </c>
      <c r="J23" s="190" t="str">
        <f t="shared" si="1"/>
        <v/>
      </c>
      <c r="K23" s="191" t="str">
        <f t="shared" si="2"/>
        <v/>
      </c>
      <c r="L23" s="197" t="e">
        <f t="shared" si="3"/>
        <v>#VALUE!</v>
      </c>
      <c r="M23" s="198" t="e">
        <f t="shared" si="4"/>
        <v>#VALUE!</v>
      </c>
      <c r="N23" s="159" t="e">
        <f t="shared" si="5"/>
        <v>#VALUE!</v>
      </c>
      <c r="O23" s="146">
        <f t="shared" si="6"/>
        <v>0</v>
      </c>
      <c r="P23" s="153">
        <f t="shared" si="7"/>
        <v>1</v>
      </c>
      <c r="Q23" s="48"/>
      <c r="R23" s="88"/>
      <c r="S23" s="88"/>
      <c r="T23" s="88"/>
      <c r="U23" s="171"/>
      <c r="V23" s="48">
        <f t="shared" si="8"/>
        <v>0</v>
      </c>
      <c r="W23" s="25">
        <f t="shared" si="9"/>
        <v>1</v>
      </c>
      <c r="AA23" s="149" t="s">
        <v>27</v>
      </c>
      <c r="AB23" s="95"/>
      <c r="AC23" s="16"/>
      <c r="AD23" s="104"/>
      <c r="AE23" s="95" t="e">
        <f t="shared" si="16"/>
        <v>#N/A</v>
      </c>
      <c r="AF23" s="16" t="e">
        <f t="shared" si="10"/>
        <v>#N/A</v>
      </c>
      <c r="AG23" s="16" t="e">
        <f t="shared" si="11"/>
        <v>#N/A</v>
      </c>
      <c r="AH23" s="120" t="e">
        <f t="shared" si="17"/>
        <v>#N/A</v>
      </c>
      <c r="AI23" s="130" t="e">
        <f t="shared" si="12"/>
        <v>#N/A</v>
      </c>
      <c r="AJ23" s="134" t="e">
        <f t="shared" si="13"/>
        <v>#N/A</v>
      </c>
      <c r="AK23" s="134" t="e">
        <f t="shared" si="14"/>
        <v>#N/A</v>
      </c>
      <c r="AL23" s="138" t="e">
        <f t="shared" si="18"/>
        <v>#N/A</v>
      </c>
      <c r="AM23" s="97"/>
      <c r="AN23" s="97"/>
      <c r="AO23" s="15" t="s">
        <v>400</v>
      </c>
      <c r="AP23" s="66">
        <f t="shared" si="22"/>
        <v>1</v>
      </c>
      <c r="AQ23" s="93">
        <f t="shared" si="19"/>
        <v>0</v>
      </c>
      <c r="AR23" s="92">
        <f t="shared" si="20"/>
        <v>0</v>
      </c>
      <c r="AS23" s="106">
        <f t="shared" si="21"/>
        <v>0</v>
      </c>
    </row>
    <row r="24" spans="3:46" ht="15" customHeight="1" thickBot="1">
      <c r="C24" s="71">
        <v>18</v>
      </c>
      <c r="D24" s="57"/>
      <c r="E24" s="57" t="str">
        <f t="shared" si="0"/>
        <v>DST-1</v>
      </c>
      <c r="F24" s="57" t="s">
        <v>315</v>
      </c>
      <c r="G24" s="56" t="s">
        <v>12</v>
      </c>
      <c r="H24" s="62"/>
      <c r="I24" s="189" t="str">
        <f t="shared" si="15"/>
        <v/>
      </c>
      <c r="J24" s="190" t="str">
        <f t="shared" si="1"/>
        <v/>
      </c>
      <c r="K24" s="191" t="str">
        <f t="shared" si="2"/>
        <v/>
      </c>
      <c r="L24" s="197" t="e">
        <f t="shared" si="3"/>
        <v>#VALUE!</v>
      </c>
      <c r="M24" s="198" t="e">
        <f t="shared" si="4"/>
        <v>#VALUE!</v>
      </c>
      <c r="N24" s="159" t="e">
        <f t="shared" si="5"/>
        <v>#VALUE!</v>
      </c>
      <c r="O24" s="146">
        <f t="shared" si="6"/>
        <v>0</v>
      </c>
      <c r="P24" s="153">
        <f t="shared" si="7"/>
        <v>1</v>
      </c>
      <c r="Q24" s="48"/>
      <c r="R24" s="88"/>
      <c r="S24" s="88"/>
      <c r="T24" s="88"/>
      <c r="U24" s="171"/>
      <c r="V24" s="48">
        <f t="shared" si="8"/>
        <v>0</v>
      </c>
      <c r="W24" s="25">
        <f t="shared" si="9"/>
        <v>1</v>
      </c>
      <c r="AA24" s="149" t="s">
        <v>20</v>
      </c>
      <c r="AB24" s="95"/>
      <c r="AC24" s="16"/>
      <c r="AD24" s="104"/>
      <c r="AE24" s="95" t="e">
        <f t="shared" si="16"/>
        <v>#N/A</v>
      </c>
      <c r="AF24" s="16" t="e">
        <f t="shared" si="10"/>
        <v>#N/A</v>
      </c>
      <c r="AG24" s="16" t="e">
        <f t="shared" si="11"/>
        <v>#N/A</v>
      </c>
      <c r="AH24" s="120" t="e">
        <f t="shared" si="17"/>
        <v>#N/A</v>
      </c>
      <c r="AI24" s="130" t="e">
        <f t="shared" si="12"/>
        <v>#N/A</v>
      </c>
      <c r="AJ24" s="134" t="e">
        <f t="shared" si="13"/>
        <v>#N/A</v>
      </c>
      <c r="AK24" s="134" t="e">
        <f t="shared" si="14"/>
        <v>#N/A</v>
      </c>
      <c r="AL24" s="138" t="e">
        <f t="shared" si="18"/>
        <v>#N/A</v>
      </c>
      <c r="AM24" s="97"/>
      <c r="AN24" s="97"/>
      <c r="AO24" s="98" t="s">
        <v>270</v>
      </c>
      <c r="AP24" s="101"/>
      <c r="AQ24" s="102">
        <f>SUM(AQ14:AQ23)</f>
        <v>1</v>
      </c>
      <c r="AR24" s="99">
        <f>SUM(AR14:AR23)</f>
        <v>1</v>
      </c>
      <c r="AS24" s="100">
        <f>SUM(AS14:AS23)</f>
        <v>1</v>
      </c>
      <c r="AT24" s="11"/>
    </row>
    <row r="25" spans="3:46" ht="15" customHeight="1">
      <c r="C25" s="71">
        <v>19</v>
      </c>
      <c r="D25" s="57"/>
      <c r="E25" s="57" t="str">
        <f t="shared" si="0"/>
        <v>DST-1</v>
      </c>
      <c r="F25" s="57" t="s">
        <v>308</v>
      </c>
      <c r="G25" s="56" t="s">
        <v>31</v>
      </c>
      <c r="H25" s="62"/>
      <c r="I25" s="189" t="str">
        <f t="shared" si="15"/>
        <v/>
      </c>
      <c r="J25" s="190" t="str">
        <f t="shared" si="1"/>
        <v/>
      </c>
      <c r="K25" s="191" t="str">
        <f t="shared" si="2"/>
        <v/>
      </c>
      <c r="L25" s="197" t="e">
        <f t="shared" si="3"/>
        <v>#VALUE!</v>
      </c>
      <c r="M25" s="198" t="e">
        <f t="shared" si="4"/>
        <v>#VALUE!</v>
      </c>
      <c r="N25" s="159" t="e">
        <f t="shared" si="5"/>
        <v>#VALUE!</v>
      </c>
      <c r="O25" s="146">
        <f t="shared" si="6"/>
        <v>0</v>
      </c>
      <c r="P25" s="153">
        <f t="shared" si="7"/>
        <v>1</v>
      </c>
      <c r="Q25" s="48"/>
      <c r="R25" s="88"/>
      <c r="S25" s="88"/>
      <c r="T25" s="88"/>
      <c r="U25" s="171"/>
      <c r="V25" s="48">
        <f t="shared" si="8"/>
        <v>0</v>
      </c>
      <c r="W25" s="25">
        <f t="shared" si="9"/>
        <v>1</v>
      </c>
      <c r="AA25" s="149" t="s">
        <v>51</v>
      </c>
      <c r="AB25" s="95"/>
      <c r="AC25" s="16"/>
      <c r="AD25" s="104"/>
      <c r="AE25" s="95" t="e">
        <f t="shared" si="16"/>
        <v>#N/A</v>
      </c>
      <c r="AF25" s="16" t="e">
        <f t="shared" si="10"/>
        <v>#N/A</v>
      </c>
      <c r="AG25" s="16" t="e">
        <f t="shared" si="11"/>
        <v>#N/A</v>
      </c>
      <c r="AH25" s="120" t="e">
        <f t="shared" si="17"/>
        <v>#N/A</v>
      </c>
      <c r="AI25" s="130" t="e">
        <f t="shared" si="12"/>
        <v>#N/A</v>
      </c>
      <c r="AJ25" s="134" t="e">
        <f t="shared" si="13"/>
        <v>#N/A</v>
      </c>
      <c r="AK25" s="134" t="e">
        <f t="shared" si="14"/>
        <v>#N/A</v>
      </c>
      <c r="AL25" s="138" t="e">
        <f t="shared" si="18"/>
        <v>#N/A</v>
      </c>
      <c r="AM25" s="97"/>
      <c r="AN25" s="97"/>
      <c r="AO25" s="97"/>
      <c r="AP25" s="97"/>
      <c r="AQ25" s="97"/>
      <c r="AR25" s="97"/>
      <c r="AS25" s="97"/>
    </row>
    <row r="26" spans="3:46" ht="15" customHeight="1">
      <c r="C26" s="71">
        <v>20</v>
      </c>
      <c r="D26" s="57"/>
      <c r="E26" s="57" t="str">
        <f t="shared" si="0"/>
        <v>DST-1</v>
      </c>
      <c r="F26" s="57" t="s">
        <v>292</v>
      </c>
      <c r="G26" s="56" t="s">
        <v>22</v>
      </c>
      <c r="H26" s="62"/>
      <c r="I26" s="189" t="str">
        <f t="shared" si="15"/>
        <v/>
      </c>
      <c r="J26" s="190" t="str">
        <f t="shared" si="1"/>
        <v/>
      </c>
      <c r="K26" s="191" t="str">
        <f t="shared" si="2"/>
        <v/>
      </c>
      <c r="L26" s="197" t="e">
        <f t="shared" si="3"/>
        <v>#VALUE!</v>
      </c>
      <c r="M26" s="198" t="e">
        <f t="shared" si="4"/>
        <v>#VALUE!</v>
      </c>
      <c r="N26" s="159" t="e">
        <f t="shared" si="5"/>
        <v>#VALUE!</v>
      </c>
      <c r="O26" s="146">
        <f t="shared" si="6"/>
        <v>0</v>
      </c>
      <c r="P26" s="153">
        <f t="shared" si="7"/>
        <v>1</v>
      </c>
      <c r="Q26" s="48"/>
      <c r="R26" s="88"/>
      <c r="S26" s="88"/>
      <c r="T26" s="88"/>
      <c r="U26" s="171"/>
      <c r="V26" s="48">
        <f t="shared" si="8"/>
        <v>0</v>
      </c>
      <c r="W26" s="25">
        <f t="shared" si="9"/>
        <v>1</v>
      </c>
      <c r="AA26" s="149" t="s">
        <v>31</v>
      </c>
      <c r="AB26" s="95"/>
      <c r="AC26" s="16"/>
      <c r="AD26" s="104"/>
      <c r="AE26" s="95" t="e">
        <f t="shared" si="16"/>
        <v>#N/A</v>
      </c>
      <c r="AF26" s="16" t="e">
        <f t="shared" si="10"/>
        <v>#N/A</v>
      </c>
      <c r="AG26" s="16" t="e">
        <f t="shared" si="11"/>
        <v>#N/A</v>
      </c>
      <c r="AH26" s="120" t="e">
        <f t="shared" si="17"/>
        <v>#N/A</v>
      </c>
      <c r="AI26" s="130" t="e">
        <f t="shared" si="12"/>
        <v>#N/A</v>
      </c>
      <c r="AJ26" s="134" t="e">
        <f t="shared" si="13"/>
        <v>#N/A</v>
      </c>
      <c r="AK26" s="134" t="e">
        <f t="shared" si="14"/>
        <v>#N/A</v>
      </c>
      <c r="AL26" s="138" t="e">
        <f t="shared" si="18"/>
        <v>#N/A</v>
      </c>
      <c r="AM26" s="97"/>
      <c r="AN26" s="97"/>
      <c r="AO26" s="97"/>
      <c r="AP26" s="97"/>
      <c r="AQ26" s="97"/>
      <c r="AR26" s="97"/>
      <c r="AS26" s="97"/>
    </row>
    <row r="27" spans="3:46" ht="15" customHeight="1">
      <c r="C27" s="71">
        <v>21</v>
      </c>
      <c r="D27" s="57"/>
      <c r="E27" s="57" t="str">
        <f t="shared" si="0"/>
        <v>DST-1</v>
      </c>
      <c r="F27" s="57" t="s">
        <v>311</v>
      </c>
      <c r="G27" s="56" t="s">
        <v>53</v>
      </c>
      <c r="H27" s="62"/>
      <c r="I27" s="189" t="str">
        <f t="shared" si="15"/>
        <v/>
      </c>
      <c r="J27" s="190" t="str">
        <f t="shared" si="1"/>
        <v/>
      </c>
      <c r="K27" s="191" t="str">
        <f t="shared" si="2"/>
        <v/>
      </c>
      <c r="L27" s="197" t="e">
        <f t="shared" si="3"/>
        <v>#VALUE!</v>
      </c>
      <c r="M27" s="198" t="e">
        <f t="shared" si="4"/>
        <v>#VALUE!</v>
      </c>
      <c r="N27" s="159" t="e">
        <f t="shared" si="5"/>
        <v>#VALUE!</v>
      </c>
      <c r="O27" s="146">
        <f t="shared" si="6"/>
        <v>0</v>
      </c>
      <c r="P27" s="153">
        <f t="shared" si="7"/>
        <v>1</v>
      </c>
      <c r="Q27" s="48"/>
      <c r="R27" s="88"/>
      <c r="S27" s="88"/>
      <c r="T27" s="88"/>
      <c r="U27" s="171"/>
      <c r="V27" s="48">
        <f t="shared" si="8"/>
        <v>0</v>
      </c>
      <c r="W27" s="25">
        <f t="shared" si="9"/>
        <v>1</v>
      </c>
      <c r="AA27" s="149" t="s">
        <v>36</v>
      </c>
      <c r="AB27" s="95"/>
      <c r="AC27" s="16"/>
      <c r="AD27" s="104"/>
      <c r="AE27" s="95" t="e">
        <f t="shared" si="16"/>
        <v>#N/A</v>
      </c>
      <c r="AF27" s="16" t="e">
        <f t="shared" si="10"/>
        <v>#N/A</v>
      </c>
      <c r="AG27" s="16" t="e">
        <f t="shared" si="11"/>
        <v>#N/A</v>
      </c>
      <c r="AH27" s="120" t="e">
        <f t="shared" si="17"/>
        <v>#N/A</v>
      </c>
      <c r="AI27" s="130" t="e">
        <f t="shared" si="12"/>
        <v>#N/A</v>
      </c>
      <c r="AJ27" s="134" t="e">
        <f t="shared" si="13"/>
        <v>#N/A</v>
      </c>
      <c r="AK27" s="134" t="e">
        <f t="shared" si="14"/>
        <v>#N/A</v>
      </c>
      <c r="AL27" s="138" t="e">
        <f t="shared" si="18"/>
        <v>#N/A</v>
      </c>
      <c r="AM27" s="97"/>
      <c r="AN27" s="97"/>
      <c r="AO27" s="97"/>
      <c r="AP27" s="97"/>
      <c r="AQ27" s="97"/>
      <c r="AR27" s="97"/>
      <c r="AS27" s="97"/>
    </row>
    <row r="28" spans="3:46" ht="15" customHeight="1">
      <c r="C28" s="71">
        <v>22</v>
      </c>
      <c r="D28" s="57"/>
      <c r="E28" s="57" t="str">
        <f t="shared" si="0"/>
        <v>DST-1</v>
      </c>
      <c r="F28" s="57" t="s">
        <v>312</v>
      </c>
      <c r="G28" s="56" t="s">
        <v>16</v>
      </c>
      <c r="H28" s="62"/>
      <c r="I28" s="189" t="str">
        <f t="shared" si="15"/>
        <v/>
      </c>
      <c r="J28" s="190" t="str">
        <f t="shared" si="1"/>
        <v/>
      </c>
      <c r="K28" s="191" t="str">
        <f t="shared" si="2"/>
        <v/>
      </c>
      <c r="L28" s="197" t="e">
        <f t="shared" si="3"/>
        <v>#VALUE!</v>
      </c>
      <c r="M28" s="198" t="e">
        <f t="shared" si="4"/>
        <v>#VALUE!</v>
      </c>
      <c r="N28" s="159" t="e">
        <f t="shared" si="5"/>
        <v>#VALUE!</v>
      </c>
      <c r="O28" s="146">
        <f t="shared" si="6"/>
        <v>0</v>
      </c>
      <c r="P28" s="153">
        <f t="shared" si="7"/>
        <v>1</v>
      </c>
      <c r="Q28" s="48"/>
      <c r="R28" s="88"/>
      <c r="S28" s="88"/>
      <c r="T28" s="88"/>
      <c r="U28" s="171"/>
      <c r="V28" s="48">
        <f t="shared" si="8"/>
        <v>0</v>
      </c>
      <c r="W28" s="25">
        <f t="shared" si="9"/>
        <v>1</v>
      </c>
      <c r="AA28" s="149" t="s">
        <v>13</v>
      </c>
      <c r="AB28" s="95"/>
      <c r="AC28" s="16"/>
      <c r="AD28" s="104"/>
      <c r="AE28" s="95" t="e">
        <f t="shared" si="16"/>
        <v>#N/A</v>
      </c>
      <c r="AF28" s="16" t="e">
        <f t="shared" si="10"/>
        <v>#N/A</v>
      </c>
      <c r="AG28" s="16" t="e">
        <f t="shared" si="11"/>
        <v>#N/A</v>
      </c>
      <c r="AH28" s="120" t="e">
        <f t="shared" si="17"/>
        <v>#N/A</v>
      </c>
      <c r="AI28" s="130" t="e">
        <f t="shared" si="12"/>
        <v>#N/A</v>
      </c>
      <c r="AJ28" s="134" t="e">
        <f t="shared" si="13"/>
        <v>#N/A</v>
      </c>
      <c r="AK28" s="134" t="e">
        <f t="shared" si="14"/>
        <v>#N/A</v>
      </c>
      <c r="AL28" s="138" t="e">
        <f t="shared" si="18"/>
        <v>#N/A</v>
      </c>
      <c r="AM28" s="97"/>
      <c r="AN28" s="97"/>
      <c r="AO28" s="97"/>
      <c r="AP28" s="97"/>
      <c r="AQ28" s="97"/>
      <c r="AR28" s="97"/>
      <c r="AS28" s="97"/>
    </row>
    <row r="29" spans="3:46" ht="15" customHeight="1">
      <c r="C29" s="71">
        <v>23</v>
      </c>
      <c r="D29" s="57"/>
      <c r="E29" s="57" t="str">
        <f t="shared" si="0"/>
        <v>DST-1</v>
      </c>
      <c r="F29" s="57" t="s">
        <v>317</v>
      </c>
      <c r="G29" s="56" t="s">
        <v>48</v>
      </c>
      <c r="H29" s="62"/>
      <c r="I29" s="189" t="str">
        <f t="shared" si="15"/>
        <v/>
      </c>
      <c r="J29" s="190" t="str">
        <f t="shared" si="1"/>
        <v/>
      </c>
      <c r="K29" s="191" t="str">
        <f t="shared" si="2"/>
        <v/>
      </c>
      <c r="L29" s="197" t="e">
        <f t="shared" si="3"/>
        <v>#VALUE!</v>
      </c>
      <c r="M29" s="198" t="e">
        <f t="shared" si="4"/>
        <v>#VALUE!</v>
      </c>
      <c r="N29" s="159" t="e">
        <f t="shared" si="5"/>
        <v>#VALUE!</v>
      </c>
      <c r="O29" s="146">
        <f t="shared" si="6"/>
        <v>0</v>
      </c>
      <c r="P29" s="153">
        <f t="shared" si="7"/>
        <v>1</v>
      </c>
      <c r="Q29" s="48"/>
      <c r="R29" s="88"/>
      <c r="S29" s="88"/>
      <c r="T29" s="88"/>
      <c r="U29" s="171"/>
      <c r="V29" s="48">
        <f t="shared" si="8"/>
        <v>0</v>
      </c>
      <c r="W29" s="25">
        <f t="shared" si="9"/>
        <v>1</v>
      </c>
      <c r="AA29" s="149" t="s">
        <v>53</v>
      </c>
      <c r="AB29" s="95"/>
      <c r="AC29" s="16"/>
      <c r="AD29" s="104"/>
      <c r="AE29" s="95" t="e">
        <f t="shared" si="16"/>
        <v>#N/A</v>
      </c>
      <c r="AF29" s="16" t="e">
        <f t="shared" si="10"/>
        <v>#N/A</v>
      </c>
      <c r="AG29" s="16" t="e">
        <f t="shared" si="11"/>
        <v>#N/A</v>
      </c>
      <c r="AH29" s="120" t="e">
        <f t="shared" si="17"/>
        <v>#N/A</v>
      </c>
      <c r="AI29" s="130" t="e">
        <f t="shared" si="12"/>
        <v>#N/A</v>
      </c>
      <c r="AJ29" s="134" t="e">
        <f t="shared" si="13"/>
        <v>#N/A</v>
      </c>
      <c r="AK29" s="134" t="e">
        <f t="shared" si="14"/>
        <v>#N/A</v>
      </c>
      <c r="AL29" s="138" t="e">
        <f t="shared" si="18"/>
        <v>#N/A</v>
      </c>
      <c r="AM29" s="97"/>
      <c r="AN29" s="97"/>
      <c r="AO29" s="97"/>
      <c r="AP29" s="97"/>
      <c r="AQ29" s="97"/>
      <c r="AR29" s="97"/>
      <c r="AS29" s="97"/>
    </row>
    <row r="30" spans="3:46" ht="15" customHeight="1">
      <c r="C30" s="71">
        <v>24</v>
      </c>
      <c r="D30" s="57"/>
      <c r="E30" s="57" t="str">
        <f t="shared" si="0"/>
        <v>DST-1</v>
      </c>
      <c r="F30" s="57" t="s">
        <v>296</v>
      </c>
      <c r="G30" s="56" t="s">
        <v>14</v>
      </c>
      <c r="H30" s="62"/>
      <c r="I30" s="189" t="str">
        <f t="shared" si="15"/>
        <v/>
      </c>
      <c r="J30" s="190" t="str">
        <f t="shared" si="1"/>
        <v/>
      </c>
      <c r="K30" s="191" t="str">
        <f t="shared" si="2"/>
        <v/>
      </c>
      <c r="L30" s="197" t="e">
        <f t="shared" si="3"/>
        <v>#VALUE!</v>
      </c>
      <c r="M30" s="198" t="e">
        <f t="shared" si="4"/>
        <v>#VALUE!</v>
      </c>
      <c r="N30" s="159" t="e">
        <f t="shared" si="5"/>
        <v>#VALUE!</v>
      </c>
      <c r="O30" s="146">
        <f t="shared" si="6"/>
        <v>0</v>
      </c>
      <c r="P30" s="153">
        <f t="shared" si="7"/>
        <v>1</v>
      </c>
      <c r="Q30" s="48"/>
      <c r="R30" s="88"/>
      <c r="S30" s="88"/>
      <c r="T30" s="88"/>
      <c r="U30" s="171"/>
      <c r="V30" s="48">
        <f t="shared" si="8"/>
        <v>0</v>
      </c>
      <c r="W30" s="25">
        <f t="shared" si="9"/>
        <v>1</v>
      </c>
      <c r="AA30" s="149" t="s">
        <v>42</v>
      </c>
      <c r="AB30" s="95"/>
      <c r="AC30" s="16"/>
      <c r="AD30" s="104"/>
      <c r="AE30" s="95" t="e">
        <f t="shared" si="16"/>
        <v>#N/A</v>
      </c>
      <c r="AF30" s="16" t="e">
        <f t="shared" si="10"/>
        <v>#N/A</v>
      </c>
      <c r="AG30" s="16" t="e">
        <f t="shared" si="11"/>
        <v>#N/A</v>
      </c>
      <c r="AH30" s="120" t="e">
        <f t="shared" si="17"/>
        <v>#N/A</v>
      </c>
      <c r="AI30" s="130" t="e">
        <f t="shared" si="12"/>
        <v>#N/A</v>
      </c>
      <c r="AJ30" s="134" t="e">
        <f t="shared" si="13"/>
        <v>#N/A</v>
      </c>
      <c r="AK30" s="134" t="e">
        <f t="shared" si="14"/>
        <v>#N/A</v>
      </c>
      <c r="AL30" s="138" t="e">
        <f t="shared" si="18"/>
        <v>#N/A</v>
      </c>
      <c r="AM30" s="97"/>
      <c r="AN30" s="97"/>
      <c r="AO30" s="97"/>
      <c r="AP30" s="97"/>
      <c r="AQ30" s="97"/>
      <c r="AR30" s="97"/>
      <c r="AS30" s="97"/>
    </row>
    <row r="31" spans="3:46" ht="15" customHeight="1">
      <c r="C31" s="71">
        <v>25</v>
      </c>
      <c r="D31" s="57"/>
      <c r="E31" s="57" t="str">
        <f t="shared" si="0"/>
        <v>DST-1</v>
      </c>
      <c r="F31" s="57" t="s">
        <v>276</v>
      </c>
      <c r="G31" s="56" t="s">
        <v>24</v>
      </c>
      <c r="H31" s="62"/>
      <c r="I31" s="189" t="str">
        <f t="shared" si="15"/>
        <v/>
      </c>
      <c r="J31" s="190" t="str">
        <f t="shared" si="1"/>
        <v/>
      </c>
      <c r="K31" s="191" t="str">
        <f t="shared" si="2"/>
        <v/>
      </c>
      <c r="L31" s="197" t="e">
        <f t="shared" si="3"/>
        <v>#VALUE!</v>
      </c>
      <c r="M31" s="198" t="e">
        <f t="shared" si="4"/>
        <v>#VALUE!</v>
      </c>
      <c r="N31" s="159" t="e">
        <f t="shared" si="5"/>
        <v>#VALUE!</v>
      </c>
      <c r="O31" s="146">
        <f t="shared" si="6"/>
        <v>0</v>
      </c>
      <c r="P31" s="153">
        <f t="shared" si="7"/>
        <v>1</v>
      </c>
      <c r="Q31" s="48"/>
      <c r="R31" s="88"/>
      <c r="S31" s="88"/>
      <c r="T31" s="88"/>
      <c r="U31" s="171"/>
      <c r="V31" s="48">
        <f t="shared" si="8"/>
        <v>0</v>
      </c>
      <c r="W31" s="25">
        <f t="shared" si="9"/>
        <v>1</v>
      </c>
      <c r="AA31" s="149" t="s">
        <v>433</v>
      </c>
      <c r="AB31" s="95"/>
      <c r="AC31" s="16"/>
      <c r="AD31" s="104"/>
      <c r="AE31" s="95" t="e">
        <f t="shared" si="16"/>
        <v>#N/A</v>
      </c>
      <c r="AF31" s="16" t="e">
        <f t="shared" si="10"/>
        <v>#N/A</v>
      </c>
      <c r="AG31" s="16" t="e">
        <f t="shared" si="11"/>
        <v>#N/A</v>
      </c>
      <c r="AH31" s="120" t="e">
        <f t="shared" si="17"/>
        <v>#N/A</v>
      </c>
      <c r="AI31" s="130" t="e">
        <f t="shared" si="12"/>
        <v>#N/A</v>
      </c>
      <c r="AJ31" s="134" t="e">
        <f t="shared" si="13"/>
        <v>#N/A</v>
      </c>
      <c r="AK31" s="134" t="e">
        <f t="shared" si="14"/>
        <v>#N/A</v>
      </c>
      <c r="AL31" s="138" t="e">
        <f t="shared" si="18"/>
        <v>#N/A</v>
      </c>
      <c r="AM31" s="97"/>
      <c r="AN31" s="97"/>
      <c r="AO31" s="97"/>
      <c r="AP31" s="97"/>
      <c r="AQ31" s="97"/>
      <c r="AR31" s="97"/>
      <c r="AS31" s="97"/>
    </row>
    <row r="32" spans="3:46" ht="15" customHeight="1">
      <c r="C32" s="71">
        <v>26</v>
      </c>
      <c r="D32" s="57"/>
      <c r="E32" s="57" t="str">
        <f t="shared" si="0"/>
        <v>DST-1</v>
      </c>
      <c r="F32" s="57" t="s">
        <v>311</v>
      </c>
      <c r="G32" s="56" t="s">
        <v>42</v>
      </c>
      <c r="H32" s="62"/>
      <c r="I32" s="189" t="str">
        <f t="shared" si="15"/>
        <v/>
      </c>
      <c r="J32" s="190" t="str">
        <f t="shared" si="1"/>
        <v/>
      </c>
      <c r="K32" s="191" t="str">
        <f t="shared" si="2"/>
        <v/>
      </c>
      <c r="L32" s="197" t="e">
        <f t="shared" si="3"/>
        <v>#VALUE!</v>
      </c>
      <c r="M32" s="198" t="e">
        <f t="shared" si="4"/>
        <v>#VALUE!</v>
      </c>
      <c r="N32" s="159" t="e">
        <f t="shared" si="5"/>
        <v>#VALUE!</v>
      </c>
      <c r="O32" s="146">
        <f t="shared" si="6"/>
        <v>0</v>
      </c>
      <c r="P32" s="153">
        <f t="shared" si="7"/>
        <v>1</v>
      </c>
      <c r="Q32" s="48"/>
      <c r="R32" s="88"/>
      <c r="S32" s="88"/>
      <c r="T32" s="88"/>
      <c r="U32" s="171"/>
      <c r="V32" s="48">
        <f t="shared" si="8"/>
        <v>0</v>
      </c>
      <c r="W32" s="25">
        <f t="shared" si="9"/>
        <v>1</v>
      </c>
      <c r="AA32" s="149" t="s">
        <v>16</v>
      </c>
      <c r="AB32" s="95"/>
      <c r="AC32" s="16"/>
      <c r="AD32" s="104"/>
      <c r="AE32" s="95" t="e">
        <f t="shared" si="16"/>
        <v>#N/A</v>
      </c>
      <c r="AF32" s="16" t="e">
        <f t="shared" si="10"/>
        <v>#N/A</v>
      </c>
      <c r="AG32" s="16" t="e">
        <f t="shared" si="11"/>
        <v>#N/A</v>
      </c>
      <c r="AH32" s="120" t="e">
        <f t="shared" si="17"/>
        <v>#N/A</v>
      </c>
      <c r="AI32" s="130" t="e">
        <f t="shared" si="12"/>
        <v>#N/A</v>
      </c>
      <c r="AJ32" s="134" t="e">
        <f t="shared" si="13"/>
        <v>#N/A</v>
      </c>
      <c r="AK32" s="134" t="e">
        <f t="shared" si="14"/>
        <v>#N/A</v>
      </c>
      <c r="AL32" s="138" t="e">
        <f t="shared" si="18"/>
        <v>#N/A</v>
      </c>
      <c r="AM32" s="97"/>
      <c r="AN32" s="97"/>
      <c r="AO32" s="97"/>
      <c r="AP32" s="97"/>
      <c r="AQ32" s="97"/>
      <c r="AR32" s="97"/>
      <c r="AS32" s="97"/>
    </row>
    <row r="33" spans="1:45" ht="15" customHeight="1">
      <c r="C33" s="71">
        <v>27</v>
      </c>
      <c r="D33" s="57"/>
      <c r="E33" s="57" t="str">
        <f t="shared" si="0"/>
        <v>DST-1</v>
      </c>
      <c r="F33" s="57" t="s">
        <v>304</v>
      </c>
      <c r="G33" s="56" t="s">
        <v>49</v>
      </c>
      <c r="H33" s="62"/>
      <c r="I33" s="189" t="str">
        <f t="shared" si="15"/>
        <v/>
      </c>
      <c r="J33" s="190" t="str">
        <f t="shared" si="1"/>
        <v/>
      </c>
      <c r="K33" s="191" t="str">
        <f t="shared" si="2"/>
        <v/>
      </c>
      <c r="L33" s="197" t="e">
        <f t="shared" si="3"/>
        <v>#VALUE!</v>
      </c>
      <c r="M33" s="198" t="e">
        <f t="shared" si="4"/>
        <v>#VALUE!</v>
      </c>
      <c r="N33" s="159" t="e">
        <f t="shared" si="5"/>
        <v>#VALUE!</v>
      </c>
      <c r="O33" s="146">
        <f t="shared" si="6"/>
        <v>0</v>
      </c>
      <c r="P33" s="153">
        <f t="shared" si="7"/>
        <v>1</v>
      </c>
      <c r="Q33" s="48"/>
      <c r="R33" s="88"/>
      <c r="S33" s="88"/>
      <c r="T33" s="88"/>
      <c r="U33" s="171"/>
      <c r="V33" s="48">
        <f t="shared" si="8"/>
        <v>0</v>
      </c>
      <c r="W33" s="25">
        <f t="shared" si="9"/>
        <v>1</v>
      </c>
      <c r="AA33" s="149" t="s">
        <v>25</v>
      </c>
      <c r="AB33" s="95"/>
      <c r="AC33" s="16"/>
      <c r="AD33" s="104"/>
      <c r="AE33" s="95" t="e">
        <f t="shared" si="16"/>
        <v>#N/A</v>
      </c>
      <c r="AF33" s="16" t="e">
        <f t="shared" si="10"/>
        <v>#N/A</v>
      </c>
      <c r="AG33" s="16" t="e">
        <f t="shared" si="11"/>
        <v>#N/A</v>
      </c>
      <c r="AH33" s="120" t="e">
        <f t="shared" si="17"/>
        <v>#N/A</v>
      </c>
      <c r="AI33" s="130" t="e">
        <f t="shared" si="12"/>
        <v>#N/A</v>
      </c>
      <c r="AJ33" s="134" t="e">
        <f t="shared" si="13"/>
        <v>#N/A</v>
      </c>
      <c r="AK33" s="134" t="e">
        <f t="shared" si="14"/>
        <v>#N/A</v>
      </c>
      <c r="AL33" s="138" t="e">
        <f t="shared" si="18"/>
        <v>#N/A</v>
      </c>
      <c r="AM33" s="97"/>
      <c r="AN33" s="97"/>
      <c r="AO33" s="97"/>
      <c r="AP33" s="97"/>
      <c r="AQ33" s="97"/>
      <c r="AR33" s="97"/>
      <c r="AS33" s="97"/>
    </row>
    <row r="34" spans="1:45" ht="15" customHeight="1">
      <c r="C34" s="71">
        <v>28</v>
      </c>
      <c r="D34" s="57"/>
      <c r="E34" s="57" t="str">
        <f t="shared" si="0"/>
        <v>DST-1</v>
      </c>
      <c r="F34" s="57" t="s">
        <v>293</v>
      </c>
      <c r="G34" s="56" t="s">
        <v>10</v>
      </c>
      <c r="H34" s="62"/>
      <c r="I34" s="189" t="str">
        <f t="shared" si="15"/>
        <v/>
      </c>
      <c r="J34" s="190" t="str">
        <f t="shared" si="1"/>
        <v/>
      </c>
      <c r="K34" s="191" t="str">
        <f t="shared" si="2"/>
        <v/>
      </c>
      <c r="L34" s="197" t="e">
        <f t="shared" si="3"/>
        <v>#VALUE!</v>
      </c>
      <c r="M34" s="198" t="e">
        <f t="shared" si="4"/>
        <v>#VALUE!</v>
      </c>
      <c r="N34" s="159" t="e">
        <f t="shared" si="5"/>
        <v>#VALUE!</v>
      </c>
      <c r="O34" s="146">
        <f t="shared" si="6"/>
        <v>0</v>
      </c>
      <c r="P34" s="153">
        <f t="shared" si="7"/>
        <v>1</v>
      </c>
      <c r="Q34" s="48"/>
      <c r="R34" s="88"/>
      <c r="S34" s="88"/>
      <c r="T34" s="88"/>
      <c r="U34" s="171"/>
      <c r="V34" s="48">
        <f t="shared" si="8"/>
        <v>0</v>
      </c>
      <c r="W34" s="25">
        <f t="shared" si="9"/>
        <v>1</v>
      </c>
      <c r="AA34" s="149" t="s">
        <v>12</v>
      </c>
      <c r="AB34" s="95"/>
      <c r="AC34" s="16"/>
      <c r="AD34" s="104"/>
      <c r="AE34" s="95" t="e">
        <f t="shared" si="16"/>
        <v>#N/A</v>
      </c>
      <c r="AF34" s="16" t="e">
        <f t="shared" si="10"/>
        <v>#N/A</v>
      </c>
      <c r="AG34" s="16" t="e">
        <f t="shared" si="11"/>
        <v>#N/A</v>
      </c>
      <c r="AH34" s="120" t="e">
        <f t="shared" si="17"/>
        <v>#N/A</v>
      </c>
      <c r="AI34" s="130" t="e">
        <f t="shared" si="12"/>
        <v>#N/A</v>
      </c>
      <c r="AJ34" s="134" t="e">
        <f t="shared" si="13"/>
        <v>#N/A</v>
      </c>
      <c r="AK34" s="134" t="e">
        <f t="shared" si="14"/>
        <v>#N/A</v>
      </c>
      <c r="AL34" s="138" t="e">
        <f t="shared" si="18"/>
        <v>#N/A</v>
      </c>
      <c r="AM34" s="97"/>
      <c r="AN34" s="97"/>
      <c r="AO34" s="97"/>
      <c r="AP34" s="97"/>
      <c r="AQ34" s="97"/>
      <c r="AR34" s="97"/>
      <c r="AS34" s="97"/>
    </row>
    <row r="35" spans="1:45" ht="15" customHeight="1">
      <c r="C35" s="71">
        <v>29</v>
      </c>
      <c r="D35" s="57"/>
      <c r="E35" s="57" t="str">
        <f t="shared" si="0"/>
        <v>DST-1</v>
      </c>
      <c r="F35" s="57" t="s">
        <v>640</v>
      </c>
      <c r="G35" s="56" t="s">
        <v>433</v>
      </c>
      <c r="H35" s="62"/>
      <c r="I35" s="189" t="str">
        <f t="shared" si="15"/>
        <v/>
      </c>
      <c r="J35" s="190" t="str">
        <f t="shared" si="1"/>
        <v/>
      </c>
      <c r="K35" s="191" t="str">
        <f t="shared" si="2"/>
        <v/>
      </c>
      <c r="L35" s="197" t="e">
        <f t="shared" si="3"/>
        <v>#VALUE!</v>
      </c>
      <c r="M35" s="198" t="e">
        <f t="shared" si="4"/>
        <v>#VALUE!</v>
      </c>
      <c r="N35" s="159" t="e">
        <f t="shared" si="5"/>
        <v>#VALUE!</v>
      </c>
      <c r="O35" s="146">
        <f t="shared" si="6"/>
        <v>0</v>
      </c>
      <c r="P35" s="153">
        <f t="shared" si="7"/>
        <v>1</v>
      </c>
      <c r="Q35" s="48"/>
      <c r="R35" s="88"/>
      <c r="S35" s="88"/>
      <c r="T35" s="88"/>
      <c r="U35" s="171"/>
      <c r="V35" s="48">
        <f t="shared" si="8"/>
        <v>0</v>
      </c>
      <c r="W35" s="25">
        <f t="shared" si="9"/>
        <v>1</v>
      </c>
      <c r="AA35" s="149" t="s">
        <v>38</v>
      </c>
      <c r="AB35" s="95"/>
      <c r="AC35" s="16"/>
      <c r="AD35" s="104"/>
      <c r="AE35" s="95" t="e">
        <f t="shared" si="16"/>
        <v>#N/A</v>
      </c>
      <c r="AF35" s="16" t="e">
        <f t="shared" si="10"/>
        <v>#N/A</v>
      </c>
      <c r="AG35" s="16" t="e">
        <f t="shared" si="11"/>
        <v>#N/A</v>
      </c>
      <c r="AH35" s="120" t="e">
        <f t="shared" si="17"/>
        <v>#N/A</v>
      </c>
      <c r="AI35" s="130" t="e">
        <f t="shared" si="12"/>
        <v>#N/A</v>
      </c>
      <c r="AJ35" s="134" t="e">
        <f t="shared" si="13"/>
        <v>#N/A</v>
      </c>
      <c r="AK35" s="134" t="e">
        <f t="shared" si="14"/>
        <v>#N/A</v>
      </c>
      <c r="AL35" s="138" t="e">
        <f t="shared" si="18"/>
        <v>#N/A</v>
      </c>
      <c r="AM35" s="97"/>
      <c r="AN35" s="97"/>
      <c r="AO35" s="97"/>
      <c r="AP35" s="97"/>
      <c r="AQ35" s="97"/>
      <c r="AR35" s="97"/>
      <c r="AS35" s="97"/>
    </row>
    <row r="36" spans="1:45" ht="15" customHeight="1">
      <c r="C36" s="71">
        <v>30</v>
      </c>
      <c r="D36" s="57"/>
      <c r="E36" s="57" t="str">
        <f t="shared" si="0"/>
        <v>DST-1</v>
      </c>
      <c r="F36" s="57" t="s">
        <v>298</v>
      </c>
      <c r="G36" s="56" t="s">
        <v>46</v>
      </c>
      <c r="H36" s="62"/>
      <c r="I36" s="189" t="str">
        <f t="shared" si="15"/>
        <v/>
      </c>
      <c r="J36" s="190" t="str">
        <f t="shared" si="1"/>
        <v/>
      </c>
      <c r="K36" s="191" t="str">
        <f t="shared" si="2"/>
        <v/>
      </c>
      <c r="L36" s="197" t="e">
        <f t="shared" si="3"/>
        <v>#VALUE!</v>
      </c>
      <c r="M36" s="198" t="e">
        <f t="shared" si="4"/>
        <v>#VALUE!</v>
      </c>
      <c r="N36" s="159" t="e">
        <f t="shared" si="5"/>
        <v>#VALUE!</v>
      </c>
      <c r="O36" s="146">
        <f t="shared" si="6"/>
        <v>0</v>
      </c>
      <c r="P36" s="153">
        <f t="shared" si="7"/>
        <v>1</v>
      </c>
      <c r="Q36" s="48"/>
      <c r="R36" s="88"/>
      <c r="S36" s="88"/>
      <c r="T36" s="88"/>
      <c r="U36" s="171"/>
      <c r="V36" s="48">
        <f t="shared" si="8"/>
        <v>0</v>
      </c>
      <c r="W36" s="25">
        <f t="shared" si="9"/>
        <v>1</v>
      </c>
      <c r="AA36" s="149" t="s">
        <v>18</v>
      </c>
      <c r="AB36" s="95"/>
      <c r="AC36" s="16"/>
      <c r="AD36" s="104"/>
      <c r="AE36" s="95" t="e">
        <f t="shared" si="16"/>
        <v>#N/A</v>
      </c>
      <c r="AF36" s="16" t="e">
        <f t="shared" si="10"/>
        <v>#N/A</v>
      </c>
      <c r="AG36" s="16" t="e">
        <f t="shared" si="11"/>
        <v>#N/A</v>
      </c>
      <c r="AH36" s="120" t="e">
        <f t="shared" si="17"/>
        <v>#N/A</v>
      </c>
      <c r="AI36" s="130" t="e">
        <f t="shared" si="12"/>
        <v>#N/A</v>
      </c>
      <c r="AJ36" s="134" t="e">
        <f t="shared" si="13"/>
        <v>#N/A</v>
      </c>
      <c r="AK36" s="134" t="e">
        <f t="shared" si="14"/>
        <v>#N/A</v>
      </c>
      <c r="AL36" s="138" t="e">
        <f t="shared" si="18"/>
        <v>#N/A</v>
      </c>
      <c r="AM36" s="97"/>
      <c r="AN36" s="97"/>
      <c r="AO36" s="97"/>
      <c r="AP36" s="97"/>
      <c r="AQ36" s="97"/>
      <c r="AR36" s="97"/>
      <c r="AS36" s="97"/>
    </row>
    <row r="37" spans="1:45" ht="15" customHeight="1">
      <c r="C37" s="71">
        <v>31</v>
      </c>
      <c r="D37" s="57"/>
      <c r="E37" s="57" t="str">
        <f t="shared" si="0"/>
        <v>DST-1</v>
      </c>
      <c r="F37" s="57" t="s">
        <v>275</v>
      </c>
      <c r="G37" s="56" t="s">
        <v>6</v>
      </c>
      <c r="H37" s="62"/>
      <c r="I37" s="189" t="str">
        <f t="shared" si="15"/>
        <v/>
      </c>
      <c r="J37" s="190" t="str">
        <f t="shared" si="1"/>
        <v/>
      </c>
      <c r="K37" s="191" t="str">
        <f t="shared" si="2"/>
        <v/>
      </c>
      <c r="L37" s="197" t="e">
        <f t="shared" si="3"/>
        <v>#VALUE!</v>
      </c>
      <c r="M37" s="198" t="e">
        <f t="shared" si="4"/>
        <v>#VALUE!</v>
      </c>
      <c r="N37" s="159" t="e">
        <f t="shared" si="5"/>
        <v>#VALUE!</v>
      </c>
      <c r="O37" s="146">
        <f t="shared" si="6"/>
        <v>0</v>
      </c>
      <c r="P37" s="153">
        <f t="shared" si="7"/>
        <v>1</v>
      </c>
      <c r="Q37" s="48"/>
      <c r="R37" s="88"/>
      <c r="S37" s="88"/>
      <c r="T37" s="88"/>
      <c r="U37" s="171"/>
      <c r="V37" s="48">
        <f t="shared" si="8"/>
        <v>0</v>
      </c>
      <c r="W37" s="25">
        <f t="shared" si="9"/>
        <v>1</v>
      </c>
      <c r="AA37" s="149" t="s">
        <v>48</v>
      </c>
      <c r="AB37" s="95"/>
      <c r="AC37" s="16"/>
      <c r="AD37" s="104"/>
      <c r="AE37" s="95" t="e">
        <f t="shared" si="16"/>
        <v>#N/A</v>
      </c>
      <c r="AF37" s="16" t="e">
        <f t="shared" si="10"/>
        <v>#N/A</v>
      </c>
      <c r="AG37" s="16" t="e">
        <f t="shared" si="11"/>
        <v>#N/A</v>
      </c>
      <c r="AH37" s="120" t="e">
        <f t="shared" si="17"/>
        <v>#N/A</v>
      </c>
      <c r="AI37" s="130" t="e">
        <f t="shared" si="12"/>
        <v>#N/A</v>
      </c>
      <c r="AJ37" s="134" t="e">
        <f t="shared" si="13"/>
        <v>#N/A</v>
      </c>
      <c r="AK37" s="134" t="e">
        <f t="shared" si="14"/>
        <v>#N/A</v>
      </c>
      <c r="AL37" s="138" t="e">
        <f t="shared" si="18"/>
        <v>#N/A</v>
      </c>
      <c r="AM37" s="97"/>
      <c r="AN37" s="97"/>
      <c r="AO37" s="97"/>
      <c r="AP37" s="97"/>
      <c r="AQ37" s="97"/>
      <c r="AR37" s="97"/>
      <c r="AS37" s="97"/>
    </row>
    <row r="38" spans="1:45" ht="15" customHeight="1" thickBot="1">
      <c r="C38" s="72">
        <v>32</v>
      </c>
      <c r="D38" s="73"/>
      <c r="E38" s="73" t="str">
        <f t="shared" si="0"/>
        <v>DST-1</v>
      </c>
      <c r="F38" s="73" t="s">
        <v>301</v>
      </c>
      <c r="G38" s="74" t="s">
        <v>40</v>
      </c>
      <c r="H38" s="77"/>
      <c r="I38" s="192" t="str">
        <f t="shared" si="15"/>
        <v/>
      </c>
      <c r="J38" s="193" t="str">
        <f t="shared" si="1"/>
        <v/>
      </c>
      <c r="K38" s="194" t="str">
        <f t="shared" si="2"/>
        <v/>
      </c>
      <c r="L38" s="199" t="e">
        <f t="shared" si="3"/>
        <v>#VALUE!</v>
      </c>
      <c r="M38" s="200" t="e">
        <f t="shared" si="4"/>
        <v>#VALUE!</v>
      </c>
      <c r="N38" s="161" t="e">
        <f t="shared" si="5"/>
        <v>#VALUE!</v>
      </c>
      <c r="O38" s="147">
        <f t="shared" si="6"/>
        <v>0</v>
      </c>
      <c r="P38" s="154">
        <f t="shared" si="7"/>
        <v>1</v>
      </c>
      <c r="Q38" s="50"/>
      <c r="R38" s="89"/>
      <c r="S38" s="89"/>
      <c r="T38" s="89"/>
      <c r="U38" s="172"/>
      <c r="V38" s="50">
        <f t="shared" si="8"/>
        <v>0</v>
      </c>
      <c r="W38" s="26">
        <f t="shared" si="9"/>
        <v>1</v>
      </c>
      <c r="AA38" s="150" t="s">
        <v>50</v>
      </c>
      <c r="AB38" s="96"/>
      <c r="AC38" s="17"/>
      <c r="AD38" s="105"/>
      <c r="AE38" s="96" t="e">
        <f t="shared" si="16"/>
        <v>#N/A</v>
      </c>
      <c r="AF38" s="17" t="e">
        <f t="shared" si="10"/>
        <v>#N/A</v>
      </c>
      <c r="AG38" s="17" t="e">
        <f t="shared" si="11"/>
        <v>#N/A</v>
      </c>
      <c r="AH38" s="121" t="e">
        <f t="shared" si="17"/>
        <v>#N/A</v>
      </c>
      <c r="AI38" s="131" t="e">
        <f t="shared" si="12"/>
        <v>#N/A</v>
      </c>
      <c r="AJ38" s="135" t="e">
        <f t="shared" si="13"/>
        <v>#N/A</v>
      </c>
      <c r="AK38" s="135" t="e">
        <f t="shared" si="14"/>
        <v>#N/A</v>
      </c>
      <c r="AL38" s="139" t="e">
        <f t="shared" si="18"/>
        <v>#N/A</v>
      </c>
      <c r="AM38" s="97"/>
      <c r="AN38" s="97"/>
      <c r="AO38" s="97"/>
      <c r="AP38" s="97"/>
      <c r="AQ38" s="97"/>
      <c r="AR38" s="97"/>
      <c r="AS38" s="97"/>
    </row>
    <row r="39" spans="1:45" ht="16" thickBot="1">
      <c r="A39" s="8" t="s">
        <v>69</v>
      </c>
      <c r="AA39" s="125"/>
      <c r="AB39" s="124"/>
      <c r="AC39" s="122"/>
      <c r="AD39" s="123"/>
      <c r="AE39" s="127" t="e">
        <f t="shared" ref="AE39:AL39" si="23">AVERAGE(AE7:AE38)</f>
        <v>#N/A</v>
      </c>
      <c r="AF39" s="128" t="e">
        <f t="shared" si="23"/>
        <v>#N/A</v>
      </c>
      <c r="AG39" s="128" t="e">
        <f t="shared" si="23"/>
        <v>#N/A</v>
      </c>
      <c r="AH39" s="126" t="e">
        <f t="shared" si="23"/>
        <v>#N/A</v>
      </c>
      <c r="AI39" s="132" t="e">
        <f t="shared" si="23"/>
        <v>#N/A</v>
      </c>
      <c r="AJ39" s="136" t="e">
        <f t="shared" si="23"/>
        <v>#N/A</v>
      </c>
      <c r="AK39" s="136" t="e">
        <f t="shared" si="23"/>
        <v>#N/A</v>
      </c>
      <c r="AL39" s="140" t="e">
        <f t="shared" si="23"/>
        <v>#N/A</v>
      </c>
      <c r="AM39" s="97"/>
      <c r="AN39" s="97"/>
      <c r="AO39" s="97"/>
      <c r="AP39" s="97"/>
      <c r="AQ39" s="97"/>
      <c r="AR39" s="97"/>
      <c r="AS39" s="97"/>
    </row>
    <row r="40" spans="1:45">
      <c r="AM40" s="97"/>
      <c r="AN40" s="97"/>
      <c r="AO40" s="97"/>
      <c r="AP40" s="97"/>
      <c r="AQ40" s="97"/>
      <c r="AR40" s="97"/>
      <c r="AS40" s="97"/>
    </row>
    <row r="41" spans="1:45">
      <c r="AM41" s="97"/>
      <c r="AN41" s="97"/>
      <c r="AO41" s="97"/>
      <c r="AP41" s="97"/>
      <c r="AQ41" s="97"/>
      <c r="AR41" s="97"/>
      <c r="AS41" s="97"/>
    </row>
    <row r="42" spans="1:45">
      <c r="AM42" s="97"/>
      <c r="AN42" s="97"/>
      <c r="AO42" s="97"/>
      <c r="AP42" s="97"/>
      <c r="AQ42" s="97"/>
      <c r="AR42" s="97"/>
      <c r="AS42" s="97"/>
    </row>
    <row r="43" spans="1:45">
      <c r="AM43" s="97"/>
      <c r="AN43" s="97"/>
      <c r="AO43" s="97"/>
      <c r="AP43" s="97"/>
      <c r="AQ43" s="97"/>
      <c r="AR43" s="97"/>
      <c r="AS43" s="97"/>
    </row>
    <row r="44" spans="1:45">
      <c r="AM44" s="97"/>
      <c r="AN44" s="97"/>
      <c r="AO44" s="97"/>
      <c r="AP44" s="97"/>
      <c r="AQ44" s="97"/>
      <c r="AR44" s="97"/>
      <c r="AS44" s="97"/>
    </row>
    <row r="45" spans="1:45">
      <c r="AM45" s="97"/>
      <c r="AN45" s="97"/>
      <c r="AO45" s="97"/>
      <c r="AP45" s="97"/>
      <c r="AQ45" s="97"/>
      <c r="AR45" s="97"/>
      <c r="AS45" s="97"/>
    </row>
  </sheetData>
  <sortState xmlns:xlrd2="http://schemas.microsoft.com/office/spreadsheetml/2017/richdata2" ref="F7:W38">
    <sortCondition ref="W7:W38"/>
  </sortState>
  <conditionalFormatting sqref="C7:W38">
    <cfRule type="expression" dxfId="26" priority="5">
      <formula>MOD(ROW(),2)</formula>
    </cfRule>
  </conditionalFormatting>
  <conditionalFormatting sqref="P7:P38">
    <cfRule type="colorScale" priority="4">
      <colorScale>
        <cfvo type="min"/>
        <cfvo type="percentile" val="50"/>
        <cfvo type="max"/>
        <color rgb="FF63BE7B"/>
        <color rgb="FFFFEB84"/>
        <color rgb="FFF8696B"/>
      </colorScale>
    </cfRule>
  </conditionalFormatting>
  <conditionalFormatting sqref="O7:O38">
    <cfRule type="colorScale" priority="3">
      <colorScale>
        <cfvo type="min"/>
        <cfvo type="percentile" val="50"/>
        <cfvo type="max"/>
        <color rgb="FFF8696B"/>
        <color rgb="FFFFEB84"/>
        <color rgb="FF63BE7B"/>
      </colorScale>
    </cfRule>
  </conditionalFormatting>
  <conditionalFormatting sqref="V7:V38">
    <cfRule type="colorScale" priority="2">
      <colorScale>
        <cfvo type="min"/>
        <cfvo type="percentile" val="50"/>
        <cfvo type="max"/>
        <color rgb="FF63BE7B"/>
        <color rgb="FFFFEB84"/>
        <color rgb="FFF8696B"/>
      </colorScale>
    </cfRule>
  </conditionalFormatting>
  <conditionalFormatting sqref="W7:W38">
    <cfRule type="colorScale" priority="1">
      <colorScale>
        <cfvo type="min"/>
        <cfvo type="percentile" val="50"/>
        <cfvo type="max"/>
        <color rgb="FF63BE7B"/>
        <color rgb="FFFFEB84"/>
        <color rgb="FFF8696B"/>
      </colorScale>
    </cfRule>
  </conditionalFormatting>
  <printOptions horizontalCentered="1"/>
  <pageMargins left="0.25" right="0.25" top="0.3" bottom="0.3" header="0" footer="0"/>
  <pageSetup paperSize="17" scale="73"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A6684-FB21-4264-B8EA-935844AD6D14}">
  <sheetPr>
    <tabColor rgb="FF00539B"/>
    <pageSetUpPr fitToPage="1"/>
  </sheetPr>
  <dimension ref="A1:AR40"/>
  <sheetViews>
    <sheetView showGridLines="0" view="pageBreakPreview" zoomScale="115" zoomScaleNormal="100" zoomScaleSheetLayoutView="115" workbookViewId="0">
      <selection activeCell="J7" sqref="J7"/>
    </sheetView>
  </sheetViews>
  <sheetFormatPr baseColWidth="10" defaultColWidth="8.83203125" defaultRowHeight="15" outlineLevelCol="1"/>
  <cols>
    <col min="2" max="2" width="1.6640625" customWidth="1"/>
    <col min="3" max="3" width="7.6640625" customWidth="1"/>
    <col min="4" max="4" width="7.6640625" hidden="1" customWidth="1" outlineLevel="1"/>
    <col min="5" max="5" width="18.5" bestFit="1" customWidth="1" collapsed="1"/>
    <col min="6" max="7" width="5.83203125" customWidth="1"/>
    <col min="8" max="8" width="5.1640625" bestFit="1" customWidth="1"/>
    <col min="9" max="9" width="5.83203125" customWidth="1"/>
    <col min="10" max="14" width="6.33203125" customWidth="1"/>
    <col min="15" max="30" width="5.83203125" customWidth="1"/>
    <col min="31" max="32" width="8.6640625" hidden="1" customWidth="1"/>
    <col min="33" max="33" width="1.6640625" customWidth="1"/>
    <col min="34" max="34" width="8.5" customWidth="1"/>
    <col min="39" max="41" width="8.6640625" customWidth="1"/>
    <col min="42" max="42" width="8.6640625" customWidth="1" outlineLevel="1"/>
    <col min="43" max="44" width="8.6640625" customWidth="1"/>
  </cols>
  <sheetData>
    <row r="1" spans="1:44" ht="21" customHeight="1" thickBot="1">
      <c r="A1" s="91" t="s">
        <v>290</v>
      </c>
      <c r="AF1" s="40"/>
      <c r="AG1" t="s">
        <v>69</v>
      </c>
    </row>
    <row r="2" spans="1:44" ht="21" customHeight="1" thickBot="1">
      <c r="C2" s="12" t="s">
        <v>392</v>
      </c>
      <c r="H2" s="165">
        <v>0</v>
      </c>
      <c r="I2" s="169">
        <v>0</v>
      </c>
      <c r="J2" s="165">
        <v>0.15</v>
      </c>
      <c r="K2" s="166">
        <v>0</v>
      </c>
      <c r="L2" s="166">
        <v>0</v>
      </c>
      <c r="M2" s="166">
        <v>0</v>
      </c>
      <c r="N2" s="169">
        <v>0.15</v>
      </c>
      <c r="O2" s="165">
        <v>0.2</v>
      </c>
      <c r="P2" s="166">
        <v>0.1</v>
      </c>
      <c r="Q2" s="166">
        <v>0.1</v>
      </c>
      <c r="R2" s="166">
        <v>0.1</v>
      </c>
      <c r="S2" s="166">
        <v>0.05</v>
      </c>
      <c r="T2" s="166">
        <v>0.05</v>
      </c>
      <c r="U2" s="166">
        <v>0.05</v>
      </c>
      <c r="V2" s="166">
        <v>0</v>
      </c>
      <c r="W2" s="166">
        <v>0</v>
      </c>
      <c r="X2" s="166">
        <v>0</v>
      </c>
      <c r="Y2" s="166">
        <v>0</v>
      </c>
      <c r="Z2" s="166">
        <v>0</v>
      </c>
      <c r="AA2" s="166">
        <v>0</v>
      </c>
      <c r="AB2" s="166">
        <v>0</v>
      </c>
      <c r="AC2" s="166">
        <v>0</v>
      </c>
      <c r="AD2" s="169">
        <v>0</v>
      </c>
      <c r="AE2" s="168">
        <f>SUM(H2:AD2)</f>
        <v>0.95000000000000007</v>
      </c>
      <c r="AF2" s="167"/>
      <c r="AM2" s="165">
        <v>0</v>
      </c>
      <c r="AN2" s="169">
        <v>0</v>
      </c>
      <c r="AO2" s="176">
        <v>0</v>
      </c>
      <c r="AP2" s="176">
        <v>0</v>
      </c>
      <c r="AQ2" s="176">
        <v>0</v>
      </c>
      <c r="AR2" s="176">
        <v>0</v>
      </c>
    </row>
    <row r="3" spans="1:44" ht="21" customHeight="1" thickBot="1">
      <c r="C3" s="13" t="s">
        <v>393</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22"/>
      <c r="AH3" s="22"/>
      <c r="AI3" s="22"/>
      <c r="AJ3" s="22"/>
      <c r="AK3" s="22"/>
      <c r="AL3" s="22"/>
      <c r="AM3" s="13"/>
      <c r="AN3" s="13"/>
      <c r="AO3" s="13"/>
      <c r="AP3" s="13"/>
      <c r="AQ3" s="13"/>
      <c r="AR3" s="13"/>
    </row>
    <row r="4" spans="1:44" ht="21" customHeight="1" thickTop="1" thickBot="1"/>
    <row r="5" spans="1:44" ht="21" customHeight="1">
      <c r="C5" s="2" t="s">
        <v>411</v>
      </c>
      <c r="D5" s="6"/>
      <c r="E5" s="6"/>
      <c r="F5" s="6"/>
      <c r="G5" s="6"/>
      <c r="H5" s="6"/>
      <c r="I5" s="6"/>
      <c r="J5" s="6"/>
      <c r="K5" s="6"/>
      <c r="L5" s="6"/>
      <c r="M5" s="6"/>
      <c r="N5" s="6"/>
      <c r="O5" s="6"/>
      <c r="P5" s="6"/>
      <c r="Q5" s="6"/>
      <c r="R5" s="6"/>
      <c r="S5" s="6"/>
      <c r="T5" s="6"/>
      <c r="U5" s="6"/>
      <c r="V5" s="6"/>
      <c r="W5" s="6"/>
      <c r="X5" s="6"/>
      <c r="Y5" s="6"/>
      <c r="Z5" s="6"/>
      <c r="AA5" s="6"/>
      <c r="AB5" s="6"/>
      <c r="AC5" s="6"/>
      <c r="AD5" s="6"/>
      <c r="AE5" s="6"/>
      <c r="AF5" s="7"/>
      <c r="AM5" s="6"/>
      <c r="AN5" s="6"/>
      <c r="AO5" s="6"/>
      <c r="AP5" s="6"/>
      <c r="AQ5" s="6"/>
      <c r="AR5" s="6"/>
    </row>
    <row r="6" spans="1:44" ht="21" customHeight="1">
      <c r="C6" s="51" t="s">
        <v>390</v>
      </c>
      <c r="D6" s="52"/>
      <c r="E6" s="52"/>
      <c r="F6" s="52"/>
      <c r="G6" s="52"/>
      <c r="H6" s="52" t="s">
        <v>908</v>
      </c>
      <c r="I6" s="52"/>
      <c r="J6" s="86" t="s">
        <v>413</v>
      </c>
      <c r="K6" s="86"/>
      <c r="L6" s="86"/>
      <c r="M6" s="86"/>
      <c r="N6" s="86"/>
      <c r="O6" s="52" t="s">
        <v>910</v>
      </c>
      <c r="P6" s="52"/>
      <c r="Q6" s="52"/>
      <c r="R6" s="52"/>
      <c r="S6" s="52"/>
      <c r="T6" s="52"/>
      <c r="U6" s="52"/>
      <c r="V6" s="52"/>
      <c r="W6" s="52"/>
      <c r="X6" s="52"/>
      <c r="Y6" s="52"/>
      <c r="Z6" s="52"/>
      <c r="AA6" s="52"/>
      <c r="AB6" s="52"/>
      <c r="AC6" s="52"/>
      <c r="AD6" s="52"/>
      <c r="AE6" s="52" t="s">
        <v>391</v>
      </c>
      <c r="AF6" s="55"/>
      <c r="AM6" s="52" t="s">
        <v>394</v>
      </c>
      <c r="AN6" s="52"/>
      <c r="AO6" s="52" t="s">
        <v>425</v>
      </c>
      <c r="AP6" s="52"/>
      <c r="AQ6" s="52"/>
      <c r="AR6" s="52"/>
    </row>
    <row r="7" spans="1:44" ht="21" customHeight="1" thickBot="1">
      <c r="C7" s="51" t="s">
        <v>291</v>
      </c>
      <c r="D7" s="52" t="s">
        <v>280</v>
      </c>
      <c r="E7" s="52" t="s">
        <v>63</v>
      </c>
      <c r="F7" s="52" t="s">
        <v>280</v>
      </c>
      <c r="G7" s="52" t="s">
        <v>64</v>
      </c>
      <c r="H7" s="86" t="s">
        <v>900</v>
      </c>
      <c r="I7" s="86" t="s">
        <v>909</v>
      </c>
      <c r="J7" s="86" t="s">
        <v>412</v>
      </c>
      <c r="K7" s="86" t="s">
        <v>421</v>
      </c>
      <c r="L7" s="86" t="s">
        <v>904</v>
      </c>
      <c r="M7" s="86" t="s">
        <v>905</v>
      </c>
      <c r="N7" s="86" t="s">
        <v>906</v>
      </c>
      <c r="O7" s="86" t="s">
        <v>266</v>
      </c>
      <c r="P7" s="86" t="s">
        <v>903</v>
      </c>
      <c r="Q7" s="86" t="s">
        <v>892</v>
      </c>
      <c r="R7" s="86" t="s">
        <v>902</v>
      </c>
      <c r="S7" s="86" t="s">
        <v>389</v>
      </c>
      <c r="T7" s="86" t="s">
        <v>901</v>
      </c>
      <c r="U7" s="86" t="s">
        <v>269</v>
      </c>
      <c r="V7" s="86" t="s">
        <v>268</v>
      </c>
      <c r="W7" s="86" t="s">
        <v>343</v>
      </c>
      <c r="X7" s="86" t="s">
        <v>894</v>
      </c>
      <c r="Y7" s="86" t="s">
        <v>895</v>
      </c>
      <c r="Z7" s="86" t="s">
        <v>896</v>
      </c>
      <c r="AA7" s="86" t="s">
        <v>893</v>
      </c>
      <c r="AB7" s="86" t="s">
        <v>274</v>
      </c>
      <c r="AC7" s="86" t="s">
        <v>911</v>
      </c>
      <c r="AD7" s="86" t="s">
        <v>283</v>
      </c>
      <c r="AE7" s="86" t="s">
        <v>286</v>
      </c>
      <c r="AF7" s="155" t="s">
        <v>60</v>
      </c>
      <c r="AM7" s="86" t="s">
        <v>414</v>
      </c>
      <c r="AN7" s="86" t="s">
        <v>415</v>
      </c>
      <c r="AO7" s="86" t="s">
        <v>422</v>
      </c>
      <c r="AP7" s="86" t="s">
        <v>424</v>
      </c>
      <c r="AQ7" s="86" t="s">
        <v>423</v>
      </c>
      <c r="AR7" s="86" t="s">
        <v>60</v>
      </c>
    </row>
    <row r="8" spans="1:44" ht="21" customHeight="1">
      <c r="A8" s="203"/>
      <c r="C8" s="280">
        <v>1</v>
      </c>
      <c r="D8" s="281" t="str">
        <f t="shared" ref="D8:D39" si="0">CONCATENATE($A$1&amp;"-"&amp;$C8)</f>
        <v>NFL-1</v>
      </c>
      <c r="E8" s="281" t="s">
        <v>359</v>
      </c>
      <c r="F8" s="316" t="s">
        <v>20</v>
      </c>
      <c r="G8" s="317">
        <v>7</v>
      </c>
      <c r="H8" s="318"/>
      <c r="I8" s="319"/>
      <c r="J8" s="320">
        <f>INDEX(OL!$O$6:$O$38,MATCH($F8,OL!$G$6:$G$38,0))</f>
        <v>2.2000000000000002</v>
      </c>
      <c r="K8" s="321"/>
      <c r="L8" s="321"/>
      <c r="M8" s="321"/>
      <c r="N8" s="322"/>
      <c r="O8" s="323">
        <f>_xlfn.MINIFS(OVERALL!$Y$6:$Y$512,OVERALL!$O$6:$O$512,NFL!$F8,OVERALL!$G$6:$G$512,NFL!O$7)</f>
        <v>101.6</v>
      </c>
      <c r="P8" s="324" cm="1">
        <f t="array" ref="P8">SMALL(IF(RB!$F$7:$F$106=NFL!$F8,RB!$O$7:$O$106),1)</f>
        <v>18.100000000000001</v>
      </c>
      <c r="Q8" s="324" cm="1">
        <f t="array" ref="Q8">SMALL(IF(RB!$F$7:$F$106=NFL!$F8,RB!$O$7:$O$106),2)</f>
        <v>39.799999999999997</v>
      </c>
      <c r="R8" s="324" cm="1">
        <f t="array" ref="R8">SMALL(IF(WR!$F$7:$F$200=NFL!$F8,WR!$O$7:$O$200),1)</f>
        <v>2.1</v>
      </c>
      <c r="S8" s="324" cm="1">
        <f t="array" ref="S8">SMALL(IF(WR!$F$7:$F$200=NFL!$F8,WR!$O$7:$O$200),2)</f>
        <v>23</v>
      </c>
      <c r="T8" s="324" cm="1">
        <f t="array" ref="T8">IFERROR(SMALL(IF(WR!$F$7:$F$200=NFL!$F8,WR!$O$7:$O$200),3),100)</f>
        <v>73.7</v>
      </c>
      <c r="U8" s="325">
        <f>_xlfn.MINIFS(OVERALL!$Y$6:$Y$512,OVERALL!$O$6:$O$512,NFL!$F8,OVERALL!$G$6:$G$512,NFL!U$7)</f>
        <v>151.9</v>
      </c>
      <c r="V8" s="326">
        <f>AVERAGEIFS($R8:$T8,$R8:$T8,"&gt;"&amp;0)</f>
        <v>32.933333333333337</v>
      </c>
      <c r="W8" s="327">
        <f>IF(_xlfn.MINIFS(IDP!$Q$6:$Q$200,IDP!$J$6:$J$200,NFL!$F8,IDP!$F$6:$F$200,NFL!W$7)=0,"",_xlfn.MINIFS(IDP!$Q$6:$Q$200,IDP!$J$6:$J$200,NFL!$F8,IDP!$F$6:$F$200,NFL!W$7))</f>
        <v>6</v>
      </c>
      <c r="X8" s="324" t="str">
        <f>IF(_xlfn.MINIFS(IDP!$Q$6:$Q$200,IDP!$J$6:$J$200,NFL!$F8,IDP!$F$6:$F$200,NFL!X$7)=0,"",_xlfn.MINIFS(IDP!$Q$6:$Q$200,IDP!$J$6:$J$200,NFL!$F8,IDP!$F$6:$F$200,NFL!X$7))</f>
        <v/>
      </c>
      <c r="Y8" s="324">
        <f>IF(_xlfn.MINIFS(IDP!$Q$6:$Q$200,IDP!$J$6:$J$200,NFL!$F8,IDP!$F$6:$F$200,NFL!Y$7)=0,"",_xlfn.MINIFS(IDP!$Q$6:$Q$200,IDP!$J$6:$J$200,NFL!$F8,IDP!$F$6:$F$200,NFL!Y$7))</f>
        <v>66</v>
      </c>
      <c r="Z8" s="324">
        <f>IF(_xlfn.MINIFS(IDP!$Q$6:$Q$200,IDP!$J$6:$J$200,NFL!$F8,IDP!$F$6:$F$200,NFL!Z$7)=0,"",_xlfn.MINIFS(IDP!$Q$6:$Q$200,IDP!$J$6:$J$200,NFL!$F8,IDP!$F$6:$F$200,NFL!Z$7))</f>
        <v>82</v>
      </c>
      <c r="AA8" s="325">
        <f>IF(_xlfn.MINIFS(IDP!$Q$6:$Q$200,IDP!$J$6:$J$200,NFL!$F8,IDP!$F$6:$F$200,NFL!AA$7)=0,"",_xlfn.MINIFS(IDP!$Q$6:$Q$200,IDP!$J$6:$J$200,NFL!$F8,IDP!$F$6:$F$200,NFL!AA$7))</f>
        <v>95</v>
      </c>
      <c r="AB8" s="326">
        <f t="shared" ref="AB8:AB39" si="1">AVERAGEIFS($W8:$AA8,$W8:$AA8,"&gt;"&amp;0)</f>
        <v>62.25</v>
      </c>
      <c r="AC8" s="326">
        <f>AVERAGEIFS(IDP!$Q$6:$Q$181,IDP!$J$6:$J$181,NFL!$F8)</f>
        <v>69.2</v>
      </c>
      <c r="AD8" s="326">
        <f>_xlfn.XLOOKUP($F8,DST!$G$6:$G$38,DST!$V$6:$V$38,"",0)</f>
        <v>0</v>
      </c>
      <c r="AE8" s="46">
        <f t="shared" ref="AE8:AE39" si="2">SUMPRODUCT($H$2:$AD$2,$H8:$AD8)</f>
        <v>39.08</v>
      </c>
      <c r="AF8" s="42">
        <f t="shared" ref="AF8:AF39" si="3">_xlfn.RANK.EQ($AE8,$AE$8:$AE$39,1)</f>
        <v>11</v>
      </c>
      <c r="AI8" s="19" t="s">
        <v>8</v>
      </c>
      <c r="AJ8">
        <v>1</v>
      </c>
      <c r="AM8" s="156"/>
      <c r="AN8" s="157"/>
      <c r="AO8" s="162"/>
      <c r="AP8" s="31"/>
      <c r="AQ8" s="177">
        <f t="shared" ref="AQ8:AQ39" si="4">SUM(AO8:AP8)</f>
        <v>0</v>
      </c>
      <c r="AR8" s="157">
        <f t="shared" ref="AR8:AR39" si="5">_xlfn.RANK.EQ($AQ8,$AQ$8:$AQ$39)</f>
        <v>1</v>
      </c>
    </row>
    <row r="9" spans="1:44" ht="21" customHeight="1">
      <c r="A9" s="203"/>
      <c r="C9" s="288">
        <f>C8+1</f>
        <v>2</v>
      </c>
      <c r="D9" s="289" t="str">
        <f t="shared" si="0"/>
        <v>NFL-2</v>
      </c>
      <c r="E9" s="289" t="s">
        <v>368</v>
      </c>
      <c r="F9" s="328" t="s">
        <v>8</v>
      </c>
      <c r="G9" s="329">
        <v>9</v>
      </c>
      <c r="H9" s="330"/>
      <c r="I9" s="331"/>
      <c r="J9" s="332">
        <f>INDEX(OL!$O$6:$O$38,MATCH($F9,OL!$G$6:$G$38,0))</f>
        <v>0.4</v>
      </c>
      <c r="K9" s="333"/>
      <c r="L9" s="333"/>
      <c r="M9" s="333"/>
      <c r="N9" s="334"/>
      <c r="O9" s="335">
        <f>_xlfn.MINIFS(OVERALL!$Y$6:$Y$512,OVERALL!$O$6:$O$512,NFL!$F9,OVERALL!$G$6:$G$512,NFL!O$7)</f>
        <v>258.39999999999998</v>
      </c>
      <c r="P9" s="336" cm="1">
        <f t="array" ref="P9">SMALL(IF(RB!$F$7:$F$106=NFL!$F9,RB!$O$7:$O$106),1)</f>
        <v>8.9</v>
      </c>
      <c r="Q9" s="336" cm="1">
        <f t="array" ref="Q9">SMALL(IF(RB!$F$7:$F$106=NFL!$F9,RB!$O$7:$O$106),2)</f>
        <v>32.6</v>
      </c>
      <c r="R9" s="336" cm="1">
        <f t="array" ref="R9">SMALL(IF(WR!$F$7:$F$200=NFL!$F9,WR!$O$7:$O$200),1)</f>
        <v>32.200000000000003</v>
      </c>
      <c r="S9" s="336" cm="1">
        <f t="array" ref="S9">SMALL(IF(WR!$F$7:$F$200=NFL!$F9,WR!$O$7:$O$200),2)</f>
        <v>79.3</v>
      </c>
      <c r="T9" s="336" cm="1">
        <f t="array" ref="T9">IFERROR(SMALL(IF(WR!$F$7:$F$200=NFL!$F9,WR!$O$7:$O$200),3),100)</f>
        <v>83.8</v>
      </c>
      <c r="U9" s="337">
        <f>_xlfn.MINIFS(OVERALL!$Y$6:$Y$512,OVERALL!$O$6:$O$512,NFL!$F9,OVERALL!$G$6:$G$512,NFL!U$7)</f>
        <v>133.80000000000001</v>
      </c>
      <c r="V9" s="338">
        <f t="shared" ref="V9:V39" si="6">AVERAGEIFS($R9:$T9,$R9:$T9,"&gt;"&amp;0)</f>
        <v>65.100000000000009</v>
      </c>
      <c r="W9" s="339">
        <f>IF(_xlfn.MINIFS(IDP!$Q$6:$Q$200,IDP!$J$6:$J$200,NFL!$F9,IDP!$F$6:$F$200,NFL!W$7)=0,"",_xlfn.MINIFS(IDP!$Q$6:$Q$200,IDP!$J$6:$J$200,NFL!$F9,IDP!$F$6:$F$200,NFL!W$7))</f>
        <v>65</v>
      </c>
      <c r="X9" s="336">
        <f>IF(_xlfn.MINIFS(IDP!$Q$6:$Q$200,IDP!$J$6:$J$200,NFL!$F9,IDP!$F$6:$F$200,NFL!X$7)=0,"",_xlfn.MINIFS(IDP!$Q$6:$Q$200,IDP!$J$6:$J$200,NFL!$F9,IDP!$F$6:$F$200,NFL!X$7))</f>
        <v>15</v>
      </c>
      <c r="Y9" s="336" t="str">
        <f>IF(_xlfn.MINIFS(IDP!$Q$6:$Q$200,IDP!$J$6:$J$200,NFL!$F9,IDP!$F$6:$F$200,NFL!Y$7)=0,"",_xlfn.MINIFS(IDP!$Q$6:$Q$200,IDP!$J$6:$J$200,NFL!$F9,IDP!$F$6:$F$200,NFL!Y$7))</f>
        <v/>
      </c>
      <c r="Z9" s="336" t="str">
        <f>IF(_xlfn.MINIFS(IDP!$Q$6:$Q$200,IDP!$J$6:$J$200,NFL!$F9,IDP!$F$6:$F$200,NFL!Z$7)=0,"",_xlfn.MINIFS(IDP!$Q$6:$Q$200,IDP!$J$6:$J$200,NFL!$F9,IDP!$F$6:$F$200,NFL!Z$7))</f>
        <v/>
      </c>
      <c r="AA9" s="337">
        <f>IF(_xlfn.MINIFS(IDP!$Q$6:$Q$200,IDP!$J$6:$J$200,NFL!$F9,IDP!$F$6:$F$200,NFL!AA$7)=0,"",_xlfn.MINIFS(IDP!$Q$6:$Q$200,IDP!$J$6:$J$200,NFL!$F9,IDP!$F$6:$F$200,NFL!AA$7))</f>
        <v>99</v>
      </c>
      <c r="AB9" s="338">
        <f t="shared" si="1"/>
        <v>59.666666666666664</v>
      </c>
      <c r="AC9" s="338">
        <f>AVERAGEIFS(IDP!$Q$6:$Q$181,IDP!$J$6:$J$181,NFL!$F9)</f>
        <v>85.6</v>
      </c>
      <c r="AD9" s="338">
        <f>_xlfn.XLOOKUP($F9,DST!$G$6:$G$38,DST!$V$6:$V$38,"",0)</f>
        <v>0</v>
      </c>
      <c r="AE9" s="48">
        <f t="shared" si="2"/>
        <v>73.954999999999998</v>
      </c>
      <c r="AF9" s="43">
        <f t="shared" si="3"/>
        <v>30</v>
      </c>
      <c r="AI9" s="20" t="s">
        <v>13</v>
      </c>
      <c r="AJ9">
        <v>2.9</v>
      </c>
      <c r="AM9" s="158"/>
      <c r="AN9" s="159"/>
      <c r="AO9" s="163"/>
      <c r="AP9" s="32"/>
      <c r="AQ9" s="178">
        <f t="shared" si="4"/>
        <v>0</v>
      </c>
      <c r="AR9" s="159">
        <f t="shared" si="5"/>
        <v>1</v>
      </c>
    </row>
    <row r="10" spans="1:44" ht="21" customHeight="1">
      <c r="A10" s="203"/>
      <c r="C10" s="288">
        <f t="shared" ref="C10:C39" si="7">C9+1</f>
        <v>3</v>
      </c>
      <c r="D10" s="289" t="str">
        <f t="shared" si="0"/>
        <v>NFL-3</v>
      </c>
      <c r="E10" s="289" t="s">
        <v>371</v>
      </c>
      <c r="F10" s="328" t="s">
        <v>14</v>
      </c>
      <c r="G10" s="329">
        <v>13</v>
      </c>
      <c r="H10" s="330"/>
      <c r="I10" s="331"/>
      <c r="J10" s="332">
        <f>INDEX(OL!$O$6:$O$38,MATCH($F10,OL!$G$6:$G$38,0))</f>
        <v>4.8000000000000007</v>
      </c>
      <c r="K10" s="333"/>
      <c r="L10" s="333"/>
      <c r="M10" s="333"/>
      <c r="N10" s="334"/>
      <c r="O10" s="335">
        <f>_xlfn.MINIFS(OVERALL!$Y$6:$Y$512,OVERALL!$O$6:$O$512,NFL!$F10,OVERALL!$G$6:$G$512,NFL!O$7)</f>
        <v>202.4</v>
      </c>
      <c r="P10" s="336" cm="1">
        <f t="array" ref="P10">SMALL(IF(RB!$F$7:$F$106=NFL!$F10,RB!$O$7:$O$106),1)</f>
        <v>2.9</v>
      </c>
      <c r="Q10" s="336" cm="1">
        <f t="array" ref="Q10">SMALL(IF(RB!$F$7:$F$106=NFL!$F10,RB!$O$7:$O$106),2)</f>
        <v>60</v>
      </c>
      <c r="R10" s="336" cm="1">
        <f t="array" ref="R10">SMALL(IF(WR!$F$7:$F$200=NFL!$F10,WR!$O$7:$O$200),1)</f>
        <v>13.3</v>
      </c>
      <c r="S10" s="336" cm="1">
        <f t="array" ref="S10">SMALL(IF(WR!$F$7:$F$200=NFL!$F10,WR!$O$7:$O$200),2)</f>
        <v>69.599999999999994</v>
      </c>
      <c r="T10" s="336" cm="1">
        <f t="array" ref="T10">IFERROR(SMALL(IF(WR!$F$7:$F$200=NFL!$F10,WR!$O$7:$O$200),3),100)</f>
        <v>97.9</v>
      </c>
      <c r="U10" s="337">
        <f>_xlfn.MINIFS(OVERALL!$Y$6:$Y$512,OVERALL!$O$6:$O$512,NFL!$F10,OVERALL!$G$6:$G$512,NFL!U$7)</f>
        <v>297.39999999999998</v>
      </c>
      <c r="V10" s="338">
        <f t="shared" si="6"/>
        <v>60.266666666666673</v>
      </c>
      <c r="W10" s="339">
        <f>IF(_xlfn.MINIFS(IDP!$Q$6:$Q$200,IDP!$J$6:$J$200,NFL!$F10,IDP!$F$6:$F$200,NFL!W$7)=0,"",_xlfn.MINIFS(IDP!$Q$6:$Q$200,IDP!$J$6:$J$200,NFL!$F10,IDP!$F$6:$F$200,NFL!W$7))</f>
        <v>149</v>
      </c>
      <c r="X10" s="336">
        <f>IF(_xlfn.MINIFS(IDP!$Q$6:$Q$200,IDP!$J$6:$J$200,NFL!$F10,IDP!$F$6:$F$200,NFL!X$7)=0,"",_xlfn.MINIFS(IDP!$Q$6:$Q$200,IDP!$J$6:$J$200,NFL!$F10,IDP!$F$6:$F$200,NFL!X$7))</f>
        <v>79</v>
      </c>
      <c r="Y10" s="336" t="str">
        <f>IF(_xlfn.MINIFS(IDP!$Q$6:$Q$200,IDP!$J$6:$J$200,NFL!$F10,IDP!$F$6:$F$200,NFL!Y$7)=0,"",_xlfn.MINIFS(IDP!$Q$6:$Q$200,IDP!$J$6:$J$200,NFL!$F10,IDP!$F$6:$F$200,NFL!Y$7))</f>
        <v/>
      </c>
      <c r="Z10" s="336" t="str">
        <f>IF(_xlfn.MINIFS(IDP!$Q$6:$Q$200,IDP!$J$6:$J$200,NFL!$F10,IDP!$F$6:$F$200,NFL!Z$7)=0,"",_xlfn.MINIFS(IDP!$Q$6:$Q$200,IDP!$J$6:$J$200,NFL!$F10,IDP!$F$6:$F$200,NFL!Z$7))</f>
        <v/>
      </c>
      <c r="AA10" s="337">
        <f>IF(_xlfn.MINIFS(IDP!$Q$6:$Q$200,IDP!$J$6:$J$200,NFL!$F10,IDP!$F$6:$F$200,NFL!AA$7)=0,"",_xlfn.MINIFS(IDP!$Q$6:$Q$200,IDP!$J$6:$J$200,NFL!$F10,IDP!$F$6:$F$200,NFL!AA$7))</f>
        <v>40</v>
      </c>
      <c r="AB10" s="338">
        <f t="shared" si="1"/>
        <v>89.333333333333329</v>
      </c>
      <c r="AC10" s="338">
        <f>AVERAGEIFS(IDP!$Q$6:$Q$181,IDP!$J$6:$J$181,NFL!$F10)</f>
        <v>89.333333333333329</v>
      </c>
      <c r="AD10" s="338">
        <f>_xlfn.XLOOKUP($F10,DST!$G$6:$G$38,DST!$V$6:$V$38,"",0)</f>
        <v>0</v>
      </c>
      <c r="AE10" s="48">
        <f t="shared" si="2"/>
        <v>72.064999999999998</v>
      </c>
      <c r="AF10" s="43">
        <f t="shared" si="3"/>
        <v>29</v>
      </c>
      <c r="AI10" s="20" t="s">
        <v>18</v>
      </c>
      <c r="AJ10">
        <v>4.1000000000000005</v>
      </c>
      <c r="AM10" s="158"/>
      <c r="AN10" s="159"/>
      <c r="AO10" s="163"/>
      <c r="AP10" s="32"/>
      <c r="AQ10" s="178">
        <f t="shared" si="4"/>
        <v>0</v>
      </c>
      <c r="AR10" s="159">
        <f t="shared" si="5"/>
        <v>1</v>
      </c>
    </row>
    <row r="11" spans="1:44" ht="21" customHeight="1">
      <c r="A11" s="203"/>
      <c r="C11" s="288">
        <f t="shared" si="7"/>
        <v>4</v>
      </c>
      <c r="D11" s="289" t="str">
        <f t="shared" si="0"/>
        <v>NFL-4</v>
      </c>
      <c r="E11" s="289" t="s">
        <v>380</v>
      </c>
      <c r="F11" s="328" t="s">
        <v>25</v>
      </c>
      <c r="G11" s="329">
        <v>9</v>
      </c>
      <c r="H11" s="330"/>
      <c r="I11" s="331"/>
      <c r="J11" s="332">
        <f>INDEX(OL!$O$6:$O$38,MATCH($F11,OL!$G$6:$G$38,0))</f>
        <v>6</v>
      </c>
      <c r="K11" s="333"/>
      <c r="L11" s="333"/>
      <c r="M11" s="333"/>
      <c r="N11" s="334"/>
      <c r="O11" s="335">
        <f>_xlfn.MINIFS(OVERALL!$Y$6:$Y$512,OVERALL!$O$6:$O$512,NFL!$F11,OVERALL!$G$6:$G$512,NFL!O$7)</f>
        <v>279.10000000000002</v>
      </c>
      <c r="P11" s="336" cm="1">
        <f t="array" ref="P11">SMALL(IF(RB!$F$7:$F$106=NFL!$F11,RB!$O$7:$O$106),1)</f>
        <v>7.9</v>
      </c>
      <c r="Q11" s="336" cm="1">
        <f t="array" ref="Q11">SMALL(IF(RB!$F$7:$F$106=NFL!$F11,RB!$O$7:$O$106),2)</f>
        <v>77</v>
      </c>
      <c r="R11" s="336" cm="1">
        <f t="array" ref="R11">SMALL(IF(WR!$F$7:$F$200=NFL!$F11,WR!$O$7:$O$200),1)</f>
        <v>22</v>
      </c>
      <c r="S11" s="336" cm="1">
        <f t="array" ref="S11">SMALL(IF(WR!$F$7:$F$200=NFL!$F11,WR!$O$7:$O$200),2)</f>
        <v>49.8</v>
      </c>
      <c r="T11" s="336" cm="1">
        <f t="array" ref="T11">IFERROR(SMALL(IF(WR!$F$7:$F$200=NFL!$F11,WR!$O$7:$O$200),3),100)</f>
        <v>51</v>
      </c>
      <c r="U11" s="337">
        <f>_xlfn.MINIFS(OVERALL!$Y$6:$Y$512,OVERALL!$O$6:$O$512,NFL!$F11,OVERALL!$G$6:$G$512,NFL!U$7)</f>
        <v>117.2</v>
      </c>
      <c r="V11" s="338">
        <f t="shared" si="6"/>
        <v>40.93333333333333</v>
      </c>
      <c r="W11" s="339">
        <f>IF(_xlfn.MINIFS(IDP!$Q$6:$Q$200,IDP!$J$6:$J$200,NFL!$F11,IDP!$F$6:$F$200,NFL!W$7)=0,"",_xlfn.MINIFS(IDP!$Q$6:$Q$200,IDP!$J$6:$J$200,NFL!$F11,IDP!$F$6:$F$200,NFL!W$7))</f>
        <v>21</v>
      </c>
      <c r="X11" s="336">
        <f>IF(_xlfn.MINIFS(IDP!$Q$6:$Q$200,IDP!$J$6:$J$200,NFL!$F11,IDP!$F$6:$F$200,NFL!X$7)=0,"",_xlfn.MINIFS(IDP!$Q$6:$Q$200,IDP!$J$6:$J$200,NFL!$F11,IDP!$F$6:$F$200,NFL!X$7))</f>
        <v>75</v>
      </c>
      <c r="Y11" s="336" t="str">
        <f>IF(_xlfn.MINIFS(IDP!$Q$6:$Q$200,IDP!$J$6:$J$200,NFL!$F11,IDP!$F$6:$F$200,NFL!Y$7)=0,"",_xlfn.MINIFS(IDP!$Q$6:$Q$200,IDP!$J$6:$J$200,NFL!$F11,IDP!$F$6:$F$200,NFL!Y$7))</f>
        <v/>
      </c>
      <c r="Z11" s="336" t="str">
        <f>IF(_xlfn.MINIFS(IDP!$Q$6:$Q$200,IDP!$J$6:$J$200,NFL!$F11,IDP!$F$6:$F$200,NFL!Z$7)=0,"",_xlfn.MINIFS(IDP!$Q$6:$Q$200,IDP!$J$6:$J$200,NFL!$F11,IDP!$F$6:$F$200,NFL!Z$7))</f>
        <v/>
      </c>
      <c r="AA11" s="337">
        <f>IF(_xlfn.MINIFS(IDP!$Q$6:$Q$200,IDP!$J$6:$J$200,NFL!$F11,IDP!$F$6:$F$200,NFL!AA$7)=0,"",_xlfn.MINIFS(IDP!$Q$6:$Q$200,IDP!$J$6:$J$200,NFL!$F11,IDP!$F$6:$F$200,NFL!AA$7))</f>
        <v>55</v>
      </c>
      <c r="AB11" s="338">
        <f t="shared" si="1"/>
        <v>50.333333333333336</v>
      </c>
      <c r="AC11" s="338">
        <f>AVERAGEIFS(IDP!$Q$6:$Q$181,IDP!$J$6:$J$181,NFL!$F11)</f>
        <v>63.2</v>
      </c>
      <c r="AD11" s="338">
        <f>_xlfn.XLOOKUP($F11,DST!$G$6:$G$38,DST!$V$6:$V$38,"",0)</f>
        <v>0</v>
      </c>
      <c r="AE11" s="48">
        <f t="shared" si="2"/>
        <v>78.31</v>
      </c>
      <c r="AF11" s="43">
        <f t="shared" si="3"/>
        <v>31</v>
      </c>
      <c r="AI11" s="20" t="s">
        <v>36</v>
      </c>
      <c r="AJ11">
        <v>4.3000000000000007</v>
      </c>
      <c r="AM11" s="158"/>
      <c r="AN11" s="159"/>
      <c r="AO11" s="163"/>
      <c r="AP11" s="32"/>
      <c r="AQ11" s="178">
        <f t="shared" si="4"/>
        <v>0</v>
      </c>
      <c r="AR11" s="159">
        <f t="shared" si="5"/>
        <v>1</v>
      </c>
    </row>
    <row r="12" spans="1:44" ht="21" customHeight="1">
      <c r="A12" s="203"/>
      <c r="C12" s="288">
        <f t="shared" si="7"/>
        <v>5</v>
      </c>
      <c r="D12" s="289" t="str">
        <f t="shared" si="0"/>
        <v>NFL-5</v>
      </c>
      <c r="E12" s="289" t="s">
        <v>360</v>
      </c>
      <c r="F12" s="328" t="s">
        <v>1</v>
      </c>
      <c r="G12" s="329">
        <v>8</v>
      </c>
      <c r="H12" s="330"/>
      <c r="I12" s="331"/>
      <c r="J12" s="332">
        <f>INDEX(OL!$O$6:$O$38,MATCH($F12,OL!$G$6:$G$38,0))</f>
        <v>1.8</v>
      </c>
      <c r="K12" s="333"/>
      <c r="L12" s="333"/>
      <c r="M12" s="333"/>
      <c r="N12" s="334"/>
      <c r="O12" s="335">
        <f>_xlfn.MINIFS(OVERALL!$Y$6:$Y$512,OVERALL!$O$6:$O$512,NFL!$F12,OVERALL!$G$6:$G$512,NFL!O$7)</f>
        <v>52.7</v>
      </c>
      <c r="P12" s="336" cm="1">
        <f t="array" ref="P12">SMALL(IF(RB!$F$7:$F$106=NFL!$F12,RB!$O$7:$O$106),1)</f>
        <v>28.4</v>
      </c>
      <c r="Q12" s="336" cm="1">
        <f t="array" ref="Q12">SMALL(IF(RB!$F$7:$F$106=NFL!$F12,RB!$O$7:$O$106),2)</f>
        <v>55.6</v>
      </c>
      <c r="R12" s="336" cm="1">
        <f t="array" ref="R12">SMALL(IF(WR!$F$7:$F$200=NFL!$F12,WR!$O$7:$O$200),1)</f>
        <v>29.6</v>
      </c>
      <c r="S12" s="336" cm="1">
        <f t="array" ref="S12">SMALL(IF(WR!$F$7:$F$200=NFL!$F12,WR!$O$7:$O$200),2)</f>
        <v>52.6</v>
      </c>
      <c r="T12" s="336" cm="1">
        <f t="array" ref="T12">IFERROR(SMALL(IF(WR!$F$7:$F$200=NFL!$F12,WR!$O$7:$O$200),3),100)</f>
        <v>55.1</v>
      </c>
      <c r="U12" s="337">
        <f>_xlfn.MINIFS(OVERALL!$Y$6:$Y$512,OVERALL!$O$6:$O$512,NFL!$F12,OVERALL!$G$6:$G$512,NFL!U$7)</f>
        <v>17.100000000000001</v>
      </c>
      <c r="V12" s="338">
        <f t="shared" si="6"/>
        <v>45.766666666666673</v>
      </c>
      <c r="W12" s="339">
        <f>IF(_xlfn.MINIFS(IDP!$Q$6:$Q$200,IDP!$J$6:$J$200,NFL!$F12,IDP!$F$6:$F$200,NFL!W$7)=0,"",_xlfn.MINIFS(IDP!$Q$6:$Q$200,IDP!$J$6:$J$200,NFL!$F12,IDP!$F$6:$F$200,NFL!W$7))</f>
        <v>72</v>
      </c>
      <c r="X12" s="336" t="str">
        <f>IF(_xlfn.MINIFS(IDP!$Q$6:$Q$200,IDP!$J$6:$J$200,NFL!$F12,IDP!$F$6:$F$200,NFL!X$7)=0,"",_xlfn.MINIFS(IDP!$Q$6:$Q$200,IDP!$J$6:$J$200,NFL!$F12,IDP!$F$6:$F$200,NFL!X$7))</f>
        <v/>
      </c>
      <c r="Y12" s="336">
        <f>IF(_xlfn.MINIFS(IDP!$Q$6:$Q$200,IDP!$J$6:$J$200,NFL!$F12,IDP!$F$6:$F$200,NFL!Y$7)=0,"",_xlfn.MINIFS(IDP!$Q$6:$Q$200,IDP!$J$6:$J$200,NFL!$F12,IDP!$F$6:$F$200,NFL!Y$7))</f>
        <v>116</v>
      </c>
      <c r="Z12" s="336" t="str">
        <f>IF(_xlfn.MINIFS(IDP!$Q$6:$Q$200,IDP!$J$6:$J$200,NFL!$F12,IDP!$F$6:$F$200,NFL!Z$7)=0,"",_xlfn.MINIFS(IDP!$Q$6:$Q$200,IDP!$J$6:$J$200,NFL!$F12,IDP!$F$6:$F$200,NFL!Z$7))</f>
        <v/>
      </c>
      <c r="AA12" s="337">
        <f>IF(_xlfn.MINIFS(IDP!$Q$6:$Q$200,IDP!$J$6:$J$200,NFL!$F12,IDP!$F$6:$F$200,NFL!AA$7)=0,"",_xlfn.MINIFS(IDP!$Q$6:$Q$200,IDP!$J$6:$J$200,NFL!$F12,IDP!$F$6:$F$200,NFL!AA$7))</f>
        <v>135</v>
      </c>
      <c r="AB12" s="338">
        <f t="shared" si="1"/>
        <v>107.66666666666667</v>
      </c>
      <c r="AC12" s="338">
        <f>AVERAGEIFS(IDP!$Q$6:$Q$181,IDP!$J$6:$J$181,NFL!$F12)</f>
        <v>108.75</v>
      </c>
      <c r="AD12" s="338">
        <f>_xlfn.XLOOKUP($F12,DST!$G$6:$G$38,DST!$V$6:$V$38,"",0)</f>
        <v>0</v>
      </c>
      <c r="AE12" s="48">
        <f t="shared" si="2"/>
        <v>28.41</v>
      </c>
      <c r="AF12" s="43">
        <f t="shared" si="3"/>
        <v>2</v>
      </c>
      <c r="AI12" s="20" t="s">
        <v>2</v>
      </c>
      <c r="AJ12">
        <v>5.4</v>
      </c>
      <c r="AM12" s="158"/>
      <c r="AN12" s="159"/>
      <c r="AO12" s="163"/>
      <c r="AP12" s="32"/>
      <c r="AQ12" s="178">
        <f t="shared" si="4"/>
        <v>0</v>
      </c>
      <c r="AR12" s="159">
        <f t="shared" si="5"/>
        <v>1</v>
      </c>
    </row>
    <row r="13" spans="1:44" ht="21" customHeight="1">
      <c r="A13" s="203"/>
      <c r="C13" s="288">
        <f t="shared" si="7"/>
        <v>6</v>
      </c>
      <c r="D13" s="289" t="str">
        <f t="shared" si="0"/>
        <v>NFL-6</v>
      </c>
      <c r="E13" s="289" t="s">
        <v>364</v>
      </c>
      <c r="F13" s="328" t="s">
        <v>4</v>
      </c>
      <c r="G13" s="329">
        <v>14</v>
      </c>
      <c r="H13" s="330"/>
      <c r="I13" s="331"/>
      <c r="J13" s="332">
        <f>INDEX(OL!$O$6:$O$38,MATCH($F13,OL!$G$6:$G$38,0))</f>
        <v>1</v>
      </c>
      <c r="K13" s="333"/>
      <c r="L13" s="333"/>
      <c r="M13" s="333"/>
      <c r="N13" s="334"/>
      <c r="O13" s="335">
        <f>_xlfn.MINIFS(OVERALL!$Y$6:$Y$512,OVERALL!$O$6:$O$512,NFL!$F13,OVERALL!$G$6:$G$512,NFL!O$7)</f>
        <v>107.8</v>
      </c>
      <c r="P13" s="336" cm="1">
        <f t="array" ref="P13">SMALL(IF(RB!$F$7:$F$106=NFL!$F13,RB!$O$7:$O$106),1)</f>
        <v>12.8</v>
      </c>
      <c r="Q13" s="336" cm="1">
        <f t="array" ref="Q13">SMALL(IF(RB!$F$7:$F$106=NFL!$F13,RB!$O$7:$O$106),2)</f>
        <v>20.8</v>
      </c>
      <c r="R13" s="336" cm="1">
        <f t="array" ref="R13">SMALL(IF(WR!$F$7:$F$200=NFL!$F13,WR!$O$7:$O$200),1)</f>
        <v>33.1</v>
      </c>
      <c r="S13" s="336" cm="1">
        <f t="array" ref="S13">SMALL(IF(WR!$F$7:$F$200=NFL!$F13,WR!$O$7:$O$200),2)</f>
        <v>67.5</v>
      </c>
      <c r="T13" s="336" cm="1">
        <f t="array" ref="T13">IFERROR(SMALL(IF(WR!$F$7:$F$200=NFL!$F13,WR!$O$7:$O$200),3),100)</f>
        <v>80.8</v>
      </c>
      <c r="U13" s="337">
        <f>_xlfn.MINIFS(OVERALL!$Y$6:$Y$512,OVERALL!$O$6:$O$512,NFL!$F13,OVERALL!$G$6:$G$512,NFL!U$7)</f>
        <v>161.69999999999999</v>
      </c>
      <c r="V13" s="338">
        <f t="shared" si="6"/>
        <v>60.466666666666661</v>
      </c>
      <c r="W13" s="339">
        <f>IF(_xlfn.MINIFS(IDP!$Q$6:$Q$200,IDP!$J$6:$J$200,NFL!$F13,IDP!$F$6:$F$200,NFL!W$7)=0,"",_xlfn.MINIFS(IDP!$Q$6:$Q$200,IDP!$J$6:$J$200,NFL!$F13,IDP!$F$6:$F$200,NFL!W$7))</f>
        <v>17</v>
      </c>
      <c r="X13" s="336" t="str">
        <f>IF(_xlfn.MINIFS(IDP!$Q$6:$Q$200,IDP!$J$6:$J$200,NFL!$F13,IDP!$F$6:$F$200,NFL!X$7)=0,"",_xlfn.MINIFS(IDP!$Q$6:$Q$200,IDP!$J$6:$J$200,NFL!$F13,IDP!$F$6:$F$200,NFL!X$7))</f>
        <v/>
      </c>
      <c r="Y13" s="336" t="str">
        <f>IF(_xlfn.MINIFS(IDP!$Q$6:$Q$200,IDP!$J$6:$J$200,NFL!$F13,IDP!$F$6:$F$200,NFL!Y$7)=0,"",_xlfn.MINIFS(IDP!$Q$6:$Q$200,IDP!$J$6:$J$200,NFL!$F13,IDP!$F$6:$F$200,NFL!Y$7))</f>
        <v/>
      </c>
      <c r="Z13" s="336" t="str">
        <f>IF(_xlfn.MINIFS(IDP!$Q$6:$Q$200,IDP!$J$6:$J$200,NFL!$F13,IDP!$F$6:$F$200,NFL!Z$7)=0,"",_xlfn.MINIFS(IDP!$Q$6:$Q$200,IDP!$J$6:$J$200,NFL!$F13,IDP!$F$6:$F$200,NFL!Z$7))</f>
        <v/>
      </c>
      <c r="AA13" s="337">
        <f>IF(_xlfn.MINIFS(IDP!$Q$6:$Q$200,IDP!$J$6:$J$200,NFL!$F13,IDP!$F$6:$F$200,NFL!AA$7)=0,"",_xlfn.MINIFS(IDP!$Q$6:$Q$200,IDP!$J$6:$J$200,NFL!$F13,IDP!$F$6:$F$200,NFL!AA$7))</f>
        <v>99</v>
      </c>
      <c r="AB13" s="338">
        <f t="shared" si="1"/>
        <v>58</v>
      </c>
      <c r="AC13" s="338">
        <f>AVERAGEIFS(IDP!$Q$6:$Q$181,IDP!$J$6:$J$181,NFL!$F13)</f>
        <v>86</v>
      </c>
      <c r="AD13" s="338">
        <f>_xlfn.XLOOKUP($F13,DST!$G$6:$G$38,DST!$V$6:$V$38,"",0)</f>
        <v>0</v>
      </c>
      <c r="AE13" s="48">
        <f t="shared" si="2"/>
        <v>43.88</v>
      </c>
      <c r="AF13" s="43">
        <f t="shared" si="3"/>
        <v>15</v>
      </c>
      <c r="AI13" s="20" t="s">
        <v>1</v>
      </c>
      <c r="AJ13">
        <v>6.1000000000000005</v>
      </c>
      <c r="AM13" s="158"/>
      <c r="AN13" s="159"/>
      <c r="AO13" s="163"/>
      <c r="AP13" s="32"/>
      <c r="AQ13" s="178">
        <f t="shared" si="4"/>
        <v>0</v>
      </c>
      <c r="AR13" s="159">
        <f t="shared" si="5"/>
        <v>1</v>
      </c>
    </row>
    <row r="14" spans="1:44" ht="21" customHeight="1">
      <c r="A14" s="203"/>
      <c r="C14" s="288">
        <f t="shared" si="7"/>
        <v>7</v>
      </c>
      <c r="D14" s="289" t="str">
        <f t="shared" si="0"/>
        <v>NFL-7</v>
      </c>
      <c r="E14" s="289" t="s">
        <v>384</v>
      </c>
      <c r="F14" s="328" t="s">
        <v>13</v>
      </c>
      <c r="G14" s="329">
        <v>14</v>
      </c>
      <c r="H14" s="330"/>
      <c r="I14" s="331"/>
      <c r="J14" s="332">
        <f>INDEX(OL!$O$6:$O$38,MATCH($F14,OL!$G$6:$G$38,0))</f>
        <v>4.2</v>
      </c>
      <c r="K14" s="333"/>
      <c r="L14" s="333"/>
      <c r="M14" s="333"/>
      <c r="N14" s="334"/>
      <c r="O14" s="335">
        <f>_xlfn.MINIFS(OVERALL!$Y$6:$Y$512,OVERALL!$O$6:$O$512,NFL!$F14,OVERALL!$G$6:$G$512,NFL!O$7)</f>
        <v>149.30000000000001</v>
      </c>
      <c r="P14" s="336" cm="1">
        <f t="array" ref="P14">SMALL(IF(RB!$F$7:$F$106=NFL!$F14,RB!$O$7:$O$106),1)</f>
        <v>11.2</v>
      </c>
      <c r="Q14" s="336" cm="1">
        <f t="array" ref="Q14">SMALL(IF(RB!$F$7:$F$106=NFL!$F14,RB!$O$7:$O$106),2)</f>
        <v>56.8</v>
      </c>
      <c r="R14" s="336" cm="1">
        <f t="array" ref="R14">SMALL(IF(WR!$F$7:$F$200=NFL!$F14,WR!$O$7:$O$200),1)</f>
        <v>30.8</v>
      </c>
      <c r="S14" s="336" cm="1">
        <f t="array" ref="S14">SMALL(IF(WR!$F$7:$F$200=NFL!$F14,WR!$O$7:$O$200),2)</f>
        <v>44.4</v>
      </c>
      <c r="T14" s="336" cm="1">
        <f t="array" ref="T14">IFERROR(SMALL(IF(WR!$F$7:$F$200=NFL!$F14,WR!$O$7:$O$200),3),100)</f>
        <v>59.1</v>
      </c>
      <c r="U14" s="337">
        <f>_xlfn.MINIFS(OVERALL!$Y$6:$Y$512,OVERALL!$O$6:$O$512,NFL!$F14,OVERALL!$G$6:$G$512,NFL!U$7)</f>
        <v>277.89999999999998</v>
      </c>
      <c r="V14" s="338">
        <f t="shared" si="6"/>
        <v>44.766666666666673</v>
      </c>
      <c r="W14" s="339">
        <f>IF(_xlfn.MINIFS(IDP!$Q$6:$Q$200,IDP!$J$6:$J$200,NFL!$F14,IDP!$F$6:$F$200,NFL!W$7)=0,"",_xlfn.MINIFS(IDP!$Q$6:$Q$200,IDP!$J$6:$J$200,NFL!$F14,IDP!$F$6:$F$200,NFL!W$7))</f>
        <v>55</v>
      </c>
      <c r="X14" s="336">
        <f>IF(_xlfn.MINIFS(IDP!$Q$6:$Q$200,IDP!$J$6:$J$200,NFL!$F14,IDP!$F$6:$F$200,NFL!X$7)=0,"",_xlfn.MINIFS(IDP!$Q$6:$Q$200,IDP!$J$6:$J$200,NFL!$F14,IDP!$F$6:$F$200,NFL!X$7))</f>
        <v>73</v>
      </c>
      <c r="Y14" s="336" t="str">
        <f>IF(_xlfn.MINIFS(IDP!$Q$6:$Q$200,IDP!$J$6:$J$200,NFL!$F14,IDP!$F$6:$F$200,NFL!Y$7)=0,"",_xlfn.MINIFS(IDP!$Q$6:$Q$200,IDP!$J$6:$J$200,NFL!$F14,IDP!$F$6:$F$200,NFL!Y$7))</f>
        <v/>
      </c>
      <c r="Z14" s="336" t="str">
        <f>IF(_xlfn.MINIFS(IDP!$Q$6:$Q$200,IDP!$J$6:$J$200,NFL!$F14,IDP!$F$6:$F$200,NFL!Z$7)=0,"",_xlfn.MINIFS(IDP!$Q$6:$Q$200,IDP!$J$6:$J$200,NFL!$F14,IDP!$F$6:$F$200,NFL!Z$7))</f>
        <v/>
      </c>
      <c r="AA14" s="337">
        <f>IF(_xlfn.MINIFS(IDP!$Q$6:$Q$200,IDP!$J$6:$J$200,NFL!$F14,IDP!$F$6:$F$200,NFL!AA$7)=0,"",_xlfn.MINIFS(IDP!$Q$6:$Q$200,IDP!$J$6:$J$200,NFL!$F14,IDP!$F$6:$F$200,NFL!AA$7))</f>
        <v>103</v>
      </c>
      <c r="AB14" s="338">
        <f t="shared" si="1"/>
        <v>77</v>
      </c>
      <c r="AC14" s="338">
        <f>AVERAGEIFS(IDP!$Q$6:$Q$181,IDP!$J$6:$J$181,NFL!$F14)</f>
        <v>87.833333333333329</v>
      </c>
      <c r="AD14" s="338">
        <f>_xlfn.XLOOKUP($F14,DST!$G$6:$G$38,DST!$V$6:$V$38,"",0)</f>
        <v>0</v>
      </c>
      <c r="AE14" s="48">
        <f t="shared" si="2"/>
        <v>59.44</v>
      </c>
      <c r="AF14" s="43">
        <f t="shared" si="3"/>
        <v>22</v>
      </c>
      <c r="AI14" s="20" t="s">
        <v>29</v>
      </c>
      <c r="AJ14">
        <v>7.3000000000000007</v>
      </c>
      <c r="AM14" s="158"/>
      <c r="AN14" s="159"/>
      <c r="AO14" s="163"/>
      <c r="AP14" s="32"/>
      <c r="AQ14" s="178">
        <f t="shared" si="4"/>
        <v>0</v>
      </c>
      <c r="AR14" s="159">
        <f t="shared" si="5"/>
        <v>1</v>
      </c>
    </row>
    <row r="15" spans="1:44" ht="21" customHeight="1">
      <c r="C15" s="288">
        <f t="shared" si="7"/>
        <v>8</v>
      </c>
      <c r="D15" s="289" t="str">
        <f t="shared" si="0"/>
        <v>NFL-8</v>
      </c>
      <c r="E15" s="289" t="s">
        <v>367</v>
      </c>
      <c r="F15" s="328" t="s">
        <v>24</v>
      </c>
      <c r="G15" s="329">
        <v>9</v>
      </c>
      <c r="H15" s="330"/>
      <c r="I15" s="331"/>
      <c r="J15" s="332">
        <f>INDEX(OL!$O$6:$O$38,MATCH($F15,OL!$G$6:$G$38,0))</f>
        <v>1.2000000000000002</v>
      </c>
      <c r="K15" s="333"/>
      <c r="L15" s="333"/>
      <c r="M15" s="333"/>
      <c r="N15" s="334"/>
      <c r="O15" s="335">
        <f>_xlfn.MINIFS(OVERALL!$Y$6:$Y$512,OVERALL!$O$6:$O$512,NFL!$F15,OVERALL!$G$6:$G$512,NFL!O$7)</f>
        <v>90.6</v>
      </c>
      <c r="P15" s="336" cm="1">
        <f t="array" ref="P15">SMALL(IF(RB!$F$7:$F$106=NFL!$F15,RB!$O$7:$O$106),1)</f>
        <v>16.899999999999999</v>
      </c>
      <c r="Q15" s="336" cm="1">
        <f t="array" ref="Q15">SMALL(IF(RB!$F$7:$F$106=NFL!$F15,RB!$O$7:$O$106),2)</f>
        <v>31.8</v>
      </c>
      <c r="R15" s="336" cm="1">
        <f t="array" ref="R15">SMALL(IF(WR!$F$7:$F$200=NFL!$F15,WR!$O$7:$O$200),1)</f>
        <v>5.8</v>
      </c>
      <c r="S15" s="336" cm="1">
        <f t="array" ref="S15">SMALL(IF(WR!$F$7:$F$200=NFL!$F15,WR!$O$7:$O$200),2)</f>
        <v>59.2</v>
      </c>
      <c r="T15" s="336" cm="1">
        <f t="array" ref="T15">IFERROR(SMALL(IF(WR!$F$7:$F$200=NFL!$F15,WR!$O$7:$O$200),3),100)</f>
        <v>68.7</v>
      </c>
      <c r="U15" s="337">
        <f>_xlfn.MINIFS(OVERALL!$Y$6:$Y$512,OVERALL!$O$6:$O$512,NFL!$F15,OVERALL!$G$6:$G$512,NFL!U$7)</f>
        <v>63.1</v>
      </c>
      <c r="V15" s="338">
        <f t="shared" si="6"/>
        <v>44.566666666666663</v>
      </c>
      <c r="W15" s="339">
        <f>IF(_xlfn.MINIFS(IDP!$Q$6:$Q$200,IDP!$J$6:$J$200,NFL!$F15,IDP!$F$6:$F$200,NFL!W$7)=0,"",_xlfn.MINIFS(IDP!$Q$6:$Q$200,IDP!$J$6:$J$200,NFL!$F15,IDP!$F$6:$F$200,NFL!W$7))</f>
        <v>24</v>
      </c>
      <c r="X15" s="336">
        <f>IF(_xlfn.MINIFS(IDP!$Q$6:$Q$200,IDP!$J$6:$J$200,NFL!$F15,IDP!$F$6:$F$200,NFL!X$7)=0,"",_xlfn.MINIFS(IDP!$Q$6:$Q$200,IDP!$J$6:$J$200,NFL!$F15,IDP!$F$6:$F$200,NFL!X$7))</f>
        <v>84</v>
      </c>
      <c r="Y15" s="336" t="str">
        <f>IF(_xlfn.MINIFS(IDP!$Q$6:$Q$200,IDP!$J$6:$J$200,NFL!$F15,IDP!$F$6:$F$200,NFL!Y$7)=0,"",_xlfn.MINIFS(IDP!$Q$6:$Q$200,IDP!$J$6:$J$200,NFL!$F15,IDP!$F$6:$F$200,NFL!Y$7))</f>
        <v/>
      </c>
      <c r="Z15" s="336">
        <f>IF(_xlfn.MINIFS(IDP!$Q$6:$Q$200,IDP!$J$6:$J$200,NFL!$F15,IDP!$F$6:$F$200,NFL!Z$7)=0,"",_xlfn.MINIFS(IDP!$Q$6:$Q$200,IDP!$J$6:$J$200,NFL!$F15,IDP!$F$6:$F$200,NFL!Z$7))</f>
        <v>129</v>
      </c>
      <c r="AA15" s="337">
        <f>IF(_xlfn.MINIFS(IDP!$Q$6:$Q$200,IDP!$J$6:$J$200,NFL!$F15,IDP!$F$6:$F$200,NFL!AA$7)=0,"",_xlfn.MINIFS(IDP!$Q$6:$Q$200,IDP!$J$6:$J$200,NFL!$F15,IDP!$F$6:$F$200,NFL!AA$7))</f>
        <v>72</v>
      </c>
      <c r="AB15" s="338">
        <f t="shared" si="1"/>
        <v>77.25</v>
      </c>
      <c r="AC15" s="338">
        <f>AVERAGEIFS(IDP!$Q$6:$Q$181,IDP!$J$6:$J$181,NFL!$F15)</f>
        <v>83.4</v>
      </c>
      <c r="AD15" s="338">
        <f>_xlfn.XLOOKUP($F15,DST!$G$6:$G$38,DST!$V$6:$V$38,"",0)</f>
        <v>0</v>
      </c>
      <c r="AE15" s="48">
        <f t="shared" si="2"/>
        <v>33.300000000000004</v>
      </c>
      <c r="AF15" s="43">
        <f t="shared" si="3"/>
        <v>5</v>
      </c>
      <c r="AI15" s="20" t="s">
        <v>24</v>
      </c>
      <c r="AJ15">
        <v>8.6</v>
      </c>
      <c r="AM15" s="158"/>
      <c r="AN15" s="159"/>
      <c r="AO15" s="163"/>
      <c r="AP15" s="32"/>
      <c r="AQ15" s="178">
        <f t="shared" si="4"/>
        <v>0</v>
      </c>
      <c r="AR15" s="159">
        <f t="shared" si="5"/>
        <v>1</v>
      </c>
    </row>
    <row r="16" spans="1:44" ht="21" customHeight="1">
      <c r="C16" s="288">
        <f t="shared" si="7"/>
        <v>9</v>
      </c>
      <c r="D16" s="289" t="str">
        <f t="shared" si="0"/>
        <v>NFL-9</v>
      </c>
      <c r="E16" s="289" t="s">
        <v>362</v>
      </c>
      <c r="F16" s="328" t="s">
        <v>2</v>
      </c>
      <c r="G16" s="329">
        <v>14</v>
      </c>
      <c r="H16" s="330"/>
      <c r="I16" s="331"/>
      <c r="J16" s="332">
        <f>INDEX(OL!$O$6:$O$38,MATCH($F16,OL!$G$6:$G$38,0))</f>
        <v>2</v>
      </c>
      <c r="K16" s="333"/>
      <c r="L16" s="333"/>
      <c r="M16" s="333"/>
      <c r="N16" s="334"/>
      <c r="O16" s="335">
        <f>_xlfn.MINIFS(OVERALL!$Y$6:$Y$512,OVERALL!$O$6:$O$512,NFL!$F16,OVERALL!$G$6:$G$512,NFL!O$7)</f>
        <v>146</v>
      </c>
      <c r="P16" s="336" cm="1">
        <f t="array" ref="P16">SMALL(IF(RB!$F$7:$F$106=NFL!$F16,RB!$O$7:$O$106),1)</f>
        <v>1</v>
      </c>
      <c r="Q16" s="336" cm="1">
        <f t="array" ref="Q16">SMALL(IF(RB!$F$7:$F$106=NFL!$F16,RB!$O$7:$O$106),2)</f>
        <v>49</v>
      </c>
      <c r="R16" s="336" cm="1">
        <f t="array" ref="R16">SMALL(IF(WR!$F$7:$F$200=NFL!$F16,WR!$O$7:$O$200),1)</f>
        <v>12.7</v>
      </c>
      <c r="S16" s="336" cm="1">
        <f t="array" ref="S16">SMALL(IF(WR!$F$7:$F$200=NFL!$F16,WR!$O$7:$O$200),2)</f>
        <v>78.099999999999994</v>
      </c>
      <c r="T16" s="336" cm="1">
        <f t="array" ref="T16">IFERROR(SMALL(IF(WR!$F$7:$F$200=NFL!$F16,WR!$O$7:$O$200),3),100)</f>
        <v>82.1</v>
      </c>
      <c r="U16" s="337">
        <f>_xlfn.MINIFS(OVERALL!$Y$6:$Y$512,OVERALL!$O$6:$O$512,NFL!$F16,OVERALL!$G$6:$G$512,NFL!U$7)</f>
        <v>214.4</v>
      </c>
      <c r="V16" s="338">
        <f t="shared" si="6"/>
        <v>57.633333333333326</v>
      </c>
      <c r="W16" s="339">
        <f>IF(_xlfn.MINIFS(IDP!$Q$6:$Q$200,IDP!$J$6:$J$200,NFL!$F16,IDP!$F$6:$F$200,NFL!W$7)=0,"",_xlfn.MINIFS(IDP!$Q$6:$Q$200,IDP!$J$6:$J$200,NFL!$F16,IDP!$F$6:$F$200,NFL!W$7))</f>
        <v>48</v>
      </c>
      <c r="X16" s="336">
        <f>IF(_xlfn.MINIFS(IDP!$Q$6:$Q$200,IDP!$J$6:$J$200,NFL!$F16,IDP!$F$6:$F$200,NFL!X$7)=0,"",_xlfn.MINIFS(IDP!$Q$6:$Q$200,IDP!$J$6:$J$200,NFL!$F16,IDP!$F$6:$F$200,NFL!X$7))</f>
        <v>125</v>
      </c>
      <c r="Y16" s="336">
        <f>IF(_xlfn.MINIFS(IDP!$Q$6:$Q$200,IDP!$J$6:$J$200,NFL!$F16,IDP!$F$6:$F$200,NFL!Y$7)=0,"",_xlfn.MINIFS(IDP!$Q$6:$Q$200,IDP!$J$6:$J$200,NFL!$F16,IDP!$F$6:$F$200,NFL!Y$7))</f>
        <v>100</v>
      </c>
      <c r="Z16" s="336">
        <f>IF(_xlfn.MINIFS(IDP!$Q$6:$Q$200,IDP!$J$6:$J$200,NFL!$F16,IDP!$F$6:$F$200,NFL!Z$7)=0,"",_xlfn.MINIFS(IDP!$Q$6:$Q$200,IDP!$J$6:$J$200,NFL!$F16,IDP!$F$6:$F$200,NFL!Z$7))</f>
        <v>63</v>
      </c>
      <c r="AA16" s="337">
        <f>IF(_xlfn.MINIFS(IDP!$Q$6:$Q$200,IDP!$J$6:$J$200,NFL!$F16,IDP!$F$6:$F$200,NFL!AA$7)=0,"",_xlfn.MINIFS(IDP!$Q$6:$Q$200,IDP!$J$6:$J$200,NFL!$F16,IDP!$F$6:$F$200,NFL!AA$7))</f>
        <v>98</v>
      </c>
      <c r="AB16" s="338">
        <f t="shared" si="1"/>
        <v>86.8</v>
      </c>
      <c r="AC16" s="338">
        <f>AVERAGEIFS(IDP!$Q$6:$Q$181,IDP!$J$6:$J$181,NFL!$F16)</f>
        <v>83.833333333333329</v>
      </c>
      <c r="AD16" s="338">
        <f>_xlfn.XLOOKUP($F16,DST!$G$6:$G$38,DST!$V$6:$V$38,"",0)</f>
        <v>0</v>
      </c>
      <c r="AE16" s="48">
        <f t="shared" si="2"/>
        <v>54.500000000000007</v>
      </c>
      <c r="AF16" s="43">
        <f t="shared" si="3"/>
        <v>19</v>
      </c>
      <c r="AI16" s="20" t="s">
        <v>38</v>
      </c>
      <c r="AJ16">
        <v>9.2000000000000011</v>
      </c>
      <c r="AM16" s="158"/>
      <c r="AN16" s="159"/>
      <c r="AO16" s="163"/>
      <c r="AP16" s="32"/>
      <c r="AQ16" s="178">
        <f t="shared" si="4"/>
        <v>0</v>
      </c>
      <c r="AR16" s="159">
        <f t="shared" si="5"/>
        <v>1</v>
      </c>
    </row>
    <row r="17" spans="3:44" ht="21" customHeight="1">
      <c r="C17" s="288">
        <f t="shared" si="7"/>
        <v>10</v>
      </c>
      <c r="D17" s="289" t="str">
        <f t="shared" si="0"/>
        <v>NFL-10</v>
      </c>
      <c r="E17" s="289" t="s">
        <v>381</v>
      </c>
      <c r="F17" s="328" t="s">
        <v>16</v>
      </c>
      <c r="G17" s="329">
        <v>7</v>
      </c>
      <c r="H17" s="330"/>
      <c r="I17" s="331"/>
      <c r="J17" s="332">
        <f>INDEX(OL!$O$6:$O$38,MATCH($F17,OL!$G$6:$G$38,0))</f>
        <v>0.2</v>
      </c>
      <c r="K17" s="333"/>
      <c r="L17" s="333"/>
      <c r="M17" s="333"/>
      <c r="N17" s="334"/>
      <c r="O17" s="335">
        <f>_xlfn.MINIFS(OVERALL!$Y$6:$Y$512,OVERALL!$O$6:$O$512,NFL!$F17,OVERALL!$G$6:$G$512,NFL!O$7)</f>
        <v>61.7</v>
      </c>
      <c r="P17" s="336" cm="1">
        <f t="array" ref="P17">SMALL(IF(RB!$F$7:$F$106=NFL!$F17,RB!$O$7:$O$106),1)</f>
        <v>30</v>
      </c>
      <c r="Q17" s="336" cm="1">
        <f t="array" ref="Q17">SMALL(IF(RB!$F$7:$F$106=NFL!$F17,RB!$O$7:$O$106),2)</f>
        <v>46.5</v>
      </c>
      <c r="R17" s="336" cm="1">
        <f t="array" ref="R17">SMALL(IF(WR!$F$7:$F$200=NFL!$F17,WR!$O$7:$O$200),1)</f>
        <v>10.3</v>
      </c>
      <c r="S17" s="336" cm="1">
        <f t="array" ref="S17">SMALL(IF(WR!$F$7:$F$200=NFL!$F17,WR!$O$7:$O$200),2)</f>
        <v>34.4</v>
      </c>
      <c r="T17" s="336" cm="1">
        <f t="array" ref="T17">IFERROR(SMALL(IF(WR!$F$7:$F$200=NFL!$F17,WR!$O$7:$O$200),3),100)</f>
        <v>100</v>
      </c>
      <c r="U17" s="337">
        <f>_xlfn.MINIFS(OVERALL!$Y$6:$Y$512,OVERALL!$O$6:$O$512,NFL!$F17,OVERALL!$G$6:$G$512,NFL!U$7)</f>
        <v>72.5</v>
      </c>
      <c r="V17" s="338">
        <f t="shared" si="6"/>
        <v>48.233333333333327</v>
      </c>
      <c r="W17" s="339">
        <f>IF(_xlfn.MINIFS(IDP!$Q$6:$Q$200,IDP!$J$6:$J$200,NFL!$F17,IDP!$F$6:$F$200,NFL!W$7)=0,"",_xlfn.MINIFS(IDP!$Q$6:$Q$200,IDP!$J$6:$J$200,NFL!$F17,IDP!$F$6:$F$200,NFL!W$7))</f>
        <v>101</v>
      </c>
      <c r="X17" s="336">
        <f>IF(_xlfn.MINIFS(IDP!$Q$6:$Q$200,IDP!$J$6:$J$200,NFL!$F17,IDP!$F$6:$F$200,NFL!X$7)=0,"",_xlfn.MINIFS(IDP!$Q$6:$Q$200,IDP!$J$6:$J$200,NFL!$F17,IDP!$F$6:$F$200,NFL!X$7))</f>
        <v>127</v>
      </c>
      <c r="Y17" s="336" t="str">
        <f>IF(_xlfn.MINIFS(IDP!$Q$6:$Q$200,IDP!$J$6:$J$200,NFL!$F17,IDP!$F$6:$F$200,NFL!Y$7)=0,"",_xlfn.MINIFS(IDP!$Q$6:$Q$200,IDP!$J$6:$J$200,NFL!$F17,IDP!$F$6:$F$200,NFL!Y$7))</f>
        <v/>
      </c>
      <c r="Z17" s="336" t="str">
        <f>IF(_xlfn.MINIFS(IDP!$Q$6:$Q$200,IDP!$J$6:$J$200,NFL!$F17,IDP!$F$6:$F$200,NFL!Z$7)=0,"",_xlfn.MINIFS(IDP!$Q$6:$Q$200,IDP!$J$6:$J$200,NFL!$F17,IDP!$F$6:$F$200,NFL!Z$7))</f>
        <v/>
      </c>
      <c r="AA17" s="337" t="str">
        <f>IF(_xlfn.MINIFS(IDP!$Q$6:$Q$200,IDP!$J$6:$J$200,NFL!$F17,IDP!$F$6:$F$200,NFL!AA$7)=0,"",_xlfn.MINIFS(IDP!$Q$6:$Q$200,IDP!$J$6:$J$200,NFL!$F17,IDP!$F$6:$F$200,NFL!AA$7))</f>
        <v/>
      </c>
      <c r="AB17" s="338">
        <f t="shared" si="1"/>
        <v>114</v>
      </c>
      <c r="AC17" s="338">
        <f>AVERAGEIFS(IDP!$Q$6:$Q$181,IDP!$J$6:$J$181,NFL!$F17)</f>
        <v>122.2</v>
      </c>
      <c r="AD17" s="338">
        <f>_xlfn.XLOOKUP($F17,DST!$G$6:$G$38,DST!$V$6:$V$38,"",0)</f>
        <v>0</v>
      </c>
      <c r="AE17" s="48">
        <f t="shared" si="2"/>
        <v>31.395000000000003</v>
      </c>
      <c r="AF17" s="43">
        <f t="shared" si="3"/>
        <v>4</v>
      </c>
      <c r="AI17" s="20" t="s">
        <v>20</v>
      </c>
      <c r="AJ17">
        <v>10.7</v>
      </c>
      <c r="AM17" s="158"/>
      <c r="AN17" s="159"/>
      <c r="AO17" s="163"/>
      <c r="AP17" s="32"/>
      <c r="AQ17" s="178">
        <f t="shared" si="4"/>
        <v>0</v>
      </c>
      <c r="AR17" s="159">
        <f t="shared" si="5"/>
        <v>1</v>
      </c>
    </row>
    <row r="18" spans="3:44" ht="21" customHeight="1">
      <c r="C18" s="288">
        <f t="shared" si="7"/>
        <v>11</v>
      </c>
      <c r="D18" s="289" t="str">
        <f t="shared" si="0"/>
        <v>NFL-11</v>
      </c>
      <c r="E18" s="289" t="s">
        <v>358</v>
      </c>
      <c r="F18" s="328" t="s">
        <v>27</v>
      </c>
      <c r="G18" s="329">
        <v>8</v>
      </c>
      <c r="H18" s="330"/>
      <c r="I18" s="331"/>
      <c r="J18" s="332">
        <f>INDEX(OL!$O$6:$O$38,MATCH($F18,OL!$G$6:$G$38,0))</f>
        <v>2.4000000000000004</v>
      </c>
      <c r="K18" s="333"/>
      <c r="L18" s="333"/>
      <c r="M18" s="333"/>
      <c r="N18" s="334"/>
      <c r="O18" s="335">
        <f>_xlfn.MINIFS(OVERALL!$Y$6:$Y$512,OVERALL!$O$6:$O$512,NFL!$F18,OVERALL!$G$6:$G$512,NFL!O$7)</f>
        <v>44</v>
      </c>
      <c r="P18" s="336" cm="1">
        <f t="array" ref="P18">SMALL(IF(RB!$F$7:$F$106=NFL!$F18,RB!$O$7:$O$106),1)</f>
        <v>4</v>
      </c>
      <c r="Q18" s="336" cm="1">
        <f t="array" ref="Q18">SMALL(IF(RB!$F$7:$F$106=NFL!$F18,RB!$O$7:$O$106),2)</f>
        <v>57.1</v>
      </c>
      <c r="R18" s="336" cm="1">
        <f t="array" ref="R18">SMALL(IF(WR!$F$7:$F$200=NFL!$F18,WR!$O$7:$O$200),1)</f>
        <v>14.2</v>
      </c>
      <c r="S18" s="336" cm="1">
        <f t="array" ref="S18">SMALL(IF(WR!$F$7:$F$200=NFL!$F18,WR!$O$7:$O$200),2)</f>
        <v>14.4</v>
      </c>
      <c r="T18" s="336" cm="1">
        <f t="array" ref="T18">IFERROR(SMALL(IF(WR!$F$7:$F$200=NFL!$F18,WR!$O$7:$O$200),3),100)</f>
        <v>68.400000000000006</v>
      </c>
      <c r="U18" s="337">
        <f>_xlfn.MINIFS(OVERALL!$Y$6:$Y$512,OVERALL!$O$6:$O$512,NFL!$F18,OVERALL!$G$6:$G$512,NFL!U$7)</f>
        <v>152.1</v>
      </c>
      <c r="V18" s="338">
        <f t="shared" si="6"/>
        <v>32.333333333333336</v>
      </c>
      <c r="W18" s="339">
        <f>IF(_xlfn.MINIFS(IDP!$Q$6:$Q$200,IDP!$J$6:$J$200,NFL!$F18,IDP!$F$6:$F$200,NFL!W$7)=0,"",_xlfn.MINIFS(IDP!$Q$6:$Q$200,IDP!$J$6:$J$200,NFL!$F18,IDP!$F$6:$F$200,NFL!W$7))</f>
        <v>110</v>
      </c>
      <c r="X18" s="336">
        <f>IF(_xlfn.MINIFS(IDP!$Q$6:$Q$200,IDP!$J$6:$J$200,NFL!$F18,IDP!$F$6:$F$200,NFL!X$7)=0,"",_xlfn.MINIFS(IDP!$Q$6:$Q$200,IDP!$J$6:$J$200,NFL!$F18,IDP!$F$6:$F$200,NFL!X$7))</f>
        <v>105</v>
      </c>
      <c r="Y18" s="336" t="str">
        <f>IF(_xlfn.MINIFS(IDP!$Q$6:$Q$200,IDP!$J$6:$J$200,NFL!$F18,IDP!$F$6:$F$200,NFL!Y$7)=0,"",_xlfn.MINIFS(IDP!$Q$6:$Q$200,IDP!$J$6:$J$200,NFL!$F18,IDP!$F$6:$F$200,NFL!Y$7))</f>
        <v/>
      </c>
      <c r="Z18" s="336">
        <f>IF(_xlfn.MINIFS(IDP!$Q$6:$Q$200,IDP!$J$6:$J$200,NFL!$F18,IDP!$F$6:$F$200,NFL!Z$7)=0,"",_xlfn.MINIFS(IDP!$Q$6:$Q$200,IDP!$J$6:$J$200,NFL!$F18,IDP!$F$6:$F$200,NFL!Z$7))</f>
        <v>144</v>
      </c>
      <c r="AA18" s="337">
        <f>IF(_xlfn.MINIFS(IDP!$Q$6:$Q$200,IDP!$J$6:$J$200,NFL!$F18,IDP!$F$6:$F$200,NFL!AA$7)=0,"",_xlfn.MINIFS(IDP!$Q$6:$Q$200,IDP!$J$6:$J$200,NFL!$F18,IDP!$F$6:$F$200,NFL!AA$7))</f>
        <v>10</v>
      </c>
      <c r="AB18" s="338">
        <f t="shared" si="1"/>
        <v>92.25</v>
      </c>
      <c r="AC18" s="338">
        <f>AVERAGEIFS(IDP!$Q$6:$Q$181,IDP!$J$6:$J$181,NFL!$F18)</f>
        <v>104.83333333333333</v>
      </c>
      <c r="AD18" s="338">
        <f>_xlfn.XLOOKUP($F18,DST!$G$6:$G$38,DST!$V$6:$V$38,"",0)</f>
        <v>0</v>
      </c>
      <c r="AE18" s="48">
        <f t="shared" si="2"/>
        <v>28.435000000000002</v>
      </c>
      <c r="AF18" s="43">
        <f t="shared" si="3"/>
        <v>3</v>
      </c>
      <c r="AI18" s="20" t="s">
        <v>4</v>
      </c>
      <c r="AJ18">
        <v>11.100000000000001</v>
      </c>
      <c r="AM18" s="158"/>
      <c r="AN18" s="159"/>
      <c r="AO18" s="163"/>
      <c r="AP18" s="32"/>
      <c r="AQ18" s="178">
        <f t="shared" si="4"/>
        <v>0</v>
      </c>
      <c r="AR18" s="159">
        <f t="shared" si="5"/>
        <v>1</v>
      </c>
    </row>
    <row r="19" spans="3:44" ht="21" customHeight="1">
      <c r="C19" s="288">
        <f t="shared" si="7"/>
        <v>12</v>
      </c>
      <c r="D19" s="289" t="str">
        <f t="shared" si="0"/>
        <v>NFL-12</v>
      </c>
      <c r="E19" s="289" t="s">
        <v>374</v>
      </c>
      <c r="F19" s="328" t="s">
        <v>10</v>
      </c>
      <c r="G19" s="329">
        <v>14</v>
      </c>
      <c r="H19" s="330"/>
      <c r="I19" s="331"/>
      <c r="J19" s="332">
        <f>INDEX(OL!$O$6:$O$38,MATCH($F19,OL!$G$6:$G$38,0))</f>
        <v>5.6000000000000005</v>
      </c>
      <c r="K19" s="333"/>
      <c r="L19" s="333"/>
      <c r="M19" s="333"/>
      <c r="N19" s="334"/>
      <c r="O19" s="335">
        <f>_xlfn.MINIFS(OVERALL!$Y$6:$Y$512,OVERALL!$O$6:$O$512,NFL!$F19,OVERALL!$G$6:$G$512,NFL!O$7)</f>
        <v>231.6</v>
      </c>
      <c r="P19" s="336" cm="1">
        <f t="array" ref="P19">SMALL(IF(RB!$F$7:$F$106=NFL!$F19,RB!$O$7:$O$106),1)</f>
        <v>33.9</v>
      </c>
      <c r="Q19" s="336" cm="1">
        <f t="array" ref="Q19">SMALL(IF(RB!$F$7:$F$106=NFL!$F19,RB!$O$7:$O$106),2)</f>
        <v>50.8</v>
      </c>
      <c r="R19" s="336" cm="1">
        <f t="array" ref="R19">SMALL(IF(WR!$F$7:$F$200=NFL!$F19,WR!$O$7:$O$200),1)</f>
        <v>38.5</v>
      </c>
      <c r="S19" s="336" cm="1">
        <f t="array" ref="S19">SMALL(IF(WR!$F$7:$F$200=NFL!$F19,WR!$O$7:$O$200),2)</f>
        <v>96</v>
      </c>
      <c r="T19" s="336" cm="1">
        <f t="array" ref="T19">IFERROR(SMALL(IF(WR!$F$7:$F$200=NFL!$F19,WR!$O$7:$O$200),3),100)</f>
        <v>100</v>
      </c>
      <c r="U19" s="337">
        <f>_xlfn.MINIFS(OVERALL!$Y$6:$Y$512,OVERALL!$O$6:$O$512,NFL!$F19,OVERALL!$G$6:$G$512,NFL!U$7)</f>
        <v>25.6</v>
      </c>
      <c r="V19" s="338">
        <f t="shared" si="6"/>
        <v>78.166666666666671</v>
      </c>
      <c r="W19" s="339">
        <f>IF(_xlfn.MINIFS(IDP!$Q$6:$Q$200,IDP!$J$6:$J$200,NFL!$F19,IDP!$F$6:$F$200,NFL!W$7)=0,"",_xlfn.MINIFS(IDP!$Q$6:$Q$200,IDP!$J$6:$J$200,NFL!$F19,IDP!$F$6:$F$200,NFL!W$7))</f>
        <v>44</v>
      </c>
      <c r="X19" s="336" t="str">
        <f>IF(_xlfn.MINIFS(IDP!$Q$6:$Q$200,IDP!$J$6:$J$200,NFL!$F19,IDP!$F$6:$F$200,NFL!X$7)=0,"",_xlfn.MINIFS(IDP!$Q$6:$Q$200,IDP!$J$6:$J$200,NFL!$F19,IDP!$F$6:$F$200,NFL!X$7))</f>
        <v/>
      </c>
      <c r="Y19" s="336" t="str">
        <f>IF(_xlfn.MINIFS(IDP!$Q$6:$Q$200,IDP!$J$6:$J$200,NFL!$F19,IDP!$F$6:$F$200,NFL!Y$7)=0,"",_xlfn.MINIFS(IDP!$Q$6:$Q$200,IDP!$J$6:$J$200,NFL!$F19,IDP!$F$6:$F$200,NFL!Y$7))</f>
        <v/>
      </c>
      <c r="Z19" s="336">
        <f>IF(_xlfn.MINIFS(IDP!$Q$6:$Q$200,IDP!$J$6:$J$200,NFL!$F19,IDP!$F$6:$F$200,NFL!Z$7)=0,"",_xlfn.MINIFS(IDP!$Q$6:$Q$200,IDP!$J$6:$J$200,NFL!$F19,IDP!$F$6:$F$200,NFL!Z$7))</f>
        <v>141</v>
      </c>
      <c r="AA19" s="337" t="str">
        <f>IF(_xlfn.MINIFS(IDP!$Q$6:$Q$200,IDP!$J$6:$J$200,NFL!$F19,IDP!$F$6:$F$200,NFL!AA$7)=0,"",_xlfn.MINIFS(IDP!$Q$6:$Q$200,IDP!$J$6:$J$200,NFL!$F19,IDP!$F$6:$F$200,NFL!AA$7))</f>
        <v/>
      </c>
      <c r="AB19" s="338">
        <f t="shared" si="1"/>
        <v>92.5</v>
      </c>
      <c r="AC19" s="338">
        <f>AVERAGEIFS(IDP!$Q$6:$Q$181,IDP!$J$6:$J$181,NFL!$F19)</f>
        <v>100</v>
      </c>
      <c r="AD19" s="338">
        <f>_xlfn.XLOOKUP($F19,DST!$G$6:$G$38,DST!$V$6:$V$38,"",0)</f>
        <v>0</v>
      </c>
      <c r="AE19" s="48">
        <f t="shared" si="2"/>
        <v>70.56</v>
      </c>
      <c r="AF19" s="43">
        <f t="shared" si="3"/>
        <v>28</v>
      </c>
      <c r="AI19" s="20" t="s">
        <v>40</v>
      </c>
      <c r="AJ19">
        <v>12</v>
      </c>
      <c r="AM19" s="158"/>
      <c r="AN19" s="159"/>
      <c r="AO19" s="163"/>
      <c r="AP19" s="32"/>
      <c r="AQ19" s="178">
        <f t="shared" si="4"/>
        <v>0</v>
      </c>
      <c r="AR19" s="159">
        <f t="shared" si="5"/>
        <v>1</v>
      </c>
    </row>
    <row r="20" spans="3:44" ht="21" customHeight="1">
      <c r="C20" s="288">
        <f t="shared" si="7"/>
        <v>13</v>
      </c>
      <c r="D20" s="289" t="str">
        <f t="shared" si="0"/>
        <v>NFL-13</v>
      </c>
      <c r="E20" s="289" t="s">
        <v>363</v>
      </c>
      <c r="F20" s="328" t="s">
        <v>6</v>
      </c>
      <c r="G20" s="329">
        <v>6</v>
      </c>
      <c r="H20" s="330"/>
      <c r="I20" s="331"/>
      <c r="J20" s="332">
        <f>INDEX(OL!$O$6:$O$38,MATCH($F20,OL!$G$6:$G$38,0))</f>
        <v>4.4000000000000004</v>
      </c>
      <c r="K20" s="333"/>
      <c r="L20" s="333"/>
      <c r="M20" s="333"/>
      <c r="N20" s="334"/>
      <c r="O20" s="335">
        <f>_xlfn.MINIFS(OVERALL!$Y$6:$Y$512,OVERALL!$O$6:$O$512,NFL!$F20,OVERALL!$G$6:$G$512,NFL!O$7)</f>
        <v>198.8</v>
      </c>
      <c r="P20" s="336" cm="1">
        <f t="array" ref="P20">SMALL(IF(RB!$F$7:$F$106=NFL!$F20,RB!$O$7:$O$106),1)</f>
        <v>29.8</v>
      </c>
      <c r="Q20" s="336" cm="1">
        <f t="array" ref="Q20">SMALL(IF(RB!$F$7:$F$106=NFL!$F20,RB!$O$7:$O$106),2)</f>
        <v>65.400000000000006</v>
      </c>
      <c r="R20" s="336" cm="1">
        <f t="array" ref="R20">SMALL(IF(WR!$F$7:$F$200=NFL!$F20,WR!$O$7:$O$200),1)</f>
        <v>20.399999999999999</v>
      </c>
      <c r="S20" s="336" cm="1">
        <f t="array" ref="S20">SMALL(IF(WR!$F$7:$F$200=NFL!$F20,WR!$O$7:$O$200),2)</f>
        <v>61.6</v>
      </c>
      <c r="T20" s="336" cm="1">
        <f t="array" ref="T20">IFERROR(SMALL(IF(WR!$F$7:$F$200=NFL!$F20,WR!$O$7:$O$200),3),100)</f>
        <v>100</v>
      </c>
      <c r="U20" s="337">
        <f>_xlfn.MINIFS(OVERALL!$Y$6:$Y$512,OVERALL!$O$6:$O$512,NFL!$F20,OVERALL!$G$6:$G$512,NFL!U$7)</f>
        <v>208.1</v>
      </c>
      <c r="V20" s="338">
        <f t="shared" si="6"/>
        <v>60.666666666666664</v>
      </c>
      <c r="W20" s="339">
        <f>IF(_xlfn.MINIFS(IDP!$Q$6:$Q$200,IDP!$J$6:$J$200,NFL!$F20,IDP!$F$6:$F$200,NFL!W$7)=0,"",_xlfn.MINIFS(IDP!$Q$6:$Q$200,IDP!$J$6:$J$200,NFL!$F20,IDP!$F$6:$F$200,NFL!W$7))</f>
        <v>87</v>
      </c>
      <c r="X20" s="336">
        <f>IF(_xlfn.MINIFS(IDP!$Q$6:$Q$200,IDP!$J$6:$J$200,NFL!$F20,IDP!$F$6:$F$200,NFL!X$7)=0,"",_xlfn.MINIFS(IDP!$Q$6:$Q$200,IDP!$J$6:$J$200,NFL!$F20,IDP!$F$6:$F$200,NFL!X$7))</f>
        <v>105</v>
      </c>
      <c r="Y20" s="336" t="str">
        <f>IF(_xlfn.MINIFS(IDP!$Q$6:$Q$200,IDP!$J$6:$J$200,NFL!$F20,IDP!$F$6:$F$200,NFL!Y$7)=0,"",_xlfn.MINIFS(IDP!$Q$6:$Q$200,IDP!$J$6:$J$200,NFL!$F20,IDP!$F$6:$F$200,NFL!Y$7))</f>
        <v/>
      </c>
      <c r="Z20" s="336" t="str">
        <f>IF(_xlfn.MINIFS(IDP!$Q$6:$Q$200,IDP!$J$6:$J$200,NFL!$F20,IDP!$F$6:$F$200,NFL!Z$7)=0,"",_xlfn.MINIFS(IDP!$Q$6:$Q$200,IDP!$J$6:$J$200,NFL!$F20,IDP!$F$6:$F$200,NFL!Z$7))</f>
        <v/>
      </c>
      <c r="AA20" s="337" t="str">
        <f>IF(_xlfn.MINIFS(IDP!$Q$6:$Q$200,IDP!$J$6:$J$200,NFL!$F20,IDP!$F$6:$F$200,NFL!AA$7)=0,"",_xlfn.MINIFS(IDP!$Q$6:$Q$200,IDP!$J$6:$J$200,NFL!$F20,IDP!$F$6:$F$200,NFL!AA$7))</f>
        <v/>
      </c>
      <c r="AB20" s="338">
        <f t="shared" si="1"/>
        <v>96</v>
      </c>
      <c r="AC20" s="338">
        <f>AVERAGEIFS(IDP!$Q$6:$Q$181,IDP!$J$6:$J$181,NFL!$F20)</f>
        <v>106.75</v>
      </c>
      <c r="AD20" s="338">
        <f>_xlfn.XLOOKUP($F20,DST!$G$6:$G$38,DST!$V$6:$V$38,"",0)</f>
        <v>0</v>
      </c>
      <c r="AE20" s="48">
        <f t="shared" si="2"/>
        <v>70.465000000000003</v>
      </c>
      <c r="AF20" s="43">
        <f t="shared" si="3"/>
        <v>26</v>
      </c>
      <c r="AI20" s="20" t="s">
        <v>16</v>
      </c>
      <c r="AJ20">
        <v>13.500000000000002</v>
      </c>
      <c r="AM20" s="158"/>
      <c r="AN20" s="159"/>
      <c r="AO20" s="163"/>
      <c r="AP20" s="32"/>
      <c r="AQ20" s="178">
        <f t="shared" si="4"/>
        <v>0</v>
      </c>
      <c r="AR20" s="159">
        <f t="shared" si="5"/>
        <v>1</v>
      </c>
    </row>
    <row r="21" spans="3:44" ht="21" customHeight="1">
      <c r="C21" s="288">
        <f t="shared" si="7"/>
        <v>14</v>
      </c>
      <c r="D21" s="289" t="str">
        <f t="shared" si="0"/>
        <v>NFL-14</v>
      </c>
      <c r="E21" s="289" t="s">
        <v>385</v>
      </c>
      <c r="F21" s="328" t="s">
        <v>36</v>
      </c>
      <c r="G21" s="329">
        <v>10</v>
      </c>
      <c r="H21" s="330"/>
      <c r="I21" s="331"/>
      <c r="J21" s="332">
        <f>INDEX(OL!$O$6:$O$38,MATCH($F21,OL!$G$6:$G$38,0))</f>
        <v>1.4000000000000001</v>
      </c>
      <c r="K21" s="333"/>
      <c r="L21" s="333"/>
      <c r="M21" s="333"/>
      <c r="N21" s="334"/>
      <c r="O21" s="335">
        <f>_xlfn.MINIFS(OVERALL!$Y$6:$Y$512,OVERALL!$O$6:$O$512,NFL!$F21,OVERALL!$G$6:$G$512,NFL!O$7)</f>
        <v>162.80000000000001</v>
      </c>
      <c r="P21" s="336" cm="1">
        <f t="array" ref="P21">SMALL(IF(RB!$F$7:$F$106=NFL!$F21,RB!$O$7:$O$106),1)</f>
        <v>26.6</v>
      </c>
      <c r="Q21" s="336" cm="1">
        <f t="array" ref="Q21">SMALL(IF(RB!$F$7:$F$106=NFL!$F21,RB!$O$7:$O$106),2)</f>
        <v>30.4</v>
      </c>
      <c r="R21" s="336" cm="1">
        <f t="array" ref="R21">SMALL(IF(WR!$F$7:$F$200=NFL!$F21,WR!$O$7:$O$200),1)</f>
        <v>55.2</v>
      </c>
      <c r="S21" s="336" cm="1">
        <f t="array" ref="S21">SMALL(IF(WR!$F$7:$F$200=NFL!$F21,WR!$O$7:$O$200),2)</f>
        <v>55.4</v>
      </c>
      <c r="T21" s="336" cm="1">
        <f t="array" ref="T21">IFERROR(SMALL(IF(WR!$F$7:$F$200=NFL!$F21,WR!$O$7:$O$200),3),100)</f>
        <v>86.3</v>
      </c>
      <c r="U21" s="337">
        <f>_xlfn.MINIFS(OVERALL!$Y$6:$Y$512,OVERALL!$O$6:$O$512,NFL!$F21,OVERALL!$G$6:$G$512,NFL!U$7)</f>
        <v>121.3</v>
      </c>
      <c r="V21" s="338">
        <f t="shared" si="6"/>
        <v>65.633333333333326</v>
      </c>
      <c r="W21" s="339">
        <f>IF(_xlfn.MINIFS(IDP!$Q$6:$Q$200,IDP!$J$6:$J$200,NFL!$F21,IDP!$F$6:$F$200,NFL!W$7)=0,"",_xlfn.MINIFS(IDP!$Q$6:$Q$200,IDP!$J$6:$J$200,NFL!$F21,IDP!$F$6:$F$200,NFL!W$7))</f>
        <v>96</v>
      </c>
      <c r="X21" s="336" t="str">
        <f>IF(_xlfn.MINIFS(IDP!$Q$6:$Q$200,IDP!$J$6:$J$200,NFL!$F21,IDP!$F$6:$F$200,NFL!X$7)=0,"",_xlfn.MINIFS(IDP!$Q$6:$Q$200,IDP!$J$6:$J$200,NFL!$F21,IDP!$F$6:$F$200,NFL!X$7))</f>
        <v/>
      </c>
      <c r="Y21" s="336" t="str">
        <f>IF(_xlfn.MINIFS(IDP!$Q$6:$Q$200,IDP!$J$6:$J$200,NFL!$F21,IDP!$F$6:$F$200,NFL!Y$7)=0,"",_xlfn.MINIFS(IDP!$Q$6:$Q$200,IDP!$J$6:$J$200,NFL!$F21,IDP!$F$6:$F$200,NFL!Y$7))</f>
        <v/>
      </c>
      <c r="Z21" s="336" t="str">
        <f>IF(_xlfn.MINIFS(IDP!$Q$6:$Q$200,IDP!$J$6:$J$200,NFL!$F21,IDP!$F$6:$F$200,NFL!Z$7)=0,"",_xlfn.MINIFS(IDP!$Q$6:$Q$200,IDP!$J$6:$J$200,NFL!$F21,IDP!$F$6:$F$200,NFL!Z$7))</f>
        <v/>
      </c>
      <c r="AA21" s="337">
        <f>IF(_xlfn.MINIFS(IDP!$Q$6:$Q$200,IDP!$J$6:$J$200,NFL!$F21,IDP!$F$6:$F$200,NFL!AA$7)=0,"",_xlfn.MINIFS(IDP!$Q$6:$Q$200,IDP!$J$6:$J$200,NFL!$F21,IDP!$F$6:$F$200,NFL!AA$7))</f>
        <v>87</v>
      </c>
      <c r="AB21" s="338">
        <f t="shared" si="1"/>
        <v>91.5</v>
      </c>
      <c r="AC21" s="338">
        <f>AVERAGEIFS(IDP!$Q$6:$Q$181,IDP!$J$6:$J$181,NFL!$F21)</f>
        <v>91.5</v>
      </c>
      <c r="AD21" s="338">
        <f>_xlfn.XLOOKUP($F21,DST!$G$6:$G$38,DST!$V$6:$V$38,"",0)</f>
        <v>0</v>
      </c>
      <c r="AE21" s="48">
        <f t="shared" si="2"/>
        <v>57.140000000000008</v>
      </c>
      <c r="AF21" s="43">
        <f t="shared" si="3"/>
        <v>21</v>
      </c>
      <c r="AI21" s="20" t="s">
        <v>22</v>
      </c>
      <c r="AJ21">
        <v>13.6</v>
      </c>
      <c r="AM21" s="158"/>
      <c r="AN21" s="159"/>
      <c r="AO21" s="163"/>
      <c r="AP21" s="32"/>
      <c r="AQ21" s="178">
        <f t="shared" si="4"/>
        <v>0</v>
      </c>
      <c r="AR21" s="159">
        <f t="shared" si="5"/>
        <v>1</v>
      </c>
    </row>
    <row r="22" spans="3:44" ht="21" customHeight="1">
      <c r="C22" s="288">
        <f t="shared" si="7"/>
        <v>15</v>
      </c>
      <c r="D22" s="289" t="str">
        <f t="shared" si="0"/>
        <v>NFL-15</v>
      </c>
      <c r="E22" s="289" t="s">
        <v>370</v>
      </c>
      <c r="F22" s="328" t="s">
        <v>32</v>
      </c>
      <c r="G22" s="329">
        <v>14</v>
      </c>
      <c r="H22" s="330"/>
      <c r="I22" s="331"/>
      <c r="J22" s="332">
        <f>INDEX(OL!$O$6:$O$38,MATCH($F22,OL!$G$6:$G$38,0))</f>
        <v>6.2</v>
      </c>
      <c r="K22" s="333"/>
      <c r="L22" s="333"/>
      <c r="M22" s="333"/>
      <c r="N22" s="334"/>
      <c r="O22" s="335">
        <f>_xlfn.MINIFS(OVERALL!$Y$6:$Y$512,OVERALL!$O$6:$O$512,NFL!$F22,OVERALL!$G$6:$G$512,NFL!O$7)</f>
        <v>123.6</v>
      </c>
      <c r="P22" s="336" cm="1">
        <f t="array" ref="P22">SMALL(IF(RB!$F$7:$F$106=NFL!$F22,RB!$O$7:$O$106),1)</f>
        <v>20.6</v>
      </c>
      <c r="Q22" s="336" cm="1">
        <f t="array" ref="Q22">SMALL(IF(RB!$F$7:$F$106=NFL!$F22,RB!$O$7:$O$106),2)</f>
        <v>47.8</v>
      </c>
      <c r="R22" s="336" cm="1">
        <f t="array" ref="R22">SMALL(IF(WR!$F$7:$F$200=NFL!$F22,WR!$O$7:$O$200),1)</f>
        <v>26.5</v>
      </c>
      <c r="S22" s="336" cm="1">
        <f t="array" ref="S22">SMALL(IF(WR!$F$7:$F$200=NFL!$F22,WR!$O$7:$O$200),2)</f>
        <v>92.6</v>
      </c>
      <c r="T22" s="336" cm="1">
        <f t="array" ref="T22">IFERROR(SMALL(IF(WR!$F$7:$F$200=NFL!$F22,WR!$O$7:$O$200),3),100)</f>
        <v>98.7</v>
      </c>
      <c r="U22" s="337">
        <f>_xlfn.MINIFS(OVERALL!$Y$6:$Y$512,OVERALL!$O$6:$O$512,NFL!$F22,OVERALL!$G$6:$G$512,NFL!U$7)</f>
        <v>116.6</v>
      </c>
      <c r="V22" s="338">
        <f t="shared" si="6"/>
        <v>72.600000000000009</v>
      </c>
      <c r="W22" s="339">
        <f>IF(_xlfn.MINIFS(IDP!$Q$6:$Q$200,IDP!$J$6:$J$200,NFL!$F22,IDP!$F$6:$F$200,NFL!W$7)=0,"",_xlfn.MINIFS(IDP!$Q$6:$Q$200,IDP!$J$6:$J$200,NFL!$F22,IDP!$F$6:$F$200,NFL!W$7))</f>
        <v>4</v>
      </c>
      <c r="X22" s="336" t="str">
        <f>IF(_xlfn.MINIFS(IDP!$Q$6:$Q$200,IDP!$J$6:$J$200,NFL!$F22,IDP!$F$6:$F$200,NFL!X$7)=0,"",_xlfn.MINIFS(IDP!$Q$6:$Q$200,IDP!$J$6:$J$200,NFL!$F22,IDP!$F$6:$F$200,NFL!X$7))</f>
        <v/>
      </c>
      <c r="Y22" s="336" t="str">
        <f>IF(_xlfn.MINIFS(IDP!$Q$6:$Q$200,IDP!$J$6:$J$200,NFL!$F22,IDP!$F$6:$F$200,NFL!Y$7)=0,"",_xlfn.MINIFS(IDP!$Q$6:$Q$200,IDP!$J$6:$J$200,NFL!$F22,IDP!$F$6:$F$200,NFL!Y$7))</f>
        <v/>
      </c>
      <c r="Z22" s="336" t="str">
        <f>IF(_xlfn.MINIFS(IDP!$Q$6:$Q$200,IDP!$J$6:$J$200,NFL!$F22,IDP!$F$6:$F$200,NFL!Z$7)=0,"",_xlfn.MINIFS(IDP!$Q$6:$Q$200,IDP!$J$6:$J$200,NFL!$F22,IDP!$F$6:$F$200,NFL!Z$7))</f>
        <v/>
      </c>
      <c r="AA22" s="337">
        <f>IF(_xlfn.MINIFS(IDP!$Q$6:$Q$200,IDP!$J$6:$J$200,NFL!$F22,IDP!$F$6:$F$200,NFL!AA$7)=0,"",_xlfn.MINIFS(IDP!$Q$6:$Q$200,IDP!$J$6:$J$200,NFL!$F22,IDP!$F$6:$F$200,NFL!AA$7))</f>
        <v>92</v>
      </c>
      <c r="AB22" s="338">
        <f t="shared" si="1"/>
        <v>48</v>
      </c>
      <c r="AC22" s="338">
        <f>AVERAGEIFS(IDP!$Q$6:$Q$181,IDP!$J$6:$J$181,NFL!$F22)</f>
        <v>83.8</v>
      </c>
      <c r="AD22" s="338">
        <f>_xlfn.XLOOKUP($F22,DST!$G$6:$G$38,DST!$V$6:$V$38,"",0)</f>
        <v>0</v>
      </c>
      <c r="AE22" s="48">
        <f t="shared" si="2"/>
        <v>50.534999999999997</v>
      </c>
      <c r="AF22" s="43">
        <f t="shared" si="3"/>
        <v>17</v>
      </c>
      <c r="AI22" s="20" t="s">
        <v>48</v>
      </c>
      <c r="AJ22">
        <v>14.500000000000002</v>
      </c>
      <c r="AM22" s="158"/>
      <c r="AN22" s="159"/>
      <c r="AO22" s="163"/>
      <c r="AP22" s="32"/>
      <c r="AQ22" s="178">
        <f t="shared" si="4"/>
        <v>0</v>
      </c>
      <c r="AR22" s="159">
        <f t="shared" si="5"/>
        <v>1</v>
      </c>
    </row>
    <row r="23" spans="3:44" ht="21" customHeight="1">
      <c r="C23" s="288">
        <f t="shared" si="7"/>
        <v>16</v>
      </c>
      <c r="D23" s="289" t="str">
        <f t="shared" si="0"/>
        <v>NFL-16</v>
      </c>
      <c r="E23" s="289" t="s">
        <v>386</v>
      </c>
      <c r="F23" s="328" t="s">
        <v>31</v>
      </c>
      <c r="G23" s="329">
        <v>7</v>
      </c>
      <c r="H23" s="330"/>
      <c r="I23" s="331"/>
      <c r="J23" s="332">
        <f>INDEX(OL!$O$6:$O$38,MATCH($F23,OL!$G$6:$G$38,0))</f>
        <v>3.8000000000000003</v>
      </c>
      <c r="K23" s="333"/>
      <c r="L23" s="333"/>
      <c r="M23" s="333"/>
      <c r="N23" s="334"/>
      <c r="O23" s="335">
        <f>_xlfn.MINIFS(OVERALL!$Y$6:$Y$512,OVERALL!$O$6:$O$512,NFL!$F23,OVERALL!$G$6:$G$512,NFL!O$7)</f>
        <v>110.7</v>
      </c>
      <c r="P23" s="336" cm="1">
        <f t="array" ref="P23">SMALL(IF(RB!$F$7:$F$106=NFL!$F23,RB!$O$7:$O$106),1)</f>
        <v>3.6</v>
      </c>
      <c r="Q23" s="336" cm="1">
        <f t="array" ref="Q23">SMALL(IF(RB!$F$7:$F$106=NFL!$F23,RB!$O$7:$O$106),2)</f>
        <v>45.2</v>
      </c>
      <c r="R23" s="336" cm="1">
        <f t="array" ref="R23">SMALL(IF(WR!$F$7:$F$200=NFL!$F23,WR!$O$7:$O$200),1)</f>
        <v>1.8</v>
      </c>
      <c r="S23" s="336" cm="1">
        <f t="array" ref="S23">SMALL(IF(WR!$F$7:$F$200=NFL!$F23,WR!$O$7:$O$200),2)</f>
        <v>31.3</v>
      </c>
      <c r="T23" s="336" cm="1">
        <f t="array" ref="T23">IFERROR(SMALL(IF(WR!$F$7:$F$200=NFL!$F23,WR!$O$7:$O$200),3),100)</f>
        <v>69.8</v>
      </c>
      <c r="U23" s="337">
        <f>_xlfn.MINIFS(OVERALL!$Y$6:$Y$512,OVERALL!$O$6:$O$512,NFL!$F23,OVERALL!$G$6:$G$512,NFL!U$7)</f>
        <v>131.80000000000001</v>
      </c>
      <c r="V23" s="338">
        <f t="shared" si="6"/>
        <v>34.300000000000004</v>
      </c>
      <c r="W23" s="339">
        <f>IF(_xlfn.MINIFS(IDP!$Q$6:$Q$200,IDP!$J$6:$J$200,NFL!$F23,IDP!$F$6:$F$200,NFL!W$7)=0,"",_xlfn.MINIFS(IDP!$Q$6:$Q$200,IDP!$J$6:$J$200,NFL!$F23,IDP!$F$6:$F$200,NFL!W$7))</f>
        <v>17</v>
      </c>
      <c r="X23" s="336">
        <f>IF(_xlfn.MINIFS(IDP!$Q$6:$Q$200,IDP!$J$6:$J$200,NFL!$F23,IDP!$F$6:$F$200,NFL!X$7)=0,"",_xlfn.MINIFS(IDP!$Q$6:$Q$200,IDP!$J$6:$J$200,NFL!$F23,IDP!$F$6:$F$200,NFL!X$7))</f>
        <v>103</v>
      </c>
      <c r="Y23" s="336" t="str">
        <f>IF(_xlfn.MINIFS(IDP!$Q$6:$Q$200,IDP!$J$6:$J$200,NFL!$F23,IDP!$F$6:$F$200,NFL!Y$7)=0,"",_xlfn.MINIFS(IDP!$Q$6:$Q$200,IDP!$J$6:$J$200,NFL!$F23,IDP!$F$6:$F$200,NFL!Y$7))</f>
        <v/>
      </c>
      <c r="Z23" s="336" t="str">
        <f>IF(_xlfn.MINIFS(IDP!$Q$6:$Q$200,IDP!$J$6:$J$200,NFL!$F23,IDP!$F$6:$F$200,NFL!Z$7)=0,"",_xlfn.MINIFS(IDP!$Q$6:$Q$200,IDP!$J$6:$J$200,NFL!$F23,IDP!$F$6:$F$200,NFL!Z$7))</f>
        <v/>
      </c>
      <c r="AA23" s="337">
        <f>IF(_xlfn.MINIFS(IDP!$Q$6:$Q$200,IDP!$J$6:$J$200,NFL!$F23,IDP!$F$6:$F$200,NFL!AA$7)=0,"",_xlfn.MINIFS(IDP!$Q$6:$Q$200,IDP!$J$6:$J$200,NFL!$F23,IDP!$F$6:$F$200,NFL!AA$7))</f>
        <v>44</v>
      </c>
      <c r="AB23" s="338">
        <f t="shared" si="1"/>
        <v>54.666666666666664</v>
      </c>
      <c r="AC23" s="338">
        <f>AVERAGEIFS(IDP!$Q$6:$Q$181,IDP!$J$6:$J$181,NFL!$F23)</f>
        <v>76.2</v>
      </c>
      <c r="AD23" s="338">
        <f>_xlfn.XLOOKUP($F23,DST!$G$6:$G$38,DST!$V$6:$V$38,"",0)</f>
        <v>0</v>
      </c>
      <c r="AE23" s="48">
        <f t="shared" si="2"/>
        <v>39.415000000000006</v>
      </c>
      <c r="AF23" s="43">
        <f t="shared" si="3"/>
        <v>12</v>
      </c>
      <c r="AI23" s="20" t="s">
        <v>27</v>
      </c>
      <c r="AJ23">
        <v>15.6</v>
      </c>
      <c r="AM23" s="158"/>
      <c r="AN23" s="159"/>
      <c r="AO23" s="163"/>
      <c r="AP23" s="32"/>
      <c r="AQ23" s="178">
        <f t="shared" si="4"/>
        <v>0</v>
      </c>
      <c r="AR23" s="159">
        <f t="shared" si="5"/>
        <v>1</v>
      </c>
    </row>
    <row r="24" spans="3:44" ht="21" customHeight="1">
      <c r="C24" s="288">
        <f t="shared" si="7"/>
        <v>17</v>
      </c>
      <c r="D24" s="289" t="str">
        <f t="shared" si="0"/>
        <v>NFL-17</v>
      </c>
      <c r="E24" s="289" t="s">
        <v>378</v>
      </c>
      <c r="F24" s="328" t="s">
        <v>18</v>
      </c>
      <c r="G24" s="329">
        <v>11</v>
      </c>
      <c r="H24" s="330"/>
      <c r="I24" s="331"/>
      <c r="J24" s="332">
        <f>INDEX(OL!$O$6:$O$38,MATCH($F24,OL!$G$6:$G$38,0))</f>
        <v>0.8</v>
      </c>
      <c r="K24" s="333"/>
      <c r="L24" s="333"/>
      <c r="M24" s="333"/>
      <c r="N24" s="334"/>
      <c r="O24" s="335">
        <f>_xlfn.MINIFS(OVERALL!$Y$6:$Y$512,OVERALL!$O$6:$O$512,NFL!$F24,OVERALL!$G$6:$G$512,NFL!O$7)</f>
        <v>80.900000000000006</v>
      </c>
      <c r="P24" s="336" cm="1">
        <f t="array" ref="P24">SMALL(IF(RB!$F$7:$F$106=NFL!$F24,RB!$O$7:$O$106),1)</f>
        <v>12.8</v>
      </c>
      <c r="Q24" s="336" cm="1">
        <f t="array" ref="Q24">SMALL(IF(RB!$F$7:$F$106=NFL!$F24,RB!$O$7:$O$106),2)</f>
        <v>52.3</v>
      </c>
      <c r="R24" s="336" cm="1">
        <f t="array" ref="R24">SMALL(IF(WR!$F$7:$F$200=NFL!$F24,WR!$O$7:$O$200),1)</f>
        <v>8.8000000000000007</v>
      </c>
      <c r="S24" s="336" cm="1">
        <f t="array" ref="S24">SMALL(IF(WR!$F$7:$F$200=NFL!$F24,WR!$O$7:$O$200),2)</f>
        <v>33.5</v>
      </c>
      <c r="T24" s="336" cm="1">
        <f t="array" ref="T24">IFERROR(SMALL(IF(WR!$F$7:$F$200=NFL!$F24,WR!$O$7:$O$200),3),100)</f>
        <v>53.9</v>
      </c>
      <c r="U24" s="337">
        <f>_xlfn.MINIFS(OVERALL!$Y$6:$Y$512,OVERALL!$O$6:$O$512,NFL!$F24,OVERALL!$G$6:$G$512,NFL!U$7)</f>
        <v>251.1</v>
      </c>
      <c r="V24" s="338">
        <f t="shared" si="6"/>
        <v>32.066666666666663</v>
      </c>
      <c r="W24" s="339">
        <f>IF(_xlfn.MINIFS(IDP!$Q$6:$Q$200,IDP!$J$6:$J$200,NFL!$F24,IDP!$F$6:$F$200,NFL!W$7)=0,"",_xlfn.MINIFS(IDP!$Q$6:$Q$200,IDP!$J$6:$J$200,NFL!$F24,IDP!$F$6:$F$200,NFL!W$7))</f>
        <v>16</v>
      </c>
      <c r="X24" s="336" t="str">
        <f>IF(_xlfn.MINIFS(IDP!$Q$6:$Q$200,IDP!$J$6:$J$200,NFL!$F24,IDP!$F$6:$F$200,NFL!X$7)=0,"",_xlfn.MINIFS(IDP!$Q$6:$Q$200,IDP!$J$6:$J$200,NFL!$F24,IDP!$F$6:$F$200,NFL!X$7))</f>
        <v/>
      </c>
      <c r="Y24" s="336" t="str">
        <f>IF(_xlfn.MINIFS(IDP!$Q$6:$Q$200,IDP!$J$6:$J$200,NFL!$F24,IDP!$F$6:$F$200,NFL!Y$7)=0,"",_xlfn.MINIFS(IDP!$Q$6:$Q$200,IDP!$J$6:$J$200,NFL!$F24,IDP!$F$6:$F$200,NFL!Y$7))</f>
        <v/>
      </c>
      <c r="Z24" s="336">
        <f>IF(_xlfn.MINIFS(IDP!$Q$6:$Q$200,IDP!$J$6:$J$200,NFL!$F24,IDP!$F$6:$F$200,NFL!Z$7)=0,"",_xlfn.MINIFS(IDP!$Q$6:$Q$200,IDP!$J$6:$J$200,NFL!$F24,IDP!$F$6:$F$200,NFL!Z$7))</f>
        <v>95</v>
      </c>
      <c r="AA24" s="337">
        <f>IF(_xlfn.MINIFS(IDP!$Q$6:$Q$200,IDP!$J$6:$J$200,NFL!$F24,IDP!$F$6:$F$200,NFL!AA$7)=0,"",_xlfn.MINIFS(IDP!$Q$6:$Q$200,IDP!$J$6:$J$200,NFL!$F24,IDP!$F$6:$F$200,NFL!AA$7))</f>
        <v>39</v>
      </c>
      <c r="AB24" s="338">
        <f t="shared" si="1"/>
        <v>50</v>
      </c>
      <c r="AC24" s="338">
        <f>AVERAGEIFS(IDP!$Q$6:$Q$181,IDP!$J$6:$J$181,NFL!$F24)</f>
        <v>63.4</v>
      </c>
      <c r="AD24" s="338">
        <f>_xlfn.XLOOKUP($F24,DST!$G$6:$G$38,DST!$V$6:$V$38,"",0)</f>
        <v>0</v>
      </c>
      <c r="AE24" s="48">
        <f t="shared" si="2"/>
        <v>40.615000000000009</v>
      </c>
      <c r="AF24" s="43">
        <f t="shared" si="3"/>
        <v>13</v>
      </c>
      <c r="AI24" s="20" t="s">
        <v>34</v>
      </c>
      <c r="AJ24">
        <v>16.400000000000002</v>
      </c>
      <c r="AM24" s="158"/>
      <c r="AN24" s="159"/>
      <c r="AO24" s="163"/>
      <c r="AP24" s="32"/>
      <c r="AQ24" s="178">
        <f t="shared" si="4"/>
        <v>0</v>
      </c>
      <c r="AR24" s="159">
        <f t="shared" si="5"/>
        <v>1</v>
      </c>
    </row>
    <row r="25" spans="3:44" ht="21" customHeight="1">
      <c r="C25" s="288">
        <f t="shared" si="7"/>
        <v>18</v>
      </c>
      <c r="D25" s="289" t="str">
        <f t="shared" si="0"/>
        <v>NFL-18</v>
      </c>
      <c r="E25" s="289" t="s">
        <v>375</v>
      </c>
      <c r="F25" s="328" t="s">
        <v>22</v>
      </c>
      <c r="G25" s="329">
        <v>13</v>
      </c>
      <c r="H25" s="330"/>
      <c r="I25" s="331"/>
      <c r="J25" s="332">
        <f>INDEX(OL!$O$6:$O$38,MATCH($F25,OL!$G$6:$G$38,0))</f>
        <v>5</v>
      </c>
      <c r="K25" s="333"/>
      <c r="L25" s="333"/>
      <c r="M25" s="333"/>
      <c r="N25" s="334"/>
      <c r="O25" s="335">
        <f>_xlfn.MINIFS(OVERALL!$Y$6:$Y$512,OVERALL!$O$6:$O$512,NFL!$F25,OVERALL!$G$6:$G$512,NFL!O$7)</f>
        <v>67.7</v>
      </c>
      <c r="P25" s="336" cm="1">
        <f t="array" ref="P25">SMALL(IF(RB!$F$7:$F$106=NFL!$F25,RB!$O$7:$O$106),1)</f>
        <v>13.9</v>
      </c>
      <c r="Q25" s="336" cm="1">
        <f t="array" ref="Q25">SMALL(IF(RB!$F$7:$F$106=NFL!$F25,RB!$O$7:$O$106),2)</f>
        <v>64.5</v>
      </c>
      <c r="R25" s="336" cm="1">
        <f t="array" ref="R25">SMALL(IF(WR!$F$7:$F$200=NFL!$F25,WR!$O$7:$O$200),1)</f>
        <v>26.4</v>
      </c>
      <c r="S25" s="336" cm="1">
        <f t="array" ref="S25">SMALL(IF(WR!$F$7:$F$200=NFL!$F25,WR!$O$7:$O$200),2)</f>
        <v>44.9</v>
      </c>
      <c r="T25" s="336" cm="1">
        <f t="array" ref="T25">IFERROR(SMALL(IF(WR!$F$7:$F$200=NFL!$F25,WR!$O$7:$O$200),3),100)</f>
        <v>64</v>
      </c>
      <c r="U25" s="337">
        <f>_xlfn.MINIFS(OVERALL!$Y$6:$Y$512,OVERALL!$O$6:$O$512,NFL!$F25,OVERALL!$G$6:$G$512,NFL!U$7)</f>
        <v>101.9</v>
      </c>
      <c r="V25" s="338">
        <f t="shared" si="6"/>
        <v>45.1</v>
      </c>
      <c r="W25" s="339">
        <f>IF(_xlfn.MINIFS(IDP!$Q$6:$Q$200,IDP!$J$6:$J$200,NFL!$F25,IDP!$F$6:$F$200,NFL!W$7)=0,"",_xlfn.MINIFS(IDP!$Q$6:$Q$200,IDP!$J$6:$J$200,NFL!$F25,IDP!$F$6:$F$200,NFL!W$7))</f>
        <v>70</v>
      </c>
      <c r="X25" s="336">
        <f>IF(_xlfn.MINIFS(IDP!$Q$6:$Q$200,IDP!$J$6:$J$200,NFL!$F25,IDP!$F$6:$F$200,NFL!X$7)=0,"",_xlfn.MINIFS(IDP!$Q$6:$Q$200,IDP!$J$6:$J$200,NFL!$F25,IDP!$F$6:$F$200,NFL!X$7))</f>
        <v>116</v>
      </c>
      <c r="Y25" s="336" t="str">
        <f>IF(_xlfn.MINIFS(IDP!$Q$6:$Q$200,IDP!$J$6:$J$200,NFL!$F25,IDP!$F$6:$F$200,NFL!Y$7)=0,"",_xlfn.MINIFS(IDP!$Q$6:$Q$200,IDP!$J$6:$J$200,NFL!$F25,IDP!$F$6:$F$200,NFL!Y$7))</f>
        <v/>
      </c>
      <c r="Z25" s="336" t="str">
        <f>IF(_xlfn.MINIFS(IDP!$Q$6:$Q$200,IDP!$J$6:$J$200,NFL!$F25,IDP!$F$6:$F$200,NFL!Z$7)=0,"",_xlfn.MINIFS(IDP!$Q$6:$Q$200,IDP!$J$6:$J$200,NFL!$F25,IDP!$F$6:$F$200,NFL!Z$7))</f>
        <v/>
      </c>
      <c r="AA25" s="337">
        <f>IF(_xlfn.MINIFS(IDP!$Q$6:$Q$200,IDP!$J$6:$J$200,NFL!$F25,IDP!$F$6:$F$200,NFL!AA$7)=0,"",_xlfn.MINIFS(IDP!$Q$6:$Q$200,IDP!$J$6:$J$200,NFL!$F25,IDP!$F$6:$F$200,NFL!AA$7))</f>
        <v>29</v>
      </c>
      <c r="AB25" s="338">
        <f t="shared" si="1"/>
        <v>71.666666666666671</v>
      </c>
      <c r="AC25" s="338">
        <f>AVERAGEIFS(IDP!$Q$6:$Q$181,IDP!$J$6:$J$181,NFL!$F25)</f>
        <v>72</v>
      </c>
      <c r="AD25" s="338">
        <f>_xlfn.XLOOKUP($F25,DST!$G$6:$G$38,DST!$V$6:$V$38,"",0)</f>
        <v>0</v>
      </c>
      <c r="AE25" s="48">
        <f t="shared" si="2"/>
        <v>35.31</v>
      </c>
      <c r="AF25" s="43">
        <f t="shared" si="3"/>
        <v>8</v>
      </c>
      <c r="AI25" s="20" t="s">
        <v>50</v>
      </c>
      <c r="AJ25">
        <v>18</v>
      </c>
      <c r="AM25" s="158"/>
      <c r="AN25" s="159"/>
      <c r="AO25" s="163"/>
      <c r="AP25" s="32"/>
      <c r="AQ25" s="178">
        <f t="shared" si="4"/>
        <v>0</v>
      </c>
      <c r="AR25" s="159">
        <f t="shared" si="5"/>
        <v>1</v>
      </c>
    </row>
    <row r="26" spans="3:44" ht="21" customHeight="1">
      <c r="C26" s="288">
        <f t="shared" si="7"/>
        <v>19</v>
      </c>
      <c r="D26" s="289" t="str">
        <f t="shared" si="0"/>
        <v>NFL-19</v>
      </c>
      <c r="E26" s="289" t="s">
        <v>379</v>
      </c>
      <c r="F26" s="328" t="s">
        <v>38</v>
      </c>
      <c r="G26" s="329">
        <v>9</v>
      </c>
      <c r="H26" s="330"/>
      <c r="I26" s="331"/>
      <c r="J26" s="332">
        <f>INDEX(OL!$O$6:$O$38,MATCH($F26,OL!$G$6:$G$38,0))</f>
        <v>2.8000000000000003</v>
      </c>
      <c r="K26" s="333"/>
      <c r="L26" s="333"/>
      <c r="M26" s="333"/>
      <c r="N26" s="334"/>
      <c r="O26" s="335">
        <f>_xlfn.MINIFS(OVERALL!$Y$6:$Y$512,OVERALL!$O$6:$O$512,NFL!$F26,OVERALL!$G$6:$G$512,NFL!O$7)</f>
        <v>89.9</v>
      </c>
      <c r="P26" s="336" cm="1">
        <f t="array" ref="P26">SMALL(IF(RB!$F$7:$F$106=NFL!$F26,RB!$O$7:$O$106),1)</f>
        <v>20.6</v>
      </c>
      <c r="Q26" s="336" cm="1">
        <f t="array" ref="Q26">SMALL(IF(RB!$F$7:$F$106=NFL!$F26,RB!$O$7:$O$106),2)</f>
        <v>60.5</v>
      </c>
      <c r="R26" s="336" cm="1">
        <f t="array" ref="R26">SMALL(IF(WR!$F$7:$F$200=NFL!$F26,WR!$O$7:$O$200),1)</f>
        <v>5.7</v>
      </c>
      <c r="S26" s="336" cm="1">
        <f t="array" ref="S26">SMALL(IF(WR!$F$7:$F$200=NFL!$F26,WR!$O$7:$O$200),2)</f>
        <v>33</v>
      </c>
      <c r="T26" s="336" cm="1">
        <f t="array" ref="T26">IFERROR(SMALL(IF(WR!$F$7:$F$200=NFL!$F26,WR!$O$7:$O$200),3),100)</f>
        <v>100</v>
      </c>
      <c r="U26" s="337">
        <f>_xlfn.MINIFS(OVERALL!$Y$6:$Y$512,OVERALL!$O$6:$O$512,NFL!$F26,OVERALL!$G$6:$G$512,NFL!U$7)</f>
        <v>52.4</v>
      </c>
      <c r="V26" s="338">
        <f t="shared" si="6"/>
        <v>46.233333333333327</v>
      </c>
      <c r="W26" s="339">
        <f>IF(_xlfn.MINIFS(IDP!$Q$6:$Q$200,IDP!$J$6:$J$200,NFL!$F26,IDP!$F$6:$F$200,NFL!W$7)=0,"",_xlfn.MINIFS(IDP!$Q$6:$Q$200,IDP!$J$6:$J$200,NFL!$F26,IDP!$F$6:$F$200,NFL!W$7))</f>
        <v>39</v>
      </c>
      <c r="X26" s="336">
        <f>IF(_xlfn.MINIFS(IDP!$Q$6:$Q$200,IDP!$J$6:$J$200,NFL!$F26,IDP!$F$6:$F$200,NFL!X$7)=0,"",_xlfn.MINIFS(IDP!$Q$6:$Q$200,IDP!$J$6:$J$200,NFL!$F26,IDP!$F$6:$F$200,NFL!X$7))</f>
        <v>22</v>
      </c>
      <c r="Y26" s="336" t="str">
        <f>IF(_xlfn.MINIFS(IDP!$Q$6:$Q$200,IDP!$J$6:$J$200,NFL!$F26,IDP!$F$6:$F$200,NFL!Y$7)=0,"",_xlfn.MINIFS(IDP!$Q$6:$Q$200,IDP!$J$6:$J$200,NFL!$F26,IDP!$F$6:$F$200,NFL!Y$7))</f>
        <v/>
      </c>
      <c r="Z26" s="336" t="str">
        <f>IF(_xlfn.MINIFS(IDP!$Q$6:$Q$200,IDP!$J$6:$J$200,NFL!$F26,IDP!$F$6:$F$200,NFL!Z$7)=0,"",_xlfn.MINIFS(IDP!$Q$6:$Q$200,IDP!$J$6:$J$200,NFL!$F26,IDP!$F$6:$F$200,NFL!Z$7))</f>
        <v/>
      </c>
      <c r="AA26" s="337" t="str">
        <f>IF(_xlfn.MINIFS(IDP!$Q$6:$Q$200,IDP!$J$6:$J$200,NFL!$F26,IDP!$F$6:$F$200,NFL!AA$7)=0,"",_xlfn.MINIFS(IDP!$Q$6:$Q$200,IDP!$J$6:$J$200,NFL!$F26,IDP!$F$6:$F$200,NFL!AA$7))</f>
        <v/>
      </c>
      <c r="AB26" s="338">
        <f t="shared" si="1"/>
        <v>30.5</v>
      </c>
      <c r="AC26" s="338">
        <f>AVERAGEIFS(IDP!$Q$6:$Q$181,IDP!$J$6:$J$181,NFL!$F26)</f>
        <v>71.75</v>
      </c>
      <c r="AD26" s="338">
        <f>_xlfn.XLOOKUP($F26,DST!$G$6:$G$38,DST!$V$6:$V$38,"",0)</f>
        <v>0</v>
      </c>
      <c r="AE26" s="48">
        <f t="shared" si="2"/>
        <v>36.35</v>
      </c>
      <c r="AF26" s="43">
        <f t="shared" si="3"/>
        <v>10</v>
      </c>
      <c r="AI26" s="20" t="s">
        <v>12</v>
      </c>
      <c r="AJ26">
        <v>18.8</v>
      </c>
      <c r="AM26" s="158"/>
      <c r="AN26" s="159"/>
      <c r="AO26" s="163"/>
      <c r="AP26" s="32"/>
      <c r="AQ26" s="178">
        <f t="shared" si="4"/>
        <v>0</v>
      </c>
      <c r="AR26" s="159">
        <f t="shared" si="5"/>
        <v>1</v>
      </c>
    </row>
    <row r="27" spans="3:44" ht="21" customHeight="1">
      <c r="C27" s="288">
        <f t="shared" si="7"/>
        <v>20</v>
      </c>
      <c r="D27" s="289" t="str">
        <f t="shared" si="0"/>
        <v>NFL-20</v>
      </c>
      <c r="E27" s="289" t="s">
        <v>365</v>
      </c>
      <c r="F27" s="328" t="s">
        <v>40</v>
      </c>
      <c r="G27" s="329">
        <v>6</v>
      </c>
      <c r="H27" s="330"/>
      <c r="I27" s="331"/>
      <c r="J27" s="332">
        <f>INDEX(OL!$O$6:$O$38,MATCH($F27,OL!$G$6:$G$38,0))</f>
        <v>0.60000000000000009</v>
      </c>
      <c r="K27" s="333"/>
      <c r="L27" s="333"/>
      <c r="M27" s="333"/>
      <c r="N27" s="334"/>
      <c r="O27" s="335">
        <f>_xlfn.MINIFS(OVERALL!$Y$6:$Y$512,OVERALL!$O$6:$O$512,NFL!$F27,OVERALL!$G$6:$G$512,NFL!O$7)</f>
        <v>175.1</v>
      </c>
      <c r="P27" s="336" cm="1">
        <f t="array" ref="P27">SMALL(IF(RB!$F$7:$F$106=NFL!$F27,RB!$O$7:$O$106),1)</f>
        <v>10.1</v>
      </c>
      <c r="Q27" s="336" cm="1">
        <f t="array" ref="Q27">SMALL(IF(RB!$F$7:$F$106=NFL!$F27,RB!$O$7:$O$106),2)</f>
        <v>47.8</v>
      </c>
      <c r="R27" s="336" cm="1">
        <f t="array" ref="R27">SMALL(IF(WR!$F$7:$F$200=NFL!$F27,WR!$O$7:$O$200),1)</f>
        <v>29.8</v>
      </c>
      <c r="S27" s="336" cm="1">
        <f t="array" ref="S27">SMALL(IF(WR!$F$7:$F$200=NFL!$F27,WR!$O$7:$O$200),2)</f>
        <v>55.4</v>
      </c>
      <c r="T27" s="336" cm="1">
        <f t="array" ref="T27">IFERROR(SMALL(IF(WR!$F$7:$F$200=NFL!$F27,WR!$O$7:$O$200),3),100)</f>
        <v>80</v>
      </c>
      <c r="U27" s="337">
        <f>_xlfn.MINIFS(OVERALL!$Y$6:$Y$512,OVERALL!$O$6:$O$512,NFL!$F27,OVERALL!$G$6:$G$512,NFL!U$7)</f>
        <v>77.3</v>
      </c>
      <c r="V27" s="338">
        <f t="shared" si="6"/>
        <v>55.066666666666663</v>
      </c>
      <c r="W27" s="339">
        <f>IF(_xlfn.MINIFS(IDP!$Q$6:$Q$200,IDP!$J$6:$J$200,NFL!$F27,IDP!$F$6:$F$200,NFL!W$7)=0,"",_xlfn.MINIFS(IDP!$Q$6:$Q$200,IDP!$J$6:$J$200,NFL!$F27,IDP!$F$6:$F$200,NFL!W$7))</f>
        <v>139</v>
      </c>
      <c r="X27" s="336">
        <f>IF(_xlfn.MINIFS(IDP!$Q$6:$Q$200,IDP!$J$6:$J$200,NFL!$F27,IDP!$F$6:$F$200,NFL!X$7)=0,"",_xlfn.MINIFS(IDP!$Q$6:$Q$200,IDP!$J$6:$J$200,NFL!$F27,IDP!$F$6:$F$200,NFL!X$7))</f>
        <v>106</v>
      </c>
      <c r="Y27" s="336" t="str">
        <f>IF(_xlfn.MINIFS(IDP!$Q$6:$Q$200,IDP!$J$6:$J$200,NFL!$F27,IDP!$F$6:$F$200,NFL!Y$7)=0,"",_xlfn.MINIFS(IDP!$Q$6:$Q$200,IDP!$J$6:$J$200,NFL!$F27,IDP!$F$6:$F$200,NFL!Y$7))</f>
        <v/>
      </c>
      <c r="Z27" s="336" t="str">
        <f>IF(_xlfn.MINIFS(IDP!$Q$6:$Q$200,IDP!$J$6:$J$200,NFL!$F27,IDP!$F$6:$F$200,NFL!Z$7)=0,"",_xlfn.MINIFS(IDP!$Q$6:$Q$200,IDP!$J$6:$J$200,NFL!$F27,IDP!$F$6:$F$200,NFL!Z$7))</f>
        <v/>
      </c>
      <c r="AA27" s="337">
        <f>IF(_xlfn.MINIFS(IDP!$Q$6:$Q$200,IDP!$J$6:$J$200,NFL!$F27,IDP!$F$6:$F$200,NFL!AA$7)=0,"",_xlfn.MINIFS(IDP!$Q$6:$Q$200,IDP!$J$6:$J$200,NFL!$F27,IDP!$F$6:$F$200,NFL!AA$7))</f>
        <v>99</v>
      </c>
      <c r="AB27" s="338">
        <f t="shared" si="1"/>
        <v>114.66666666666667</v>
      </c>
      <c r="AC27" s="338">
        <f>AVERAGEIFS(IDP!$Q$6:$Q$181,IDP!$J$6:$J$181,NFL!$F27)</f>
        <v>114.66666666666667</v>
      </c>
      <c r="AD27" s="338">
        <f>_xlfn.XLOOKUP($F27,DST!$G$6:$G$38,DST!$V$6:$V$38,"",0)</f>
        <v>0</v>
      </c>
      <c r="AE27" s="48">
        <f t="shared" si="2"/>
        <v>54.515000000000015</v>
      </c>
      <c r="AF27" s="43">
        <f t="shared" si="3"/>
        <v>20</v>
      </c>
      <c r="AI27" s="20" t="s">
        <v>52</v>
      </c>
      <c r="AJ27">
        <v>18.8</v>
      </c>
      <c r="AM27" s="158"/>
      <c r="AN27" s="159"/>
      <c r="AO27" s="163"/>
      <c r="AP27" s="32"/>
      <c r="AQ27" s="178">
        <f t="shared" si="4"/>
        <v>0</v>
      </c>
      <c r="AR27" s="159">
        <f t="shared" si="5"/>
        <v>1</v>
      </c>
    </row>
    <row r="28" spans="3:44" ht="21" customHeight="1">
      <c r="C28" s="288">
        <f t="shared" si="7"/>
        <v>21</v>
      </c>
      <c r="D28" s="289" t="str">
        <f t="shared" si="0"/>
        <v>NFL-21</v>
      </c>
      <c r="E28" s="289" t="s">
        <v>388</v>
      </c>
      <c r="F28" s="328" t="s">
        <v>12</v>
      </c>
      <c r="G28" s="329">
        <v>11</v>
      </c>
      <c r="H28" s="330"/>
      <c r="I28" s="331"/>
      <c r="J28" s="332">
        <f>INDEX(OL!$O$6:$O$38,MATCH($F28,OL!$G$6:$G$38,0))</f>
        <v>6.4</v>
      </c>
      <c r="K28" s="333"/>
      <c r="L28" s="333"/>
      <c r="M28" s="333"/>
      <c r="N28" s="334"/>
      <c r="O28" s="335">
        <f>_xlfn.MINIFS(OVERALL!$Y$6:$Y$512,OVERALL!$O$6:$O$512,NFL!$F28,OVERALL!$G$6:$G$512,NFL!O$7)</f>
        <v>299.8</v>
      </c>
      <c r="P28" s="336" cm="1">
        <f t="array" ref="P28">SMALL(IF(RB!$F$7:$F$106=NFL!$F28,RB!$O$7:$O$106),1)</f>
        <v>29.7</v>
      </c>
      <c r="Q28" s="336" cm="1">
        <f t="array" ref="Q28">SMALL(IF(RB!$F$7:$F$106=NFL!$F28,RB!$O$7:$O$106),2)</f>
        <v>38.5</v>
      </c>
      <c r="R28" s="336" cm="1">
        <f t="array" ref="R28">SMALL(IF(WR!$F$7:$F$200=NFL!$F28,WR!$O$7:$O$200),1)</f>
        <v>20.8</v>
      </c>
      <c r="S28" s="336" cm="1">
        <f t="array" ref="S28">SMALL(IF(WR!$F$7:$F$200=NFL!$F28,WR!$O$7:$O$200),2)</f>
        <v>37.700000000000003</v>
      </c>
      <c r="T28" s="336" cm="1">
        <f t="array" ref="T28">IFERROR(SMALL(IF(WR!$F$7:$F$200=NFL!$F28,WR!$O$7:$O$200),3),100)</f>
        <v>100</v>
      </c>
      <c r="U28" s="337">
        <f>_xlfn.MINIFS(OVERALL!$Y$6:$Y$512,OVERALL!$O$6:$O$512,NFL!$F28,OVERALL!$G$6:$G$512,NFL!U$7)</f>
        <v>160.9</v>
      </c>
      <c r="V28" s="338">
        <f t="shared" si="6"/>
        <v>52.833333333333336</v>
      </c>
      <c r="W28" s="339">
        <f>IF(_xlfn.MINIFS(IDP!$Q$6:$Q$200,IDP!$J$6:$J$200,NFL!$F28,IDP!$F$6:$F$200,NFL!W$7)=0,"",_xlfn.MINIFS(IDP!$Q$6:$Q$200,IDP!$J$6:$J$200,NFL!$F28,IDP!$F$6:$F$200,NFL!W$7))</f>
        <v>5</v>
      </c>
      <c r="X28" s="336" t="str">
        <f>IF(_xlfn.MINIFS(IDP!$Q$6:$Q$200,IDP!$J$6:$J$200,NFL!$F28,IDP!$F$6:$F$200,NFL!X$7)=0,"",_xlfn.MINIFS(IDP!$Q$6:$Q$200,IDP!$J$6:$J$200,NFL!$F28,IDP!$F$6:$F$200,NFL!X$7))</f>
        <v/>
      </c>
      <c r="Y28" s="336" t="str">
        <f>IF(_xlfn.MINIFS(IDP!$Q$6:$Q$200,IDP!$J$6:$J$200,NFL!$F28,IDP!$F$6:$F$200,NFL!Y$7)=0,"",_xlfn.MINIFS(IDP!$Q$6:$Q$200,IDP!$J$6:$J$200,NFL!$F28,IDP!$F$6:$F$200,NFL!Y$7))</f>
        <v/>
      </c>
      <c r="Z28" s="336" t="str">
        <f>IF(_xlfn.MINIFS(IDP!$Q$6:$Q$200,IDP!$J$6:$J$200,NFL!$F28,IDP!$F$6:$F$200,NFL!Z$7)=0,"",_xlfn.MINIFS(IDP!$Q$6:$Q$200,IDP!$J$6:$J$200,NFL!$F28,IDP!$F$6:$F$200,NFL!Z$7))</f>
        <v/>
      </c>
      <c r="AA28" s="337">
        <f>IF(_xlfn.MINIFS(IDP!$Q$6:$Q$200,IDP!$J$6:$J$200,NFL!$F28,IDP!$F$6:$F$200,NFL!AA$7)=0,"",_xlfn.MINIFS(IDP!$Q$6:$Q$200,IDP!$J$6:$J$200,NFL!$F28,IDP!$F$6:$F$200,NFL!AA$7))</f>
        <v>22</v>
      </c>
      <c r="AB28" s="338">
        <f t="shared" si="1"/>
        <v>13.5</v>
      </c>
      <c r="AC28" s="338">
        <f>AVERAGEIFS(IDP!$Q$6:$Q$181,IDP!$J$6:$J$181,NFL!$F28)</f>
        <v>37</v>
      </c>
      <c r="AD28" s="338">
        <f>_xlfn.XLOOKUP($F28,DST!$G$6:$G$38,DST!$V$6:$V$38,"",0)</f>
        <v>0</v>
      </c>
      <c r="AE28" s="48">
        <f t="shared" si="2"/>
        <v>84.750000000000014</v>
      </c>
      <c r="AF28" s="43">
        <f t="shared" si="3"/>
        <v>32</v>
      </c>
      <c r="AI28" s="20" t="s">
        <v>433</v>
      </c>
      <c r="AJ28">
        <v>22.6</v>
      </c>
      <c r="AM28" s="158"/>
      <c r="AN28" s="159"/>
      <c r="AO28" s="163"/>
      <c r="AP28" s="32"/>
      <c r="AQ28" s="178">
        <f t="shared" si="4"/>
        <v>0</v>
      </c>
      <c r="AR28" s="159">
        <f t="shared" si="5"/>
        <v>1</v>
      </c>
    </row>
    <row r="29" spans="3:44" ht="21" customHeight="1">
      <c r="C29" s="288">
        <f t="shared" si="7"/>
        <v>22</v>
      </c>
      <c r="D29" s="289" t="str">
        <f t="shared" si="0"/>
        <v>NFL-22</v>
      </c>
      <c r="E29" s="289" t="s">
        <v>369</v>
      </c>
      <c r="F29" s="328" t="s">
        <v>46</v>
      </c>
      <c r="G29" s="329">
        <v>10</v>
      </c>
      <c r="H29" s="330"/>
      <c r="I29" s="331"/>
      <c r="J29" s="332">
        <f>INDEX(OL!$O$6:$O$38,MATCH($F29,OL!$G$6:$G$38,0))</f>
        <v>0</v>
      </c>
      <c r="K29" s="333"/>
      <c r="L29" s="333"/>
      <c r="M29" s="333"/>
      <c r="N29" s="334"/>
      <c r="O29" s="335">
        <f>_xlfn.MINIFS(OVERALL!$Y$6:$Y$512,OVERALL!$O$6:$O$512,NFL!$F29,OVERALL!$G$6:$G$512,NFL!O$7)</f>
        <v>74.3</v>
      </c>
      <c r="P29" s="336" cm="1">
        <f t="array" ref="P29">SMALL(IF(RB!$F$7:$F$106=NFL!$F29,RB!$O$7:$O$106),1)</f>
        <v>6.5</v>
      </c>
      <c r="Q29" s="336" cm="1">
        <f t="array" ref="Q29">SMALL(IF(RB!$F$7:$F$106=NFL!$F29,RB!$O$7:$O$106),2)</f>
        <v>68.8</v>
      </c>
      <c r="R29" s="336" cm="1">
        <f t="array" ref="R29">SMALL(IF(WR!$F$7:$F$200=NFL!$F29,WR!$O$7:$O$200),1)</f>
        <v>2.2000000000000002</v>
      </c>
      <c r="S29" s="336" cm="1">
        <f t="array" ref="S29">SMALL(IF(WR!$F$7:$F$200=NFL!$F29,WR!$O$7:$O$200),2)</f>
        <v>11.6</v>
      </c>
      <c r="T29" s="336" cm="1">
        <f t="array" ref="T29">IFERROR(SMALL(IF(WR!$F$7:$F$200=NFL!$F29,WR!$O$7:$O$200),3),100)</f>
        <v>50.6</v>
      </c>
      <c r="U29" s="337">
        <f>_xlfn.MINIFS(OVERALL!$Y$6:$Y$512,OVERALL!$O$6:$O$512,NFL!$F29,OVERALL!$G$6:$G$512,NFL!U$7)</f>
        <v>182.4</v>
      </c>
      <c r="V29" s="338">
        <f t="shared" si="6"/>
        <v>21.466666666666669</v>
      </c>
      <c r="W29" s="339">
        <f>IF(_xlfn.MINIFS(IDP!$Q$6:$Q$200,IDP!$J$6:$J$200,NFL!$F29,IDP!$F$6:$F$200,NFL!W$7)=0,"",_xlfn.MINIFS(IDP!$Q$6:$Q$200,IDP!$J$6:$J$200,NFL!$F29,IDP!$F$6:$F$200,NFL!W$7))</f>
        <v>23</v>
      </c>
      <c r="X29" s="336">
        <f>IF(_xlfn.MINIFS(IDP!$Q$6:$Q$200,IDP!$J$6:$J$200,NFL!$F29,IDP!$F$6:$F$200,NFL!X$7)=0,"",_xlfn.MINIFS(IDP!$Q$6:$Q$200,IDP!$J$6:$J$200,NFL!$F29,IDP!$F$6:$F$200,NFL!X$7))</f>
        <v>81</v>
      </c>
      <c r="Y29" s="336" t="str">
        <f>IF(_xlfn.MINIFS(IDP!$Q$6:$Q$200,IDP!$J$6:$J$200,NFL!$F29,IDP!$F$6:$F$200,NFL!Y$7)=0,"",_xlfn.MINIFS(IDP!$Q$6:$Q$200,IDP!$J$6:$J$200,NFL!$F29,IDP!$F$6:$F$200,NFL!Y$7))</f>
        <v/>
      </c>
      <c r="Z29" s="336" t="str">
        <f>IF(_xlfn.MINIFS(IDP!$Q$6:$Q$200,IDP!$J$6:$J$200,NFL!$F29,IDP!$F$6:$F$200,NFL!Z$7)=0,"",_xlfn.MINIFS(IDP!$Q$6:$Q$200,IDP!$J$6:$J$200,NFL!$F29,IDP!$F$6:$F$200,NFL!Z$7))</f>
        <v/>
      </c>
      <c r="AA29" s="337">
        <f>IF(_xlfn.MINIFS(IDP!$Q$6:$Q$200,IDP!$J$6:$J$200,NFL!$F29,IDP!$F$6:$F$200,NFL!AA$7)=0,"",_xlfn.MINIFS(IDP!$Q$6:$Q$200,IDP!$J$6:$J$200,NFL!$F29,IDP!$F$6:$F$200,NFL!AA$7))</f>
        <v>66</v>
      </c>
      <c r="AB29" s="338">
        <f t="shared" si="1"/>
        <v>56.666666666666664</v>
      </c>
      <c r="AC29" s="338">
        <f>AVERAGEIFS(IDP!$Q$6:$Q$181,IDP!$J$6:$J$181,NFL!$F29)</f>
        <v>68</v>
      </c>
      <c r="AD29" s="338">
        <f>_xlfn.XLOOKUP($F29,DST!$G$6:$G$38,DST!$V$6:$V$38,"",0)</f>
        <v>0</v>
      </c>
      <c r="AE29" s="48">
        <f t="shared" si="2"/>
        <v>34.840000000000003</v>
      </c>
      <c r="AF29" s="43">
        <f t="shared" si="3"/>
        <v>7</v>
      </c>
      <c r="AI29" s="20" t="s">
        <v>42</v>
      </c>
      <c r="AJ29">
        <v>22.7</v>
      </c>
      <c r="AM29" s="158"/>
      <c r="AN29" s="159"/>
      <c r="AO29" s="163"/>
      <c r="AP29" s="32"/>
      <c r="AQ29" s="178">
        <f t="shared" si="4"/>
        <v>0</v>
      </c>
      <c r="AR29" s="159">
        <f t="shared" si="5"/>
        <v>1</v>
      </c>
    </row>
    <row r="30" spans="3:44" ht="21" customHeight="1">
      <c r="C30" s="288">
        <f t="shared" si="7"/>
        <v>23</v>
      </c>
      <c r="D30" s="289" t="str">
        <f t="shared" si="0"/>
        <v>NFL-23</v>
      </c>
      <c r="E30" s="289" t="s">
        <v>382</v>
      </c>
      <c r="F30" s="328" t="s">
        <v>42</v>
      </c>
      <c r="G30" s="329">
        <v>10</v>
      </c>
      <c r="H30" s="330"/>
      <c r="I30" s="331"/>
      <c r="J30" s="332">
        <f>INDEX(OL!$O$6:$O$38,MATCH($F30,OL!$G$6:$G$38,0))</f>
        <v>2.6</v>
      </c>
      <c r="K30" s="333"/>
      <c r="L30" s="333"/>
      <c r="M30" s="333"/>
      <c r="N30" s="334"/>
      <c r="O30" s="335">
        <f>_xlfn.MINIFS(OVERALL!$Y$6:$Y$512,OVERALL!$O$6:$O$512,NFL!$F30,OVERALL!$G$6:$G$512,NFL!O$7)</f>
        <v>207.9</v>
      </c>
      <c r="P30" s="336" cm="1">
        <f t="array" ref="P30">SMALL(IF(RB!$F$7:$F$106=NFL!$F30,RB!$O$7:$O$106),1)</f>
        <v>20.8</v>
      </c>
      <c r="Q30" s="336" cm="1">
        <f t="array" ref="Q30">SMALL(IF(RB!$F$7:$F$106=NFL!$F30,RB!$O$7:$O$106),2)</f>
        <v>39.799999999999997</v>
      </c>
      <c r="R30" s="336" cm="1">
        <f t="array" ref="R30">SMALL(IF(WR!$F$7:$F$200=NFL!$F30,WR!$O$7:$O$200),1)</f>
        <v>29.1</v>
      </c>
      <c r="S30" s="336" cm="1">
        <f t="array" ref="S30">SMALL(IF(WR!$F$7:$F$200=NFL!$F30,WR!$O$7:$O$200),2)</f>
        <v>54.9</v>
      </c>
      <c r="T30" s="336" cm="1">
        <f t="array" ref="T30">IFERROR(SMALL(IF(WR!$F$7:$F$200=NFL!$F30,WR!$O$7:$O$200),3),100)</f>
        <v>67.7</v>
      </c>
      <c r="U30" s="337">
        <f>_xlfn.MINIFS(OVERALL!$Y$6:$Y$512,OVERALL!$O$6:$O$512,NFL!$F30,OVERALL!$G$6:$G$512,NFL!U$7)</f>
        <v>269.60000000000002</v>
      </c>
      <c r="V30" s="338">
        <f t="shared" si="6"/>
        <v>50.566666666666663</v>
      </c>
      <c r="W30" s="339">
        <f>IF(_xlfn.MINIFS(IDP!$Q$6:$Q$200,IDP!$J$6:$J$200,NFL!$F30,IDP!$F$6:$F$200,NFL!W$7)=0,"",_xlfn.MINIFS(IDP!$Q$6:$Q$200,IDP!$J$6:$J$200,NFL!$F30,IDP!$F$6:$F$200,NFL!W$7))</f>
        <v>16</v>
      </c>
      <c r="X30" s="336" t="str">
        <f>IF(_xlfn.MINIFS(IDP!$Q$6:$Q$200,IDP!$J$6:$J$200,NFL!$F30,IDP!$F$6:$F$200,NFL!X$7)=0,"",_xlfn.MINIFS(IDP!$Q$6:$Q$200,IDP!$J$6:$J$200,NFL!$F30,IDP!$F$6:$F$200,NFL!X$7))</f>
        <v/>
      </c>
      <c r="Y30" s="336">
        <f>IF(_xlfn.MINIFS(IDP!$Q$6:$Q$200,IDP!$J$6:$J$200,NFL!$F30,IDP!$F$6:$F$200,NFL!Y$7)=0,"",_xlfn.MINIFS(IDP!$Q$6:$Q$200,IDP!$J$6:$J$200,NFL!$F30,IDP!$F$6:$F$200,NFL!Y$7))</f>
        <v>118</v>
      </c>
      <c r="Z30" s="336" t="str">
        <f>IF(_xlfn.MINIFS(IDP!$Q$6:$Q$200,IDP!$J$6:$J$200,NFL!$F30,IDP!$F$6:$F$200,NFL!Z$7)=0,"",_xlfn.MINIFS(IDP!$Q$6:$Q$200,IDP!$J$6:$J$200,NFL!$F30,IDP!$F$6:$F$200,NFL!Z$7))</f>
        <v/>
      </c>
      <c r="AA30" s="337">
        <f>IF(_xlfn.MINIFS(IDP!$Q$6:$Q$200,IDP!$J$6:$J$200,NFL!$F30,IDP!$F$6:$F$200,NFL!AA$7)=0,"",_xlfn.MINIFS(IDP!$Q$6:$Q$200,IDP!$J$6:$J$200,NFL!$F30,IDP!$F$6:$F$200,NFL!AA$7))</f>
        <v>98</v>
      </c>
      <c r="AB30" s="338">
        <f t="shared" si="1"/>
        <v>77.333333333333329</v>
      </c>
      <c r="AC30" s="338">
        <f>AVERAGEIFS(IDP!$Q$6:$Q$181,IDP!$J$6:$J$181,NFL!$F30)</f>
        <v>79.5</v>
      </c>
      <c r="AD30" s="338">
        <f>_xlfn.XLOOKUP($F30,DST!$G$6:$G$38,DST!$V$6:$V$38,"",0)</f>
        <v>0</v>
      </c>
      <c r="AE30" s="48">
        <f t="shared" si="2"/>
        <v>70.55</v>
      </c>
      <c r="AF30" s="43">
        <f t="shared" si="3"/>
        <v>27</v>
      </c>
      <c r="AI30" s="20" t="s">
        <v>49</v>
      </c>
      <c r="AJ30">
        <v>22.900000000000006</v>
      </c>
      <c r="AM30" s="158"/>
      <c r="AN30" s="159"/>
      <c r="AO30" s="163"/>
      <c r="AP30" s="32"/>
      <c r="AQ30" s="178">
        <f t="shared" si="4"/>
        <v>0</v>
      </c>
      <c r="AR30" s="159">
        <f t="shared" si="5"/>
        <v>1</v>
      </c>
    </row>
    <row r="31" spans="3:44" ht="21" customHeight="1">
      <c r="C31" s="288">
        <f t="shared" si="7"/>
        <v>24</v>
      </c>
      <c r="D31" s="289" t="str">
        <f t="shared" si="0"/>
        <v>NFL-24</v>
      </c>
      <c r="E31" s="289" t="s">
        <v>366</v>
      </c>
      <c r="F31" s="328" t="s">
        <v>52</v>
      </c>
      <c r="G31" s="329">
        <v>9</v>
      </c>
      <c r="H31" s="330"/>
      <c r="I31" s="331"/>
      <c r="J31" s="332">
        <f>INDEX(OL!$O$6:$O$38,MATCH($F31,OL!$G$6:$G$38,0))</f>
        <v>3.2</v>
      </c>
      <c r="K31" s="333"/>
      <c r="L31" s="333"/>
      <c r="M31" s="333"/>
      <c r="N31" s="334"/>
      <c r="O31" s="335">
        <f>_xlfn.MINIFS(OVERALL!$Y$6:$Y$512,OVERALL!$O$6:$O$512,NFL!$F31,OVERALL!$G$6:$G$512,NFL!O$7)</f>
        <v>84.4</v>
      </c>
      <c r="P31" s="336" cm="1">
        <f t="array" ref="P31">SMALL(IF(RB!$F$7:$F$106=NFL!$F31,RB!$O$7:$O$106),1)</f>
        <v>11.3</v>
      </c>
      <c r="Q31" s="336" cm="1">
        <f t="array" ref="Q31">SMALL(IF(RB!$F$7:$F$106=NFL!$F31,RB!$O$7:$O$106),2)</f>
        <v>36.4</v>
      </c>
      <c r="R31" s="336" cm="1">
        <f t="array" ref="R31">SMALL(IF(WR!$F$7:$F$200=NFL!$F31,WR!$O$7:$O$200),1)</f>
        <v>15.6</v>
      </c>
      <c r="S31" s="336" cm="1">
        <f t="array" ref="S31">SMALL(IF(WR!$F$7:$F$200=NFL!$F31,WR!$O$7:$O$200),2)</f>
        <v>28.3</v>
      </c>
      <c r="T31" s="336" cm="1">
        <f t="array" ref="T31">IFERROR(SMALL(IF(WR!$F$7:$F$200=NFL!$F31,WR!$O$7:$O$200),3),100)</f>
        <v>71.3</v>
      </c>
      <c r="U31" s="337">
        <f>_xlfn.MINIFS(OVERALL!$Y$6:$Y$512,OVERALL!$O$6:$O$512,NFL!$F31,OVERALL!$G$6:$G$512,NFL!U$7)</f>
        <v>152.1</v>
      </c>
      <c r="V31" s="338">
        <f t="shared" si="6"/>
        <v>38.4</v>
      </c>
      <c r="W31" s="339">
        <f>IF(_xlfn.MINIFS(IDP!$Q$6:$Q$200,IDP!$J$6:$J$200,NFL!$F31,IDP!$F$6:$F$200,NFL!W$7)=0,"",_xlfn.MINIFS(IDP!$Q$6:$Q$200,IDP!$J$6:$J$200,NFL!$F31,IDP!$F$6:$F$200,NFL!W$7))</f>
        <v>107</v>
      </c>
      <c r="X31" s="336" t="str">
        <f>IF(_xlfn.MINIFS(IDP!$Q$6:$Q$200,IDP!$J$6:$J$200,NFL!$F31,IDP!$F$6:$F$200,NFL!X$7)=0,"",_xlfn.MINIFS(IDP!$Q$6:$Q$200,IDP!$J$6:$J$200,NFL!$F31,IDP!$F$6:$F$200,NFL!X$7))</f>
        <v/>
      </c>
      <c r="Y31" s="336" t="str">
        <f>IF(_xlfn.MINIFS(IDP!$Q$6:$Q$200,IDP!$J$6:$J$200,NFL!$F31,IDP!$F$6:$F$200,NFL!Y$7)=0,"",_xlfn.MINIFS(IDP!$Q$6:$Q$200,IDP!$J$6:$J$200,NFL!$F31,IDP!$F$6:$F$200,NFL!Y$7))</f>
        <v/>
      </c>
      <c r="Z31" s="336" t="str">
        <f>IF(_xlfn.MINIFS(IDP!$Q$6:$Q$200,IDP!$J$6:$J$200,NFL!$F31,IDP!$F$6:$F$200,NFL!Z$7)=0,"",_xlfn.MINIFS(IDP!$Q$6:$Q$200,IDP!$J$6:$J$200,NFL!$F31,IDP!$F$6:$F$200,NFL!Z$7))</f>
        <v/>
      </c>
      <c r="AA31" s="337">
        <f>IF(_xlfn.MINIFS(IDP!$Q$6:$Q$200,IDP!$J$6:$J$200,NFL!$F31,IDP!$F$6:$F$200,NFL!AA$7)=0,"",_xlfn.MINIFS(IDP!$Q$6:$Q$200,IDP!$J$6:$J$200,NFL!$F31,IDP!$F$6:$F$200,NFL!AA$7))</f>
        <v>67</v>
      </c>
      <c r="AB31" s="338">
        <f t="shared" si="1"/>
        <v>87</v>
      </c>
      <c r="AC31" s="338">
        <f>AVERAGEIFS(IDP!$Q$6:$Q$181,IDP!$J$6:$J$181,NFL!$F31)</f>
        <v>101.66666666666667</v>
      </c>
      <c r="AD31" s="338">
        <f>_xlfn.XLOOKUP($F31,DST!$G$6:$G$38,DST!$V$6:$V$38,"",0)</f>
        <v>0</v>
      </c>
      <c r="AE31" s="48">
        <f t="shared" si="2"/>
        <v>36.275000000000006</v>
      </c>
      <c r="AF31" s="43">
        <f t="shared" si="3"/>
        <v>9</v>
      </c>
      <c r="AI31" s="20" t="s">
        <v>31</v>
      </c>
      <c r="AJ31">
        <v>23.900000000000002</v>
      </c>
      <c r="AM31" s="158"/>
      <c r="AN31" s="159"/>
      <c r="AO31" s="163"/>
      <c r="AP31" s="32"/>
      <c r="AQ31" s="178">
        <f t="shared" si="4"/>
        <v>0</v>
      </c>
      <c r="AR31" s="159">
        <f t="shared" si="5"/>
        <v>1</v>
      </c>
    </row>
    <row r="32" spans="3:44" ht="21" customHeight="1">
      <c r="C32" s="288">
        <f t="shared" si="7"/>
        <v>25</v>
      </c>
      <c r="D32" s="289" t="str">
        <f t="shared" si="0"/>
        <v>NFL-25</v>
      </c>
      <c r="E32" s="289" t="s">
        <v>361</v>
      </c>
      <c r="F32" s="328" t="s">
        <v>49</v>
      </c>
      <c r="G32" s="329">
        <v>11</v>
      </c>
      <c r="H32" s="330"/>
      <c r="I32" s="331"/>
      <c r="J32" s="332">
        <f>INDEX(OL!$O$6:$O$38,MATCH($F32,OL!$G$6:$G$38,0))</f>
        <v>5.2</v>
      </c>
      <c r="K32" s="333"/>
      <c r="L32" s="333"/>
      <c r="M32" s="333"/>
      <c r="N32" s="334"/>
      <c r="O32" s="335">
        <f>_xlfn.MINIFS(OVERALL!$Y$6:$Y$512,OVERALL!$O$6:$O$512,NFL!$F32,OVERALL!$G$6:$G$512,NFL!O$7)</f>
        <v>128</v>
      </c>
      <c r="P32" s="336" cm="1">
        <f t="array" ref="P32">SMALL(IF(RB!$F$7:$F$106=NFL!$F32,RB!$O$7:$O$106),1)</f>
        <v>20.5</v>
      </c>
      <c r="Q32" s="336" cm="1">
        <f t="array" ref="Q32">SMALL(IF(RB!$F$7:$F$106=NFL!$F32,RB!$O$7:$O$106),2)</f>
        <v>42.5</v>
      </c>
      <c r="R32" s="336" cm="1">
        <f t="array" ref="R32">SMALL(IF(WR!$F$7:$F$200=NFL!$F32,WR!$O$7:$O$200),1)</f>
        <v>38.1</v>
      </c>
      <c r="S32" s="336" cm="1">
        <f t="array" ref="S32">SMALL(IF(WR!$F$7:$F$200=NFL!$F32,WR!$O$7:$O$200),2)</f>
        <v>70.2</v>
      </c>
      <c r="T32" s="336" cm="1">
        <f t="array" ref="T32">IFERROR(SMALL(IF(WR!$F$7:$F$200=NFL!$F32,WR!$O$7:$O$200),3),100)</f>
        <v>87</v>
      </c>
      <c r="U32" s="337">
        <f>_xlfn.MINIFS(OVERALL!$Y$6:$Y$512,OVERALL!$O$6:$O$512,NFL!$F32,OVERALL!$G$6:$G$512,NFL!U$7)</f>
        <v>173.6</v>
      </c>
      <c r="V32" s="338">
        <f t="shared" si="6"/>
        <v>65.100000000000009</v>
      </c>
      <c r="W32" s="339">
        <f>IF(_xlfn.MINIFS(IDP!$Q$6:$Q$200,IDP!$J$6:$J$200,NFL!$F32,IDP!$F$6:$F$200,NFL!W$7)=0,"",_xlfn.MINIFS(IDP!$Q$6:$Q$200,IDP!$J$6:$J$200,NFL!$F32,IDP!$F$6:$F$200,NFL!W$7))</f>
        <v>19</v>
      </c>
      <c r="X32" s="336">
        <f>IF(_xlfn.MINIFS(IDP!$Q$6:$Q$200,IDP!$J$6:$J$200,NFL!$F32,IDP!$F$6:$F$200,NFL!X$7)=0,"",_xlfn.MINIFS(IDP!$Q$6:$Q$200,IDP!$J$6:$J$200,NFL!$F32,IDP!$F$6:$F$200,NFL!X$7))</f>
        <v>107</v>
      </c>
      <c r="Y32" s="336" t="str">
        <f>IF(_xlfn.MINIFS(IDP!$Q$6:$Q$200,IDP!$J$6:$J$200,NFL!$F32,IDP!$F$6:$F$200,NFL!Y$7)=0,"",_xlfn.MINIFS(IDP!$Q$6:$Q$200,IDP!$J$6:$J$200,NFL!$F32,IDP!$F$6:$F$200,NFL!Y$7))</f>
        <v/>
      </c>
      <c r="Z32" s="336" t="str">
        <f>IF(_xlfn.MINIFS(IDP!$Q$6:$Q$200,IDP!$J$6:$J$200,NFL!$F32,IDP!$F$6:$F$200,NFL!Z$7)=0,"",_xlfn.MINIFS(IDP!$Q$6:$Q$200,IDP!$J$6:$J$200,NFL!$F32,IDP!$F$6:$F$200,NFL!Z$7))</f>
        <v/>
      </c>
      <c r="AA32" s="337" t="str">
        <f>IF(_xlfn.MINIFS(IDP!$Q$6:$Q$200,IDP!$J$6:$J$200,NFL!$F32,IDP!$F$6:$F$200,NFL!AA$7)=0,"",_xlfn.MINIFS(IDP!$Q$6:$Q$200,IDP!$J$6:$J$200,NFL!$F32,IDP!$F$6:$F$200,NFL!AA$7))</f>
        <v/>
      </c>
      <c r="AB32" s="338">
        <f t="shared" si="1"/>
        <v>63</v>
      </c>
      <c r="AC32" s="338">
        <f>AVERAGEIFS(IDP!$Q$6:$Q$181,IDP!$J$6:$J$181,NFL!$F32)</f>
        <v>69.333333333333329</v>
      </c>
      <c r="AD32" s="338">
        <f>_xlfn.XLOOKUP($F32,DST!$G$6:$G$38,DST!$V$6:$V$38,"",0)</f>
        <v>0</v>
      </c>
      <c r="AE32" s="48">
        <f t="shared" si="2"/>
        <v>53.030000000000008</v>
      </c>
      <c r="AF32" s="43">
        <f t="shared" si="3"/>
        <v>18</v>
      </c>
      <c r="AI32" s="20" t="s">
        <v>6</v>
      </c>
      <c r="AJ32">
        <v>24.300000000000004</v>
      </c>
      <c r="AM32" s="158"/>
      <c r="AN32" s="159"/>
      <c r="AO32" s="163"/>
      <c r="AP32" s="32"/>
      <c r="AQ32" s="178">
        <f t="shared" si="4"/>
        <v>0</v>
      </c>
      <c r="AR32" s="159">
        <f t="shared" si="5"/>
        <v>1</v>
      </c>
    </row>
    <row r="33" spans="1:44" ht="21" customHeight="1">
      <c r="C33" s="288">
        <f t="shared" si="7"/>
        <v>26</v>
      </c>
      <c r="D33" s="289" t="str">
        <f t="shared" si="0"/>
        <v>NFL-26</v>
      </c>
      <c r="E33" s="289" t="s">
        <v>373</v>
      </c>
      <c r="F33" s="328" t="s">
        <v>29</v>
      </c>
      <c r="G33" s="329">
        <v>10</v>
      </c>
      <c r="H33" s="330"/>
      <c r="I33" s="331"/>
      <c r="J33" s="332">
        <f>INDEX(OL!$O$6:$O$38,MATCH($F33,OL!$G$6:$G$38,0))</f>
        <v>3.4000000000000004</v>
      </c>
      <c r="K33" s="333"/>
      <c r="L33" s="333"/>
      <c r="M33" s="333"/>
      <c r="N33" s="334"/>
      <c r="O33" s="335">
        <f>_xlfn.MINIFS(OVERALL!$Y$6:$Y$512,OVERALL!$O$6:$O$512,NFL!$F33,OVERALL!$G$6:$G$512,NFL!O$7)</f>
        <v>55</v>
      </c>
      <c r="P33" s="336" cm="1">
        <f t="array" ref="P33">SMALL(IF(RB!$F$7:$F$106=NFL!$F33,RB!$O$7:$O$106),1)</f>
        <v>22.4</v>
      </c>
      <c r="Q33" s="336" cm="1">
        <f t="array" ref="Q33">SMALL(IF(RB!$F$7:$F$106=NFL!$F33,RB!$O$7:$O$106),2)</f>
        <v>63.5</v>
      </c>
      <c r="R33" s="336" cm="1">
        <f t="array" ref="R33">SMALL(IF(WR!$F$7:$F$200=NFL!$F33,WR!$O$7:$O$200),1)</f>
        <v>31</v>
      </c>
      <c r="S33" s="336" cm="1">
        <f t="array" ref="S33">SMALL(IF(WR!$F$7:$F$200=NFL!$F33,WR!$O$7:$O$200),2)</f>
        <v>98</v>
      </c>
      <c r="T33" s="336" cm="1">
        <f t="array" ref="T33">IFERROR(SMALL(IF(WR!$F$7:$F$200=NFL!$F33,WR!$O$7:$O$200),3),100)</f>
        <v>100</v>
      </c>
      <c r="U33" s="337">
        <f>_xlfn.MINIFS(OVERALL!$Y$6:$Y$512,OVERALL!$O$6:$O$512,NFL!$F33,OVERALL!$G$6:$G$512,NFL!U$7)</f>
        <v>14.8</v>
      </c>
      <c r="V33" s="338">
        <f t="shared" si="6"/>
        <v>76.333333333333329</v>
      </c>
      <c r="W33" s="339">
        <f>IF(_xlfn.MINIFS(IDP!$Q$6:$Q$200,IDP!$J$6:$J$200,NFL!$F33,IDP!$F$6:$F$200,NFL!W$7)=0,"",_xlfn.MINIFS(IDP!$Q$6:$Q$200,IDP!$J$6:$J$200,NFL!$F33,IDP!$F$6:$F$200,NFL!W$7))</f>
        <v>90</v>
      </c>
      <c r="X33" s="336" t="str">
        <f>IF(_xlfn.MINIFS(IDP!$Q$6:$Q$200,IDP!$J$6:$J$200,NFL!$F33,IDP!$F$6:$F$200,NFL!X$7)=0,"",_xlfn.MINIFS(IDP!$Q$6:$Q$200,IDP!$J$6:$J$200,NFL!$F33,IDP!$F$6:$F$200,NFL!X$7))</f>
        <v/>
      </c>
      <c r="Y33" s="336" t="str">
        <f>IF(_xlfn.MINIFS(IDP!$Q$6:$Q$200,IDP!$J$6:$J$200,NFL!$F33,IDP!$F$6:$F$200,NFL!Y$7)=0,"",_xlfn.MINIFS(IDP!$Q$6:$Q$200,IDP!$J$6:$J$200,NFL!$F33,IDP!$F$6:$F$200,NFL!Y$7))</f>
        <v/>
      </c>
      <c r="Z33" s="336">
        <f>IF(_xlfn.MINIFS(IDP!$Q$6:$Q$200,IDP!$J$6:$J$200,NFL!$F33,IDP!$F$6:$F$200,NFL!Z$7)=0,"",_xlfn.MINIFS(IDP!$Q$6:$Q$200,IDP!$J$6:$J$200,NFL!$F33,IDP!$F$6:$F$200,NFL!Z$7))</f>
        <v>121</v>
      </c>
      <c r="AA33" s="337">
        <f>IF(_xlfn.MINIFS(IDP!$Q$6:$Q$200,IDP!$J$6:$J$200,NFL!$F33,IDP!$F$6:$F$200,NFL!AA$7)=0,"",_xlfn.MINIFS(IDP!$Q$6:$Q$200,IDP!$J$6:$J$200,NFL!$F33,IDP!$F$6:$F$200,NFL!AA$7))</f>
        <v>96</v>
      </c>
      <c r="AB33" s="338">
        <f t="shared" si="1"/>
        <v>102.33333333333333</v>
      </c>
      <c r="AC33" s="338">
        <f>AVERAGEIFS(IDP!$Q$6:$Q$181,IDP!$J$6:$J$181,NFL!$F33)</f>
        <v>102.33333333333333</v>
      </c>
      <c r="AD33" s="338">
        <f>_xlfn.XLOOKUP($F33,DST!$G$6:$G$38,DST!$V$6:$V$38,"",0)</f>
        <v>0</v>
      </c>
      <c r="AE33" s="48">
        <f t="shared" si="2"/>
        <v>33.840000000000003</v>
      </c>
      <c r="AF33" s="43">
        <f t="shared" si="3"/>
        <v>6</v>
      </c>
      <c r="AI33" s="20" t="s">
        <v>10</v>
      </c>
      <c r="AJ33">
        <v>25.5</v>
      </c>
      <c r="AM33" s="158"/>
      <c r="AN33" s="159"/>
      <c r="AO33" s="163"/>
      <c r="AP33" s="32"/>
      <c r="AQ33" s="178">
        <f t="shared" si="4"/>
        <v>0</v>
      </c>
      <c r="AR33" s="159">
        <f t="shared" si="5"/>
        <v>1</v>
      </c>
    </row>
    <row r="34" spans="1:44" ht="21" customHeight="1">
      <c r="C34" s="288">
        <f t="shared" si="7"/>
        <v>27</v>
      </c>
      <c r="D34" s="289" t="str">
        <f t="shared" si="0"/>
        <v>NFL-27</v>
      </c>
      <c r="E34" s="289" t="s">
        <v>383</v>
      </c>
      <c r="F34" s="328" t="s">
        <v>53</v>
      </c>
      <c r="G34" s="329">
        <v>9</v>
      </c>
      <c r="H34" s="330"/>
      <c r="I34" s="331"/>
      <c r="J34" s="332">
        <f>INDEX(OL!$O$6:$O$38,MATCH($F34,OL!$G$6:$G$38,0))</f>
        <v>3.6</v>
      </c>
      <c r="K34" s="333"/>
      <c r="L34" s="333"/>
      <c r="M34" s="333"/>
      <c r="N34" s="334"/>
      <c r="O34" s="335">
        <f>_xlfn.MINIFS(OVERALL!$Y$6:$Y$512,OVERALL!$O$6:$O$512,NFL!$F34,OVERALL!$G$6:$G$512,NFL!O$7)</f>
        <v>158.80000000000001</v>
      </c>
      <c r="P34" s="336" cm="1">
        <f t="array" ref="P34">SMALL(IF(RB!$F$7:$F$106=NFL!$F34,RB!$O$7:$O$106),1)</f>
        <v>10.3</v>
      </c>
      <c r="Q34" s="336" cm="1">
        <f t="array" ref="Q34">SMALL(IF(RB!$F$7:$F$106=NFL!$F34,RB!$O$7:$O$106),2)</f>
        <v>74.7</v>
      </c>
      <c r="R34" s="336" cm="1">
        <f t="array" ref="R34">SMALL(IF(WR!$F$7:$F$200=NFL!$F34,WR!$O$7:$O$200),1)</f>
        <v>45.6</v>
      </c>
      <c r="S34" s="336" cm="1">
        <f t="array" ref="S34">SMALL(IF(WR!$F$7:$F$200=NFL!$F34,WR!$O$7:$O$200),2)</f>
        <v>61.6</v>
      </c>
      <c r="T34" s="336" cm="1">
        <f t="array" ref="T34">IFERROR(SMALL(IF(WR!$F$7:$F$200=NFL!$F34,WR!$O$7:$O$200),3),100)</f>
        <v>70.099999999999994</v>
      </c>
      <c r="U34" s="337">
        <f>_xlfn.MINIFS(OVERALL!$Y$6:$Y$512,OVERALL!$O$6:$O$512,NFL!$F34,OVERALL!$G$6:$G$512,NFL!U$7)</f>
        <v>277.89999999999998</v>
      </c>
      <c r="V34" s="338">
        <f t="shared" si="6"/>
        <v>59.1</v>
      </c>
      <c r="W34" s="339">
        <f>IF(_xlfn.MINIFS(IDP!$Q$6:$Q$200,IDP!$J$6:$J$200,NFL!$F34,IDP!$F$6:$F$200,NFL!W$7)=0,"",_xlfn.MINIFS(IDP!$Q$6:$Q$200,IDP!$J$6:$J$200,NFL!$F34,IDP!$F$6:$F$200,NFL!W$7))</f>
        <v>19</v>
      </c>
      <c r="X34" s="336">
        <f>IF(_xlfn.MINIFS(IDP!$Q$6:$Q$200,IDP!$J$6:$J$200,NFL!$F34,IDP!$F$6:$F$200,NFL!X$7)=0,"",_xlfn.MINIFS(IDP!$Q$6:$Q$200,IDP!$J$6:$J$200,NFL!$F34,IDP!$F$6:$F$200,NFL!X$7))</f>
        <v>117</v>
      </c>
      <c r="Y34" s="336" t="str">
        <f>IF(_xlfn.MINIFS(IDP!$Q$6:$Q$200,IDP!$J$6:$J$200,NFL!$F34,IDP!$F$6:$F$200,NFL!Y$7)=0,"",_xlfn.MINIFS(IDP!$Q$6:$Q$200,IDP!$J$6:$J$200,NFL!$F34,IDP!$F$6:$F$200,NFL!Y$7))</f>
        <v/>
      </c>
      <c r="Z34" s="336">
        <f>IF(_xlfn.MINIFS(IDP!$Q$6:$Q$200,IDP!$J$6:$J$200,NFL!$F34,IDP!$F$6:$F$200,NFL!Z$7)=0,"",_xlfn.MINIFS(IDP!$Q$6:$Q$200,IDP!$J$6:$J$200,NFL!$F34,IDP!$F$6:$F$200,NFL!Z$7))</f>
        <v>123</v>
      </c>
      <c r="AA34" s="337">
        <f>IF(_xlfn.MINIFS(IDP!$Q$6:$Q$200,IDP!$J$6:$J$200,NFL!$F34,IDP!$F$6:$F$200,NFL!AA$7)=0,"",_xlfn.MINIFS(IDP!$Q$6:$Q$200,IDP!$J$6:$J$200,NFL!$F34,IDP!$F$6:$F$200,NFL!AA$7))</f>
        <v>72</v>
      </c>
      <c r="AB34" s="338">
        <f t="shared" si="1"/>
        <v>82.75</v>
      </c>
      <c r="AC34" s="338">
        <f>AVERAGEIFS(IDP!$Q$6:$Q$181,IDP!$J$6:$J$181,NFL!$F34)</f>
        <v>95.2</v>
      </c>
      <c r="AD34" s="338">
        <f>_xlfn.XLOOKUP($F34,DST!$G$6:$G$38,DST!$V$6:$V$38,"",0)</f>
        <v>0</v>
      </c>
      <c r="AE34" s="48">
        <f t="shared" si="2"/>
        <v>65.84</v>
      </c>
      <c r="AF34" s="43">
        <f t="shared" si="3"/>
        <v>25</v>
      </c>
      <c r="AI34" s="20" t="s">
        <v>32</v>
      </c>
      <c r="AJ34">
        <v>27.2</v>
      </c>
      <c r="AM34" s="158"/>
      <c r="AN34" s="159"/>
      <c r="AO34" s="163"/>
      <c r="AP34" s="32"/>
      <c r="AQ34" s="178">
        <f t="shared" si="4"/>
        <v>0</v>
      </c>
      <c r="AR34" s="159">
        <f t="shared" si="5"/>
        <v>1</v>
      </c>
    </row>
    <row r="35" spans="1:44" ht="21" customHeight="1">
      <c r="C35" s="288">
        <f t="shared" si="7"/>
        <v>28</v>
      </c>
      <c r="D35" s="289" t="str">
        <f t="shared" si="0"/>
        <v>NFL-28</v>
      </c>
      <c r="E35" s="289" t="s">
        <v>377</v>
      </c>
      <c r="F35" s="328" t="s">
        <v>48</v>
      </c>
      <c r="G35" s="329">
        <v>6</v>
      </c>
      <c r="H35" s="330"/>
      <c r="I35" s="331"/>
      <c r="J35" s="332">
        <f>INDEX(OL!$O$6:$O$38,MATCH($F35,OL!$G$6:$G$38,0))</f>
        <v>5.4</v>
      </c>
      <c r="K35" s="333"/>
      <c r="L35" s="333"/>
      <c r="M35" s="333"/>
      <c r="N35" s="334"/>
      <c r="O35" s="335">
        <f>_xlfn.MINIFS(OVERALL!$Y$6:$Y$512,OVERALL!$O$6:$O$512,NFL!$F35,OVERALL!$G$6:$G$512,NFL!O$7)</f>
        <v>160.1</v>
      </c>
      <c r="P35" s="336" cm="1">
        <f t="array" ref="P35">SMALL(IF(RB!$F$7:$F$106=NFL!$F35,RB!$O$7:$O$106),1)</f>
        <v>4.0999999999999996</v>
      </c>
      <c r="Q35" s="336" cm="1">
        <f t="array" ref="Q35">SMALL(IF(RB!$F$7:$F$106=NFL!$F35,RB!$O$7:$O$106),2)</f>
        <v>73.900000000000006</v>
      </c>
      <c r="R35" s="336" cm="1">
        <f t="array" ref="R35">SMALL(IF(WR!$F$7:$F$200=NFL!$F35,WR!$O$7:$O$200),1)</f>
        <v>41.3</v>
      </c>
      <c r="S35" s="336" cm="1">
        <f t="array" ref="S35">SMALL(IF(WR!$F$7:$F$200=NFL!$F35,WR!$O$7:$O$200),2)</f>
        <v>51.4</v>
      </c>
      <c r="T35" s="336" cm="1">
        <f t="array" ref="T35">IFERROR(SMALL(IF(WR!$F$7:$F$200=NFL!$F35,WR!$O$7:$O$200),3),100)</f>
        <v>93.7</v>
      </c>
      <c r="U35" s="337">
        <f>_xlfn.MINIFS(OVERALL!$Y$6:$Y$512,OVERALL!$O$6:$O$512,NFL!$F35,OVERALL!$G$6:$G$512,NFL!U$7)</f>
        <v>176.1</v>
      </c>
      <c r="V35" s="338">
        <f t="shared" si="6"/>
        <v>62.133333333333326</v>
      </c>
      <c r="W35" s="339">
        <f>IF(_xlfn.MINIFS(IDP!$Q$6:$Q$200,IDP!$J$6:$J$200,NFL!$F35,IDP!$F$6:$F$200,NFL!W$7)=0,"",_xlfn.MINIFS(IDP!$Q$6:$Q$200,IDP!$J$6:$J$200,NFL!$F35,IDP!$F$6:$F$200,NFL!W$7))</f>
        <v>89</v>
      </c>
      <c r="X35" s="336" t="str">
        <f>IF(_xlfn.MINIFS(IDP!$Q$6:$Q$200,IDP!$J$6:$J$200,NFL!$F35,IDP!$F$6:$F$200,NFL!X$7)=0,"",_xlfn.MINIFS(IDP!$Q$6:$Q$200,IDP!$J$6:$J$200,NFL!$F35,IDP!$F$6:$F$200,NFL!X$7))</f>
        <v/>
      </c>
      <c r="Y35" s="336">
        <f>IF(_xlfn.MINIFS(IDP!$Q$6:$Q$200,IDP!$J$6:$J$200,NFL!$F35,IDP!$F$6:$F$200,NFL!Y$7)=0,"",_xlfn.MINIFS(IDP!$Q$6:$Q$200,IDP!$J$6:$J$200,NFL!$F35,IDP!$F$6:$F$200,NFL!Y$7))</f>
        <v>114</v>
      </c>
      <c r="Z35" s="336" t="str">
        <f>IF(_xlfn.MINIFS(IDP!$Q$6:$Q$200,IDP!$J$6:$J$200,NFL!$F35,IDP!$F$6:$F$200,NFL!Z$7)=0,"",_xlfn.MINIFS(IDP!$Q$6:$Q$200,IDP!$J$6:$J$200,NFL!$F35,IDP!$F$6:$F$200,NFL!Z$7))</f>
        <v/>
      </c>
      <c r="AA35" s="337">
        <f>IF(_xlfn.MINIFS(IDP!$Q$6:$Q$200,IDP!$J$6:$J$200,NFL!$F35,IDP!$F$6:$F$200,NFL!AA$7)=0,"",_xlfn.MINIFS(IDP!$Q$6:$Q$200,IDP!$J$6:$J$200,NFL!$F35,IDP!$F$6:$F$200,NFL!AA$7))</f>
        <v>76</v>
      </c>
      <c r="AB35" s="338">
        <f t="shared" si="1"/>
        <v>93</v>
      </c>
      <c r="AC35" s="338">
        <f>AVERAGEIFS(IDP!$Q$6:$Q$181,IDP!$J$6:$J$181,NFL!$F35)</f>
        <v>93.75</v>
      </c>
      <c r="AD35" s="338">
        <f>_xlfn.XLOOKUP($F35,DST!$G$6:$G$38,DST!$V$6:$V$38,"",0)</f>
        <v>0</v>
      </c>
      <c r="AE35" s="48">
        <f t="shared" si="2"/>
        <v>60.820000000000007</v>
      </c>
      <c r="AF35" s="43">
        <f t="shared" si="3"/>
        <v>23</v>
      </c>
      <c r="AI35" s="20" t="s">
        <v>46</v>
      </c>
      <c r="AJ35">
        <v>27.4</v>
      </c>
      <c r="AM35" s="158"/>
      <c r="AN35" s="159"/>
      <c r="AO35" s="163"/>
      <c r="AP35" s="32"/>
      <c r="AQ35" s="178">
        <f t="shared" si="4"/>
        <v>0</v>
      </c>
      <c r="AR35" s="159">
        <f t="shared" si="5"/>
        <v>1</v>
      </c>
    </row>
    <row r="36" spans="1:44" ht="21" customHeight="1">
      <c r="C36" s="288">
        <f t="shared" si="7"/>
        <v>29</v>
      </c>
      <c r="D36" s="289" t="str">
        <f t="shared" si="0"/>
        <v>NFL-29</v>
      </c>
      <c r="E36" s="289" t="s">
        <v>372</v>
      </c>
      <c r="F36" s="328" t="s">
        <v>34</v>
      </c>
      <c r="G36" s="329">
        <v>7</v>
      </c>
      <c r="H36" s="330"/>
      <c r="I36" s="331"/>
      <c r="J36" s="332">
        <f>INDEX(OL!$O$6:$O$38,MATCH($F36,OL!$G$6:$G$38,0))</f>
        <v>4</v>
      </c>
      <c r="K36" s="333"/>
      <c r="L36" s="333"/>
      <c r="M36" s="333"/>
      <c r="N36" s="334"/>
      <c r="O36" s="335">
        <f>_xlfn.MINIFS(OVERALL!$Y$6:$Y$512,OVERALL!$O$6:$O$512,NFL!$F36,OVERALL!$G$6:$G$512,NFL!O$7)</f>
        <v>34</v>
      </c>
      <c r="P36" s="336" cm="1">
        <f t="array" ref="P36">SMALL(IF(RB!$F$7:$F$106=NFL!$F36,RB!$O$7:$O$106),1)</f>
        <v>33.4</v>
      </c>
      <c r="Q36" s="336" cm="1">
        <f t="array" ref="Q36">SMALL(IF(RB!$F$7:$F$106=NFL!$F36,RB!$O$7:$O$106),2)</f>
        <v>41.4</v>
      </c>
      <c r="R36" s="336" cm="1">
        <f t="array" ref="R36">SMALL(IF(WR!$F$7:$F$200=NFL!$F36,WR!$O$7:$O$200),1)</f>
        <v>5.9</v>
      </c>
      <c r="S36" s="336" cm="1">
        <f t="array" ref="S36">SMALL(IF(WR!$F$7:$F$200=NFL!$F36,WR!$O$7:$O$200),2)</f>
        <v>19.5</v>
      </c>
      <c r="T36" s="336" cm="1">
        <f t="array" ref="T36">IFERROR(SMALL(IF(WR!$F$7:$F$200=NFL!$F36,WR!$O$7:$O$200),3),100)</f>
        <v>71.7</v>
      </c>
      <c r="U36" s="337">
        <f>_xlfn.MINIFS(OVERALL!$Y$6:$Y$512,OVERALL!$O$6:$O$512,NFL!$F36,OVERALL!$G$6:$G$512,NFL!U$7)</f>
        <v>91.7</v>
      </c>
      <c r="V36" s="338">
        <f t="shared" si="6"/>
        <v>32.366666666666667</v>
      </c>
      <c r="W36" s="339">
        <f>IF(_xlfn.MINIFS(IDP!$Q$6:$Q$200,IDP!$J$6:$J$200,NFL!$F36,IDP!$F$6:$F$200,NFL!W$7)=0,"",_xlfn.MINIFS(IDP!$Q$6:$Q$200,IDP!$J$6:$J$200,NFL!$F36,IDP!$F$6:$F$200,NFL!W$7))</f>
        <v>60</v>
      </c>
      <c r="X36" s="336">
        <f>IF(_xlfn.MINIFS(IDP!$Q$6:$Q$200,IDP!$J$6:$J$200,NFL!$F36,IDP!$F$6:$F$200,NFL!X$7)=0,"",_xlfn.MINIFS(IDP!$Q$6:$Q$200,IDP!$J$6:$J$200,NFL!$F36,IDP!$F$6:$F$200,NFL!X$7))</f>
        <v>115</v>
      </c>
      <c r="Y36" s="336" t="str">
        <f>IF(_xlfn.MINIFS(IDP!$Q$6:$Q$200,IDP!$J$6:$J$200,NFL!$F36,IDP!$F$6:$F$200,NFL!Y$7)=0,"",_xlfn.MINIFS(IDP!$Q$6:$Q$200,IDP!$J$6:$J$200,NFL!$F36,IDP!$F$6:$F$200,NFL!Y$7))</f>
        <v/>
      </c>
      <c r="Z36" s="336" t="str">
        <f>IF(_xlfn.MINIFS(IDP!$Q$6:$Q$200,IDP!$J$6:$J$200,NFL!$F36,IDP!$F$6:$F$200,NFL!Z$7)=0,"",_xlfn.MINIFS(IDP!$Q$6:$Q$200,IDP!$J$6:$J$200,NFL!$F36,IDP!$F$6:$F$200,NFL!Z$7))</f>
        <v/>
      </c>
      <c r="AA36" s="337">
        <f>IF(_xlfn.MINIFS(IDP!$Q$6:$Q$200,IDP!$J$6:$J$200,NFL!$F36,IDP!$F$6:$F$200,NFL!AA$7)=0,"",_xlfn.MINIFS(IDP!$Q$6:$Q$200,IDP!$J$6:$J$200,NFL!$F36,IDP!$F$6:$F$200,NFL!AA$7))</f>
        <v>30</v>
      </c>
      <c r="AB36" s="338">
        <f t="shared" si="1"/>
        <v>68.333333333333329</v>
      </c>
      <c r="AC36" s="338">
        <f>AVERAGEIFS(IDP!$Q$6:$Q$181,IDP!$J$6:$J$181,NFL!$F36)</f>
        <v>86.833333333333329</v>
      </c>
      <c r="AD36" s="338">
        <f>_xlfn.XLOOKUP($F36,DST!$G$6:$G$38,DST!$V$6:$V$38,"",0)</f>
        <v>0</v>
      </c>
      <c r="AE36" s="48">
        <f t="shared" si="2"/>
        <v>24.615000000000002</v>
      </c>
      <c r="AF36" s="43">
        <f t="shared" si="3"/>
        <v>1</v>
      </c>
      <c r="AI36" s="20" t="s">
        <v>51</v>
      </c>
      <c r="AJ36">
        <v>27.600000000000005</v>
      </c>
      <c r="AM36" s="158"/>
      <c r="AN36" s="159"/>
      <c r="AO36" s="163"/>
      <c r="AP36" s="32"/>
      <c r="AQ36" s="178">
        <f t="shared" si="4"/>
        <v>0</v>
      </c>
      <c r="AR36" s="159">
        <f t="shared" si="5"/>
        <v>1</v>
      </c>
    </row>
    <row r="37" spans="1:44" ht="21" customHeight="1">
      <c r="C37" s="288">
        <f t="shared" si="7"/>
        <v>30</v>
      </c>
      <c r="D37" s="289" t="str">
        <f t="shared" si="0"/>
        <v>NFL-30</v>
      </c>
      <c r="E37" s="289" t="s">
        <v>640</v>
      </c>
      <c r="F37" s="328" t="s">
        <v>433</v>
      </c>
      <c r="G37" s="329">
        <v>6</v>
      </c>
      <c r="H37" s="330"/>
      <c r="I37" s="331"/>
      <c r="J37" s="332">
        <f>INDEX(OL!$O$6:$O$38,MATCH($F37,OL!$G$6:$G$38,0))</f>
        <v>5.8000000000000007</v>
      </c>
      <c r="K37" s="333"/>
      <c r="L37" s="333"/>
      <c r="M37" s="333"/>
      <c r="N37" s="334"/>
      <c r="O37" s="335">
        <f>_xlfn.MINIFS(OVERALL!$Y$6:$Y$512,OVERALL!$O$6:$O$512,NFL!$F37,OVERALL!$G$6:$G$512,NFL!O$7)</f>
        <v>109.6</v>
      </c>
      <c r="P37" s="336" cm="1">
        <f t="array" ref="P37">SMALL(IF(RB!$F$7:$F$106=NFL!$F37,RB!$O$7:$O$106),1)</f>
        <v>24.9</v>
      </c>
      <c r="Q37" s="336" cm="1">
        <f t="array" ref="Q37">SMALL(IF(RB!$F$7:$F$106=NFL!$F37,RB!$O$7:$O$106),2)</f>
        <v>53.4</v>
      </c>
      <c r="R37" s="336" cm="1">
        <f t="array" ref="R37">SMALL(IF(WR!$F$7:$F$200=NFL!$F37,WR!$O$7:$O$200),1)</f>
        <v>5.4</v>
      </c>
      <c r="S37" s="336" cm="1">
        <f t="array" ref="S37">SMALL(IF(WR!$F$7:$F$200=NFL!$F37,WR!$O$7:$O$200),2)</f>
        <v>41.3</v>
      </c>
      <c r="T37" s="336" cm="1">
        <f t="array" ref="T37">IFERROR(SMALL(IF(WR!$F$7:$F$200=NFL!$F37,WR!$O$7:$O$200),3),100)</f>
        <v>100</v>
      </c>
      <c r="U37" s="337">
        <f>_xlfn.MINIFS(OVERALL!$Y$6:$Y$512,OVERALL!$O$6:$O$512,NFL!$F37,OVERALL!$G$6:$G$512,NFL!U$7)</f>
        <v>53.3</v>
      </c>
      <c r="V37" s="338">
        <f t="shared" si="6"/>
        <v>48.9</v>
      </c>
      <c r="W37" s="339">
        <f>IF(_xlfn.MINIFS(IDP!$Q$6:$Q$200,IDP!$J$6:$J$200,NFL!$F37,IDP!$F$6:$F$200,NFL!W$7)=0,"",_xlfn.MINIFS(IDP!$Q$6:$Q$200,IDP!$J$6:$J$200,NFL!$F37,IDP!$F$6:$F$200,NFL!W$7))</f>
        <v>53</v>
      </c>
      <c r="X37" s="336">
        <f>IF(_xlfn.MINIFS(IDP!$Q$6:$Q$200,IDP!$J$6:$J$200,NFL!$F37,IDP!$F$6:$F$200,NFL!X$7)=0,"",_xlfn.MINIFS(IDP!$Q$6:$Q$200,IDP!$J$6:$J$200,NFL!$F37,IDP!$F$6:$F$200,NFL!X$7))</f>
        <v>69</v>
      </c>
      <c r="Y37" s="336" t="str">
        <f>IF(_xlfn.MINIFS(IDP!$Q$6:$Q$200,IDP!$J$6:$J$200,NFL!$F37,IDP!$F$6:$F$200,NFL!Y$7)=0,"",_xlfn.MINIFS(IDP!$Q$6:$Q$200,IDP!$J$6:$J$200,NFL!$F37,IDP!$F$6:$F$200,NFL!Y$7))</f>
        <v/>
      </c>
      <c r="Z37" s="336" t="str">
        <f>IF(_xlfn.MINIFS(IDP!$Q$6:$Q$200,IDP!$J$6:$J$200,NFL!$F37,IDP!$F$6:$F$200,NFL!Z$7)=0,"",_xlfn.MINIFS(IDP!$Q$6:$Q$200,IDP!$J$6:$J$200,NFL!$F37,IDP!$F$6:$F$200,NFL!Z$7))</f>
        <v/>
      </c>
      <c r="AA37" s="337">
        <f>IF(_xlfn.MINIFS(IDP!$Q$6:$Q$200,IDP!$J$6:$J$200,NFL!$F37,IDP!$F$6:$F$200,NFL!AA$7)=0,"",_xlfn.MINIFS(IDP!$Q$6:$Q$200,IDP!$J$6:$J$200,NFL!$F37,IDP!$F$6:$F$200,NFL!AA$7))</f>
        <v>85</v>
      </c>
      <c r="AB37" s="338">
        <f t="shared" si="1"/>
        <v>69</v>
      </c>
      <c r="AC37" s="338">
        <f>AVERAGEIFS(IDP!$Q$6:$Q$181,IDP!$J$6:$J$181,NFL!$F37)</f>
        <v>95</v>
      </c>
      <c r="AD37" s="338">
        <f>_xlfn.XLOOKUP($F37,DST!$G$6:$G$38,DST!$V$6:$V$38,"",0)</f>
        <v>0</v>
      </c>
      <c r="AE37" s="48">
        <f t="shared" si="2"/>
        <v>40.89</v>
      </c>
      <c r="AF37" s="43">
        <f t="shared" si="3"/>
        <v>14</v>
      </c>
      <c r="AI37" s="20" t="s">
        <v>14</v>
      </c>
      <c r="AJ37">
        <v>29.400000000000002</v>
      </c>
      <c r="AM37" s="158"/>
      <c r="AN37" s="159"/>
      <c r="AO37" s="163"/>
      <c r="AP37" s="32"/>
      <c r="AQ37" s="178">
        <f t="shared" si="4"/>
        <v>0</v>
      </c>
      <c r="AR37" s="159">
        <f t="shared" si="5"/>
        <v>1</v>
      </c>
    </row>
    <row r="38" spans="1:44" ht="21" customHeight="1">
      <c r="C38" s="288">
        <f t="shared" si="7"/>
        <v>31</v>
      </c>
      <c r="D38" s="289" t="str">
        <f t="shared" si="0"/>
        <v>NFL-31</v>
      </c>
      <c r="E38" s="289" t="s">
        <v>387</v>
      </c>
      <c r="F38" s="328" t="s">
        <v>51</v>
      </c>
      <c r="G38" s="329">
        <v>11</v>
      </c>
      <c r="H38" s="330"/>
      <c r="I38" s="331"/>
      <c r="J38" s="332">
        <f>INDEX(OL!$O$6:$O$38,MATCH($F38,OL!$G$6:$G$38,0))</f>
        <v>4.6000000000000005</v>
      </c>
      <c r="K38" s="333"/>
      <c r="L38" s="333"/>
      <c r="M38" s="333"/>
      <c r="N38" s="334"/>
      <c r="O38" s="335">
        <f>_xlfn.MINIFS(OVERALL!$Y$6:$Y$512,OVERALL!$O$6:$O$512,NFL!$F38,OVERALL!$G$6:$G$512,NFL!O$7)</f>
        <v>124.8</v>
      </c>
      <c r="P38" s="336" cm="1">
        <f t="array" ref="P38">SMALL(IF(RB!$F$7:$F$106=NFL!$F38,RB!$O$7:$O$106),1)</f>
        <v>30.3</v>
      </c>
      <c r="Q38" s="336" cm="1">
        <f t="array" ref="Q38">SMALL(IF(RB!$F$7:$F$106=NFL!$F38,RB!$O$7:$O$106),2)</f>
        <v>47.8</v>
      </c>
      <c r="R38" s="336" cm="1">
        <f t="array" ref="R38">SMALL(IF(WR!$F$7:$F$200=NFL!$F38,WR!$O$7:$O$200),1)</f>
        <v>9.8000000000000007</v>
      </c>
      <c r="S38" s="336" cm="1">
        <f t="array" ref="S38">SMALL(IF(WR!$F$7:$F$200=NFL!$F38,WR!$O$7:$O$200),2)</f>
        <v>22</v>
      </c>
      <c r="T38" s="336" cm="1">
        <f t="array" ref="T38">IFERROR(SMALL(IF(WR!$F$7:$F$200=NFL!$F38,WR!$O$7:$O$200),3),100)</f>
        <v>98.4</v>
      </c>
      <c r="U38" s="337">
        <f>_xlfn.MINIFS(OVERALL!$Y$6:$Y$512,OVERALL!$O$6:$O$512,NFL!$F38,OVERALL!$G$6:$G$512,NFL!U$7)</f>
        <v>142.6</v>
      </c>
      <c r="V38" s="338">
        <f t="shared" si="6"/>
        <v>43.400000000000006</v>
      </c>
      <c r="W38" s="339">
        <f>IF(_xlfn.MINIFS(IDP!$Q$6:$Q$200,IDP!$J$6:$J$200,NFL!$F38,IDP!$F$6:$F$200,NFL!W$7)=0,"",_xlfn.MINIFS(IDP!$Q$6:$Q$200,IDP!$J$6:$J$200,NFL!$F38,IDP!$F$6:$F$200,NFL!W$7))</f>
        <v>71</v>
      </c>
      <c r="X38" s="336">
        <f>IF(_xlfn.MINIFS(IDP!$Q$6:$Q$200,IDP!$J$6:$J$200,NFL!$F38,IDP!$F$6:$F$200,NFL!X$7)=0,"",_xlfn.MINIFS(IDP!$Q$6:$Q$200,IDP!$J$6:$J$200,NFL!$F38,IDP!$F$6:$F$200,NFL!X$7))</f>
        <v>106</v>
      </c>
      <c r="Y38" s="336">
        <f>IF(_xlfn.MINIFS(IDP!$Q$6:$Q$200,IDP!$J$6:$J$200,NFL!$F38,IDP!$F$6:$F$200,NFL!Y$7)=0,"",_xlfn.MINIFS(IDP!$Q$6:$Q$200,IDP!$J$6:$J$200,NFL!$F38,IDP!$F$6:$F$200,NFL!Y$7))</f>
        <v>98</v>
      </c>
      <c r="Z38" s="336" t="str">
        <f>IF(_xlfn.MINIFS(IDP!$Q$6:$Q$200,IDP!$J$6:$J$200,NFL!$F38,IDP!$F$6:$F$200,NFL!Z$7)=0,"",_xlfn.MINIFS(IDP!$Q$6:$Q$200,IDP!$J$6:$J$200,NFL!$F38,IDP!$F$6:$F$200,NFL!Z$7))</f>
        <v/>
      </c>
      <c r="AA38" s="337">
        <f>IF(_xlfn.MINIFS(IDP!$Q$6:$Q$200,IDP!$J$6:$J$200,NFL!$F38,IDP!$F$6:$F$200,NFL!AA$7)=0,"",_xlfn.MINIFS(IDP!$Q$6:$Q$200,IDP!$J$6:$J$200,NFL!$F38,IDP!$F$6:$F$200,NFL!AA$7))</f>
        <v>100</v>
      </c>
      <c r="AB38" s="338">
        <f t="shared" si="1"/>
        <v>93.75</v>
      </c>
      <c r="AC38" s="338">
        <f>AVERAGEIFS(IDP!$Q$6:$Q$181,IDP!$J$6:$J$181,NFL!$F38)</f>
        <v>103.16666666666667</v>
      </c>
      <c r="AD38" s="338">
        <f>_xlfn.XLOOKUP($F38,DST!$G$6:$G$38,DST!$V$6:$V$38,"",0)</f>
        <v>0</v>
      </c>
      <c r="AE38" s="48">
        <f t="shared" si="2"/>
        <v>47.59</v>
      </c>
      <c r="AF38" s="43">
        <f t="shared" si="3"/>
        <v>16</v>
      </c>
      <c r="AI38" s="20" t="s">
        <v>25</v>
      </c>
      <c r="AJ38">
        <v>30.799999999999997</v>
      </c>
      <c r="AM38" s="158"/>
      <c r="AN38" s="159"/>
      <c r="AO38" s="163"/>
      <c r="AP38" s="32"/>
      <c r="AQ38" s="178">
        <f t="shared" si="4"/>
        <v>0</v>
      </c>
      <c r="AR38" s="159">
        <f t="shared" si="5"/>
        <v>1</v>
      </c>
    </row>
    <row r="39" spans="1:44" ht="21" customHeight="1" thickBot="1">
      <c r="C39" s="299">
        <f t="shared" si="7"/>
        <v>32</v>
      </c>
      <c r="D39" s="300" t="str">
        <f t="shared" si="0"/>
        <v>NFL-32</v>
      </c>
      <c r="E39" s="300" t="s">
        <v>376</v>
      </c>
      <c r="F39" s="340" t="s">
        <v>50</v>
      </c>
      <c r="G39" s="341">
        <v>14</v>
      </c>
      <c r="H39" s="342"/>
      <c r="I39" s="343"/>
      <c r="J39" s="344">
        <f>INDEX(OL!$O$6:$O$38,MATCH($F39,OL!$G$6:$G$38,0))</f>
        <v>3</v>
      </c>
      <c r="K39" s="345"/>
      <c r="L39" s="345"/>
      <c r="M39" s="345"/>
      <c r="N39" s="346"/>
      <c r="O39" s="347">
        <f>_xlfn.MINIFS(OVERALL!$Y$6:$Y$512,OVERALL!$O$6:$O$512,NFL!$F39,OVERALL!$G$6:$G$512,NFL!O$7)</f>
        <v>191.2</v>
      </c>
      <c r="P39" s="348" cm="1">
        <f t="array" ref="P39">SMALL(IF(RB!$F$7:$F$106=NFL!$F39,RB!$O$7:$O$106),1)</f>
        <v>24.3</v>
      </c>
      <c r="Q39" s="348" cm="1">
        <f t="array" ref="Q39">SMALL(IF(RB!$F$7:$F$106=NFL!$F39,RB!$O$7:$O$106),2)</f>
        <v>54.1</v>
      </c>
      <c r="R39" s="348" cm="1">
        <f t="array" ref="R39">SMALL(IF(WR!$F$7:$F$200=NFL!$F39,WR!$O$7:$O$200),1)</f>
        <v>17.7</v>
      </c>
      <c r="S39" s="348" cm="1">
        <f t="array" ref="S39">SMALL(IF(WR!$F$7:$F$200=NFL!$F39,WR!$O$7:$O$200),2)</f>
        <v>62.7</v>
      </c>
      <c r="T39" s="348" cm="1">
        <f t="array" ref="T39">IFERROR(SMALL(IF(WR!$F$7:$F$200=NFL!$F39,WR!$O$7:$O$200),3),100)</f>
        <v>79.900000000000006</v>
      </c>
      <c r="U39" s="349">
        <f>_xlfn.MINIFS(OVERALL!$Y$6:$Y$512,OVERALL!$O$6:$O$512,NFL!$F39,OVERALL!$G$6:$G$512,NFL!U$7)</f>
        <v>198.2</v>
      </c>
      <c r="V39" s="350">
        <f t="shared" si="6"/>
        <v>53.433333333333337</v>
      </c>
      <c r="W39" s="351">
        <f>IF(_xlfn.MINIFS(IDP!$Q$6:$Q$200,IDP!$J$6:$J$200,NFL!$F39,IDP!$F$6:$F$200,NFL!W$7)=0,"",_xlfn.MINIFS(IDP!$Q$6:$Q$200,IDP!$J$6:$J$200,NFL!$F39,IDP!$F$6:$F$200,NFL!W$7))</f>
        <v>35</v>
      </c>
      <c r="X39" s="348">
        <f>IF(_xlfn.MINIFS(IDP!$Q$6:$Q$200,IDP!$J$6:$J$200,NFL!$F39,IDP!$F$6:$F$200,NFL!X$7)=0,"",_xlfn.MINIFS(IDP!$Q$6:$Q$200,IDP!$J$6:$J$200,NFL!$F39,IDP!$F$6:$F$200,NFL!X$7))</f>
        <v>92</v>
      </c>
      <c r="Y39" s="348">
        <f>IF(_xlfn.MINIFS(IDP!$Q$6:$Q$200,IDP!$J$6:$J$200,NFL!$F39,IDP!$F$6:$F$200,NFL!Y$7)=0,"",_xlfn.MINIFS(IDP!$Q$6:$Q$200,IDP!$J$6:$J$200,NFL!$F39,IDP!$F$6:$F$200,NFL!Y$7))</f>
        <v>104</v>
      </c>
      <c r="Z39" s="348" t="str">
        <f>IF(_xlfn.MINIFS(IDP!$Q$6:$Q$200,IDP!$J$6:$J$200,NFL!$F39,IDP!$F$6:$F$200,NFL!Z$7)=0,"",_xlfn.MINIFS(IDP!$Q$6:$Q$200,IDP!$J$6:$J$200,NFL!$F39,IDP!$F$6:$F$200,NFL!Z$7))</f>
        <v/>
      </c>
      <c r="AA39" s="349">
        <f>IF(_xlfn.MINIFS(IDP!$Q$6:$Q$200,IDP!$J$6:$J$200,NFL!$F39,IDP!$F$6:$F$200,NFL!AA$7)=0,"",_xlfn.MINIFS(IDP!$Q$6:$Q$200,IDP!$J$6:$J$200,NFL!$F39,IDP!$F$6:$F$200,NFL!AA$7))</f>
        <v>92</v>
      </c>
      <c r="AB39" s="350">
        <f t="shared" si="1"/>
        <v>80.75</v>
      </c>
      <c r="AC39" s="350">
        <f>AVERAGEIFS(IDP!$Q$6:$Q$181,IDP!$J$6:$J$181,NFL!$F39)</f>
        <v>85.333333333333329</v>
      </c>
      <c r="AD39" s="350">
        <f>_xlfn.XLOOKUP($F39,DST!$G$6:$G$38,DST!$V$6:$V$38,"",0)</f>
        <v>0</v>
      </c>
      <c r="AE39" s="50">
        <f t="shared" si="2"/>
        <v>65.34</v>
      </c>
      <c r="AF39" s="44">
        <f t="shared" si="3"/>
        <v>24</v>
      </c>
      <c r="AI39" s="21" t="s">
        <v>53</v>
      </c>
      <c r="AJ39">
        <v>31.8</v>
      </c>
      <c r="AM39" s="160"/>
      <c r="AN39" s="161"/>
      <c r="AO39" s="164"/>
      <c r="AP39" s="33"/>
      <c r="AQ39" s="179">
        <f t="shared" si="4"/>
        <v>0</v>
      </c>
      <c r="AR39" s="161">
        <f t="shared" si="5"/>
        <v>1</v>
      </c>
    </row>
    <row r="40" spans="1:44">
      <c r="A40" s="8" t="s">
        <v>69</v>
      </c>
    </row>
  </sheetData>
  <sortState xmlns:xlrd2="http://schemas.microsoft.com/office/spreadsheetml/2017/richdata2" ref="AI8:AJ39">
    <sortCondition ref="AJ8:AJ39"/>
  </sortState>
  <conditionalFormatting sqref="R8:R39 C8:P39 AM8:AR39 U8:U39 AA8:AB39 AD8:AF39">
    <cfRule type="expression" dxfId="25" priority="58">
      <formula>MOD(ROW(),2)</formula>
    </cfRule>
  </conditionalFormatting>
  <conditionalFormatting sqref="AF8:AF39">
    <cfRule type="colorScale" priority="57">
      <colorScale>
        <cfvo type="min"/>
        <cfvo type="percentile" val="50"/>
        <cfvo type="max"/>
        <color rgb="FF63BE7B"/>
        <color rgb="FFFFEB84"/>
        <color rgb="FFF8696B"/>
      </colorScale>
    </cfRule>
  </conditionalFormatting>
  <conditionalFormatting sqref="S8:S39">
    <cfRule type="colorScale" priority="51">
      <colorScale>
        <cfvo type="min"/>
        <cfvo type="percentile" val="50"/>
        <cfvo type="max"/>
        <color rgb="FF63BE7B"/>
        <color rgb="FFFFEB84"/>
        <color rgb="FFF8696B"/>
      </colorScale>
    </cfRule>
    <cfRule type="expression" dxfId="24" priority="56">
      <formula>MOD(ROW(),2)</formula>
    </cfRule>
  </conditionalFormatting>
  <conditionalFormatting sqref="O8:O39">
    <cfRule type="colorScale" priority="54">
      <colorScale>
        <cfvo type="min"/>
        <cfvo type="percentile" val="50"/>
        <cfvo type="max"/>
        <color rgb="FF63BE7B"/>
        <color rgb="FFFFEB84"/>
        <color rgb="FFF8696B"/>
      </colorScale>
    </cfRule>
  </conditionalFormatting>
  <conditionalFormatting sqref="P8:P39">
    <cfRule type="colorScale" priority="53">
      <colorScale>
        <cfvo type="min"/>
        <cfvo type="percentile" val="50"/>
        <cfvo type="max"/>
        <color rgb="FF63BE7B"/>
        <color rgb="FFFFEB84"/>
        <color rgb="FFF8696B"/>
      </colorScale>
    </cfRule>
  </conditionalFormatting>
  <conditionalFormatting sqref="R8:R39">
    <cfRule type="colorScale" priority="52">
      <colorScale>
        <cfvo type="min"/>
        <cfvo type="percentile" val="50"/>
        <cfvo type="max"/>
        <color rgb="FF63BE7B"/>
        <color rgb="FFFFEB84"/>
        <color rgb="FFF8696B"/>
      </colorScale>
    </cfRule>
  </conditionalFormatting>
  <conditionalFormatting sqref="U8:U39">
    <cfRule type="colorScale" priority="50">
      <colorScale>
        <cfvo type="min"/>
        <cfvo type="percentile" val="50"/>
        <cfvo type="max"/>
        <color rgb="FF63BE7B"/>
        <color rgb="FFFFEB84"/>
        <color rgb="FFF8696B"/>
      </colorScale>
    </cfRule>
  </conditionalFormatting>
  <conditionalFormatting sqref="AD8:AD39">
    <cfRule type="colorScale" priority="47">
      <colorScale>
        <cfvo type="min"/>
        <cfvo type="percentile" val="50"/>
        <cfvo type="max"/>
        <color rgb="FF63BE7B"/>
        <color rgb="FFFFEB84"/>
        <color rgb="FFF8696B"/>
      </colorScale>
    </cfRule>
  </conditionalFormatting>
  <conditionalFormatting sqref="AE8:AE39">
    <cfRule type="colorScale" priority="44">
      <colorScale>
        <cfvo type="min"/>
        <cfvo type="percentile" val="50"/>
        <cfvo type="max"/>
        <color rgb="FF63BE7B"/>
        <color rgb="FFFFEB84"/>
        <color rgb="FFF8696B"/>
      </colorScale>
    </cfRule>
  </conditionalFormatting>
  <conditionalFormatting sqref="H8:H39">
    <cfRule type="colorScale" priority="42">
      <colorScale>
        <cfvo type="min"/>
        <cfvo type="percentile" val="50"/>
        <cfvo type="max"/>
        <color rgb="FFF8696B"/>
        <color rgb="FFFFEB84"/>
        <color rgb="FF63BE7B"/>
      </colorScale>
    </cfRule>
  </conditionalFormatting>
  <conditionalFormatting sqref="I8:I39">
    <cfRule type="colorScale" priority="39">
      <colorScale>
        <cfvo type="min"/>
        <cfvo type="percentile" val="50"/>
        <cfvo type="max"/>
        <color rgb="FF63BE7B"/>
        <color rgb="FFFFEB84"/>
        <color rgb="FFF8696B"/>
      </colorScale>
    </cfRule>
  </conditionalFormatting>
  <conditionalFormatting sqref="AM8:AM39">
    <cfRule type="colorScale" priority="38">
      <colorScale>
        <cfvo type="min"/>
        <cfvo type="percentile" val="50"/>
        <cfvo type="max"/>
        <color rgb="FF63BE7B"/>
        <color rgb="FFFFEB84"/>
        <color rgb="FFF8696B"/>
      </colorScale>
    </cfRule>
  </conditionalFormatting>
  <conditionalFormatting sqref="N8:N39">
    <cfRule type="colorScale" priority="33">
      <colorScale>
        <cfvo type="min"/>
        <cfvo type="percentile" val="50"/>
        <cfvo type="max"/>
        <color rgb="FF63BE7B"/>
        <color rgb="FFFFEB84"/>
        <color rgb="FFF8696B"/>
      </colorScale>
    </cfRule>
  </conditionalFormatting>
  <conditionalFormatting sqref="J8:J39">
    <cfRule type="colorScale" priority="31">
      <colorScale>
        <cfvo type="min"/>
        <cfvo type="percentile" val="50"/>
        <cfvo type="max"/>
        <color rgb="FF63BE7B"/>
        <color rgb="FFFFEB84"/>
        <color rgb="FFF8696B"/>
      </colorScale>
    </cfRule>
  </conditionalFormatting>
  <conditionalFormatting sqref="L8:L39">
    <cfRule type="colorScale" priority="30">
      <colorScale>
        <cfvo type="min"/>
        <cfvo type="percentile" val="50"/>
        <cfvo type="max"/>
        <color rgb="FF63BE7B"/>
        <color rgb="FFFFEB84"/>
        <color rgb="FFF8696B"/>
      </colorScale>
    </cfRule>
  </conditionalFormatting>
  <conditionalFormatting sqref="M8:M39">
    <cfRule type="colorScale" priority="29">
      <colorScale>
        <cfvo type="min"/>
        <cfvo type="percentile" val="50"/>
        <cfvo type="max"/>
        <color rgb="FF63BE7B"/>
        <color rgb="FFFFEB84"/>
        <color rgb="FFF8696B"/>
      </colorScale>
    </cfRule>
  </conditionalFormatting>
  <conditionalFormatting sqref="K8:K39">
    <cfRule type="colorScale" priority="28">
      <colorScale>
        <cfvo type="min"/>
        <cfvo type="percentile" val="50"/>
        <cfvo type="max"/>
        <color rgb="FF63BE7B"/>
        <color rgb="FFFFEB84"/>
        <color rgb="FFF8696B"/>
      </colorScale>
    </cfRule>
  </conditionalFormatting>
  <conditionalFormatting sqref="AN8:AN39">
    <cfRule type="colorScale" priority="27">
      <colorScale>
        <cfvo type="min"/>
        <cfvo type="percentile" val="50"/>
        <cfvo type="max"/>
        <color rgb="FF63BE7B"/>
        <color rgb="FFFFEB84"/>
        <color rgb="FFF8696B"/>
      </colorScale>
    </cfRule>
  </conditionalFormatting>
  <conditionalFormatting sqref="AO8:AO39">
    <cfRule type="colorScale" priority="25">
      <colorScale>
        <cfvo type="min"/>
        <cfvo type="percentile" val="50"/>
        <cfvo type="max"/>
        <color rgb="FFF8696B"/>
        <color rgb="FFFFEB84"/>
        <color rgb="FF63BE7B"/>
      </colorScale>
    </cfRule>
  </conditionalFormatting>
  <conditionalFormatting sqref="AQ8:AQ39">
    <cfRule type="colorScale" priority="23">
      <colorScale>
        <cfvo type="min"/>
        <cfvo type="percentile" val="50"/>
        <cfvo type="max"/>
        <color rgb="FFF8696B"/>
        <color rgb="FFFFEB84"/>
        <color rgb="FF63BE7B"/>
      </colorScale>
    </cfRule>
  </conditionalFormatting>
  <conditionalFormatting sqref="AR8:AR39">
    <cfRule type="colorScale" priority="22">
      <colorScale>
        <cfvo type="min"/>
        <cfvo type="percentile" val="50"/>
        <cfvo type="max"/>
        <color rgb="FF63BE7B"/>
        <color rgb="FFFFEB84"/>
        <color rgb="FFF8696B"/>
      </colorScale>
    </cfRule>
  </conditionalFormatting>
  <conditionalFormatting sqref="Q8:Q39">
    <cfRule type="expression" dxfId="23" priority="21">
      <formula>MOD(ROW(),2)</formula>
    </cfRule>
  </conditionalFormatting>
  <conditionalFormatting sqref="Q8:Q39">
    <cfRule type="colorScale" priority="20">
      <colorScale>
        <cfvo type="min"/>
        <cfvo type="percentile" val="50"/>
        <cfvo type="max"/>
        <color rgb="FF63BE7B"/>
        <color rgb="FFFFEB84"/>
        <color rgb="FFF8696B"/>
      </colorScale>
    </cfRule>
  </conditionalFormatting>
  <conditionalFormatting sqref="X8:X39">
    <cfRule type="expression" dxfId="22" priority="19">
      <formula>MOD(ROW(),2)</formula>
    </cfRule>
  </conditionalFormatting>
  <conditionalFormatting sqref="W8:W39">
    <cfRule type="expression" dxfId="21" priority="17">
      <formula>MOD(ROW(),2)</formula>
    </cfRule>
  </conditionalFormatting>
  <conditionalFormatting sqref="Y8:Y39">
    <cfRule type="expression" dxfId="20" priority="15">
      <formula>MOD(ROW(),2)</formula>
    </cfRule>
  </conditionalFormatting>
  <conditionalFormatting sqref="Z8:Z39">
    <cfRule type="expression" dxfId="19" priority="13">
      <formula>MOD(ROW(),2)</formula>
    </cfRule>
  </conditionalFormatting>
  <conditionalFormatting sqref="AI8:AI39">
    <cfRule type="expression" dxfId="18" priority="9">
      <formula>MOD(ROW(),2)</formula>
    </cfRule>
  </conditionalFormatting>
  <conditionalFormatting sqref="T8:T39">
    <cfRule type="colorScale" priority="7">
      <colorScale>
        <cfvo type="min"/>
        <cfvo type="percentile" val="50"/>
        <cfvo type="max"/>
        <color rgb="FF63BE7B"/>
        <color rgb="FFFFEB84"/>
        <color rgb="FFF8696B"/>
      </colorScale>
    </cfRule>
    <cfRule type="expression" dxfId="17" priority="8">
      <formula>MOD(ROW(),2)</formula>
    </cfRule>
  </conditionalFormatting>
  <conditionalFormatting sqref="AB8:AB39">
    <cfRule type="colorScale" priority="6">
      <colorScale>
        <cfvo type="min"/>
        <cfvo type="percentile" val="50"/>
        <cfvo type="max"/>
        <color rgb="FF63BE7B"/>
        <color rgb="FFFFEB84"/>
        <color rgb="FFF8696B"/>
      </colorScale>
    </cfRule>
  </conditionalFormatting>
  <conditionalFormatting sqref="W8:AA39">
    <cfRule type="colorScale" priority="5">
      <colorScale>
        <cfvo type="min"/>
        <cfvo type="percentile" val="50"/>
        <cfvo type="max"/>
        <color rgb="FF63BE7B"/>
        <color rgb="FFFFEB84"/>
        <color rgb="FFF8696B"/>
      </colorScale>
    </cfRule>
  </conditionalFormatting>
  <conditionalFormatting sqref="V8:V39">
    <cfRule type="expression" dxfId="16" priority="4">
      <formula>MOD(ROW(),2)</formula>
    </cfRule>
  </conditionalFormatting>
  <conditionalFormatting sqref="V8:V39">
    <cfRule type="colorScale" priority="3">
      <colorScale>
        <cfvo type="min"/>
        <cfvo type="percentile" val="50"/>
        <cfvo type="max"/>
        <color rgb="FF63BE7B"/>
        <color rgb="FFFFEB84"/>
        <color rgb="FFF8696B"/>
      </colorScale>
    </cfRule>
  </conditionalFormatting>
  <conditionalFormatting sqref="AC8:AC39">
    <cfRule type="expression" dxfId="15" priority="2">
      <formula>MOD(ROW(),2)</formula>
    </cfRule>
  </conditionalFormatting>
  <conditionalFormatting sqref="AC8:AC39">
    <cfRule type="colorScale" priority="1">
      <colorScale>
        <cfvo type="min"/>
        <cfvo type="percentile" val="50"/>
        <cfvo type="max"/>
        <color rgb="FF63BE7B"/>
        <color rgb="FFFFEB84"/>
        <color rgb="FFF8696B"/>
      </colorScale>
    </cfRule>
  </conditionalFormatting>
  <printOptions horizontalCentered="1"/>
  <pageMargins left="0.25" right="0.25" top="0.5" bottom="0.5" header="0" footer="0"/>
  <pageSetup paperSize="17" scale="71"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E592-B43A-41F6-BD27-C9DC2580DC8C}">
  <sheetPr>
    <tabColor rgb="FFC00000"/>
    <pageSetUpPr fitToPage="1"/>
  </sheetPr>
  <dimension ref="A1:BY39"/>
  <sheetViews>
    <sheetView showGridLines="0" view="pageBreakPreview" zoomScale="115" zoomScaleNormal="100" zoomScaleSheetLayoutView="115" workbookViewId="0">
      <selection activeCell="L18" sqref="L18"/>
    </sheetView>
  </sheetViews>
  <sheetFormatPr baseColWidth="10" defaultColWidth="8.83203125" defaultRowHeight="15" outlineLevelCol="1"/>
  <cols>
    <col min="2" max="2" width="1.6640625" customWidth="1"/>
    <col min="3" max="4" width="7.6640625" customWidth="1"/>
    <col min="5" max="5" width="7.6640625" hidden="1" customWidth="1" outlineLevel="1"/>
    <col min="6" max="6" width="25.6640625" customWidth="1" collapsed="1"/>
    <col min="7" max="15" width="8.6640625" customWidth="1"/>
    <col min="16" max="16" width="1.6640625" customWidth="1"/>
    <col min="19" max="19" width="18.5" bestFit="1" customWidth="1"/>
    <col min="20" max="20" width="9.1640625" style="29"/>
  </cols>
  <sheetData>
    <row r="1" spans="1:77" ht="15" customHeight="1" thickBot="1">
      <c r="A1" s="28" t="s">
        <v>282</v>
      </c>
      <c r="I1" s="34">
        <v>0.1</v>
      </c>
      <c r="J1" s="35">
        <v>0.1</v>
      </c>
      <c r="K1" s="35">
        <v>0.2</v>
      </c>
      <c r="L1" s="35">
        <v>0.2</v>
      </c>
      <c r="M1" s="35">
        <v>0.2</v>
      </c>
      <c r="N1" s="36">
        <v>0.2</v>
      </c>
      <c r="O1" s="41">
        <f>SUM(I1:N1)</f>
        <v>1</v>
      </c>
      <c r="P1" t="s">
        <v>69</v>
      </c>
      <c r="W1" s="34">
        <v>0.1</v>
      </c>
      <c r="X1" s="35">
        <v>0.1</v>
      </c>
      <c r="Y1" s="35">
        <v>0.2</v>
      </c>
      <c r="Z1" s="35">
        <v>0.2</v>
      </c>
      <c r="AA1" s="35">
        <v>0.2</v>
      </c>
      <c r="AB1" s="36">
        <v>0.2</v>
      </c>
      <c r="AC1" s="41">
        <f>SUM(W1:AB1)</f>
        <v>1</v>
      </c>
      <c r="AD1" t="s">
        <v>69</v>
      </c>
    </row>
    <row r="2" spans="1:77" ht="18" customHeight="1">
      <c r="C2" s="12" t="s">
        <v>279</v>
      </c>
    </row>
    <row r="3" spans="1:77" ht="18" customHeight="1" thickBot="1">
      <c r="C3" s="13" t="s">
        <v>281</v>
      </c>
      <c r="D3" s="13"/>
      <c r="E3" s="13"/>
      <c r="F3" s="13"/>
      <c r="G3" s="13"/>
      <c r="H3" s="13"/>
      <c r="I3" s="13"/>
      <c r="J3" s="13"/>
      <c r="K3" s="13"/>
      <c r="L3" s="13"/>
      <c r="M3" s="13"/>
      <c r="N3" s="13"/>
      <c r="O3" s="13"/>
      <c r="P3" s="22"/>
      <c r="Q3" s="22"/>
      <c r="R3" s="22"/>
      <c r="S3" s="22"/>
      <c r="T3" s="30"/>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11"/>
      <c r="BW3" s="11"/>
      <c r="BX3" s="11"/>
      <c r="BY3" s="23" t="s">
        <v>278</v>
      </c>
    </row>
    <row r="4" spans="1:77" ht="15" customHeight="1" thickTop="1" thickBot="1"/>
    <row r="5" spans="1:77" ht="15" customHeight="1">
      <c r="C5" s="2" t="s">
        <v>284</v>
      </c>
      <c r="D5" s="6"/>
      <c r="E5" s="6"/>
      <c r="F5" s="6"/>
      <c r="G5" s="6"/>
      <c r="H5" s="6"/>
      <c r="I5" s="6"/>
      <c r="J5" s="6"/>
      <c r="K5" s="6"/>
      <c r="L5" s="6"/>
      <c r="M5" s="6"/>
      <c r="N5" s="6"/>
      <c r="O5" s="7"/>
      <c r="W5" s="279">
        <v>2021</v>
      </c>
    </row>
    <row r="6" spans="1:77" ht="15" customHeight="1" thickBot="1">
      <c r="C6" s="51" t="s">
        <v>60</v>
      </c>
      <c r="D6" s="52" t="s">
        <v>61</v>
      </c>
      <c r="E6" s="52" t="s">
        <v>280</v>
      </c>
      <c r="F6" s="52" t="s">
        <v>63</v>
      </c>
      <c r="G6" s="52" t="s">
        <v>280</v>
      </c>
      <c r="H6" s="52" t="s">
        <v>64</v>
      </c>
      <c r="I6" s="4" t="s">
        <v>285</v>
      </c>
      <c r="J6" s="4" t="s">
        <v>287</v>
      </c>
      <c r="K6" s="4" t="s">
        <v>680</v>
      </c>
      <c r="L6" s="4" t="s">
        <v>288</v>
      </c>
      <c r="M6" s="4" t="s">
        <v>679</v>
      </c>
      <c r="N6" s="4" t="s">
        <v>681</v>
      </c>
      <c r="O6" s="5" t="s">
        <v>286</v>
      </c>
      <c r="W6" s="4" t="s">
        <v>285</v>
      </c>
      <c r="X6" s="4" t="s">
        <v>287</v>
      </c>
      <c r="Y6" s="4" t="s">
        <v>680</v>
      </c>
      <c r="Z6" s="4" t="s">
        <v>288</v>
      </c>
      <c r="AA6" s="4" t="s">
        <v>679</v>
      </c>
      <c r="AB6" s="4" t="s">
        <v>681</v>
      </c>
      <c r="AC6" s="5" t="s">
        <v>286</v>
      </c>
    </row>
    <row r="7" spans="1:77" ht="15" customHeight="1">
      <c r="C7" s="260">
        <v>1</v>
      </c>
      <c r="D7" s="255"/>
      <c r="E7" s="255" t="str">
        <f>CONCATENATE($A$1&amp;"-"&amp;$C7)</f>
        <v>OL-1</v>
      </c>
      <c r="F7" s="255" t="s">
        <v>368</v>
      </c>
      <c r="G7" s="256" t="s">
        <v>8</v>
      </c>
      <c r="H7" s="433"/>
      <c r="I7" s="434"/>
      <c r="J7" s="435"/>
      <c r="K7" s="435"/>
      <c r="L7" s="435">
        <v>2</v>
      </c>
      <c r="M7" s="435"/>
      <c r="N7" s="436"/>
      <c r="O7" s="437">
        <f t="shared" ref="O7:O38" si="0">SUMPRODUCT($I$1:$N$1,$I7:$N7)</f>
        <v>0.4</v>
      </c>
      <c r="W7" s="65">
        <v>1</v>
      </c>
      <c r="X7" s="37">
        <v>1</v>
      </c>
      <c r="Y7" s="37">
        <v>1</v>
      </c>
      <c r="Z7" s="37">
        <v>1</v>
      </c>
      <c r="AA7" s="37">
        <v>1</v>
      </c>
      <c r="AB7" s="45">
        <v>1</v>
      </c>
      <c r="AC7" s="437">
        <f>SUMPRODUCT($W$1:$AB$1,$W7:$AB7)</f>
        <v>1</v>
      </c>
    </row>
    <row r="8" spans="1:77" ht="15" customHeight="1">
      <c r="C8" s="261">
        <v>2</v>
      </c>
      <c r="D8" s="240"/>
      <c r="E8" s="240" t="str">
        <f t="shared" ref="E8:E38" si="1">CONCATENATE($A$1&amp;"-"&amp;$C8)</f>
        <v>OL-2</v>
      </c>
      <c r="F8" s="240" t="s">
        <v>384</v>
      </c>
      <c r="G8" s="259" t="s">
        <v>13</v>
      </c>
      <c r="H8" s="438"/>
      <c r="I8" s="439"/>
      <c r="J8" s="440"/>
      <c r="K8" s="440"/>
      <c r="L8" s="440">
        <v>21</v>
      </c>
      <c r="M8" s="440"/>
      <c r="N8" s="441"/>
      <c r="O8" s="442">
        <f t="shared" si="0"/>
        <v>4.2</v>
      </c>
      <c r="W8" s="66">
        <v>3</v>
      </c>
      <c r="X8" s="38">
        <v>2</v>
      </c>
      <c r="Y8" s="38">
        <v>2</v>
      </c>
      <c r="Z8" s="38">
        <v>4</v>
      </c>
      <c r="AA8" s="38">
        <v>4</v>
      </c>
      <c r="AB8" s="47">
        <v>2</v>
      </c>
      <c r="AC8" s="442">
        <f t="shared" ref="AC8:AC38" si="2">SUMPRODUCT($W$1:$AB$1,$W8:$AB8)</f>
        <v>2.9</v>
      </c>
    </row>
    <row r="9" spans="1:77" ht="15" customHeight="1">
      <c r="C9" s="261">
        <v>3</v>
      </c>
      <c r="D9" s="240"/>
      <c r="E9" s="240" t="str">
        <f t="shared" si="1"/>
        <v>OL-3</v>
      </c>
      <c r="F9" s="240" t="s">
        <v>2444</v>
      </c>
      <c r="G9" s="259" t="s">
        <v>18</v>
      </c>
      <c r="H9" s="438"/>
      <c r="I9" s="439"/>
      <c r="J9" s="440"/>
      <c r="K9" s="440"/>
      <c r="L9" s="440">
        <v>4</v>
      </c>
      <c r="M9" s="440"/>
      <c r="N9" s="441"/>
      <c r="O9" s="442">
        <f t="shared" si="0"/>
        <v>0.8</v>
      </c>
      <c r="W9" s="66">
        <v>4</v>
      </c>
      <c r="X9" s="38">
        <v>5</v>
      </c>
      <c r="Y9" s="38">
        <v>4</v>
      </c>
      <c r="Z9" s="38">
        <v>5</v>
      </c>
      <c r="AA9" s="38">
        <v>3</v>
      </c>
      <c r="AB9" s="47">
        <v>4</v>
      </c>
      <c r="AC9" s="442">
        <f t="shared" si="2"/>
        <v>4.1000000000000005</v>
      </c>
    </row>
    <row r="10" spans="1:77" ht="15" customHeight="1">
      <c r="C10" s="261">
        <v>4</v>
      </c>
      <c r="D10" s="240"/>
      <c r="E10" s="240" t="str">
        <f t="shared" si="1"/>
        <v>OL-4</v>
      </c>
      <c r="F10" s="240" t="s">
        <v>385</v>
      </c>
      <c r="G10" s="259" t="s">
        <v>36</v>
      </c>
      <c r="H10" s="438"/>
      <c r="I10" s="439"/>
      <c r="J10" s="440"/>
      <c r="K10" s="440"/>
      <c r="L10" s="440">
        <v>7</v>
      </c>
      <c r="M10" s="440"/>
      <c r="N10" s="441"/>
      <c r="O10" s="442">
        <f t="shared" si="0"/>
        <v>1.4000000000000001</v>
      </c>
      <c r="W10" s="66">
        <v>8</v>
      </c>
      <c r="X10" s="38">
        <v>3</v>
      </c>
      <c r="Y10" s="38">
        <v>3</v>
      </c>
      <c r="Z10" s="38">
        <v>3</v>
      </c>
      <c r="AA10" s="38">
        <v>5</v>
      </c>
      <c r="AB10" s="47">
        <v>5</v>
      </c>
      <c r="AC10" s="442">
        <f t="shared" si="2"/>
        <v>4.3000000000000007</v>
      </c>
    </row>
    <row r="11" spans="1:77" ht="15" customHeight="1">
      <c r="C11" s="261">
        <v>5</v>
      </c>
      <c r="D11" s="240"/>
      <c r="E11" s="240" t="str">
        <f t="shared" si="1"/>
        <v>OL-5</v>
      </c>
      <c r="F11" s="240" t="s">
        <v>362</v>
      </c>
      <c r="G11" s="259" t="s">
        <v>2</v>
      </c>
      <c r="H11" s="438"/>
      <c r="I11" s="439"/>
      <c r="J11" s="440"/>
      <c r="K11" s="440"/>
      <c r="L11" s="440">
        <v>10</v>
      </c>
      <c r="M11" s="440"/>
      <c r="N11" s="441"/>
      <c r="O11" s="442">
        <f t="shared" si="0"/>
        <v>2</v>
      </c>
      <c r="W11" s="66">
        <v>2</v>
      </c>
      <c r="X11" s="38">
        <v>4</v>
      </c>
      <c r="Y11" s="38">
        <v>7</v>
      </c>
      <c r="Z11" s="38">
        <v>2</v>
      </c>
      <c r="AA11" s="38">
        <v>7</v>
      </c>
      <c r="AB11" s="47">
        <v>8</v>
      </c>
      <c r="AC11" s="442">
        <f t="shared" si="2"/>
        <v>5.4</v>
      </c>
    </row>
    <row r="12" spans="1:77" ht="15" customHeight="1">
      <c r="C12" s="261">
        <v>6</v>
      </c>
      <c r="D12" s="240"/>
      <c r="E12" s="240" t="str">
        <f t="shared" si="1"/>
        <v>OL-6</v>
      </c>
      <c r="F12" s="240" t="s">
        <v>360</v>
      </c>
      <c r="G12" s="259" t="s">
        <v>1</v>
      </c>
      <c r="H12" s="438"/>
      <c r="I12" s="439"/>
      <c r="J12" s="440"/>
      <c r="K12" s="440"/>
      <c r="L12" s="440">
        <v>9</v>
      </c>
      <c r="M12" s="440"/>
      <c r="N12" s="441"/>
      <c r="O12" s="442">
        <f t="shared" si="0"/>
        <v>1.8</v>
      </c>
      <c r="W12" s="66">
        <v>7</v>
      </c>
      <c r="X12" s="38">
        <v>6</v>
      </c>
      <c r="Y12" s="38">
        <v>5</v>
      </c>
      <c r="Z12" s="38">
        <v>7</v>
      </c>
      <c r="AA12" s="38">
        <v>6</v>
      </c>
      <c r="AB12" s="47">
        <v>6</v>
      </c>
      <c r="AC12" s="442">
        <f t="shared" si="2"/>
        <v>6.1000000000000005</v>
      </c>
    </row>
    <row r="13" spans="1:77" ht="15" customHeight="1">
      <c r="C13" s="261">
        <v>7</v>
      </c>
      <c r="D13" s="240"/>
      <c r="E13" s="240" t="str">
        <f t="shared" si="1"/>
        <v>OL-7</v>
      </c>
      <c r="F13" s="240" t="s">
        <v>373</v>
      </c>
      <c r="G13" s="259" t="s">
        <v>29</v>
      </c>
      <c r="H13" s="438"/>
      <c r="I13" s="439"/>
      <c r="J13" s="440"/>
      <c r="K13" s="440"/>
      <c r="L13" s="440">
        <v>17</v>
      </c>
      <c r="M13" s="440"/>
      <c r="N13" s="441"/>
      <c r="O13" s="442">
        <f t="shared" si="0"/>
        <v>3.4000000000000004</v>
      </c>
      <c r="W13" s="66">
        <v>5</v>
      </c>
      <c r="X13" s="38">
        <v>8</v>
      </c>
      <c r="Y13" s="38">
        <v>9</v>
      </c>
      <c r="Z13" s="38">
        <v>12</v>
      </c>
      <c r="AA13" s="38">
        <v>2</v>
      </c>
      <c r="AB13" s="47">
        <v>7</v>
      </c>
      <c r="AC13" s="442">
        <f t="shared" si="2"/>
        <v>7.3000000000000007</v>
      </c>
    </row>
    <row r="14" spans="1:77" ht="15" customHeight="1">
      <c r="C14" s="261">
        <v>8</v>
      </c>
      <c r="D14" s="240"/>
      <c r="E14" s="240" t="str">
        <f t="shared" si="1"/>
        <v>OL-8</v>
      </c>
      <c r="F14" s="240" t="s">
        <v>367</v>
      </c>
      <c r="G14" s="259" t="s">
        <v>24</v>
      </c>
      <c r="H14" s="438"/>
      <c r="I14" s="439"/>
      <c r="J14" s="440"/>
      <c r="K14" s="440"/>
      <c r="L14" s="440">
        <v>6</v>
      </c>
      <c r="M14" s="440"/>
      <c r="N14" s="441"/>
      <c r="O14" s="442">
        <f t="shared" si="0"/>
        <v>1.2000000000000002</v>
      </c>
      <c r="W14" s="66">
        <v>9</v>
      </c>
      <c r="X14" s="38">
        <v>11</v>
      </c>
      <c r="Y14" s="38">
        <v>11</v>
      </c>
      <c r="Z14" s="38">
        <v>6</v>
      </c>
      <c r="AA14" s="38">
        <v>13</v>
      </c>
      <c r="AB14" s="47">
        <v>3</v>
      </c>
      <c r="AC14" s="442">
        <f t="shared" si="2"/>
        <v>8.6</v>
      </c>
    </row>
    <row r="15" spans="1:77" ht="15" customHeight="1">
      <c r="C15" s="261">
        <v>9</v>
      </c>
      <c r="D15" s="240"/>
      <c r="E15" s="240" t="str">
        <f t="shared" si="1"/>
        <v>OL-9</v>
      </c>
      <c r="F15" s="240" t="s">
        <v>314</v>
      </c>
      <c r="G15" s="259" t="s">
        <v>38</v>
      </c>
      <c r="H15" s="438"/>
      <c r="I15" s="439"/>
      <c r="J15" s="440"/>
      <c r="K15" s="440"/>
      <c r="L15" s="440">
        <v>14</v>
      </c>
      <c r="M15" s="440"/>
      <c r="N15" s="441"/>
      <c r="O15" s="442">
        <f t="shared" si="0"/>
        <v>2.8000000000000003</v>
      </c>
      <c r="W15" s="66">
        <v>13</v>
      </c>
      <c r="X15" s="38">
        <v>9</v>
      </c>
      <c r="Y15" s="38">
        <v>6</v>
      </c>
      <c r="Z15" s="38">
        <v>9</v>
      </c>
      <c r="AA15" s="38">
        <v>8</v>
      </c>
      <c r="AB15" s="47">
        <v>12</v>
      </c>
      <c r="AC15" s="442">
        <f t="shared" si="2"/>
        <v>9.2000000000000011</v>
      </c>
    </row>
    <row r="16" spans="1:77" ht="15" customHeight="1">
      <c r="C16" s="261">
        <v>10</v>
      </c>
      <c r="D16" s="240"/>
      <c r="E16" s="240" t="str">
        <f t="shared" si="1"/>
        <v>OL-10</v>
      </c>
      <c r="F16" s="240" t="s">
        <v>359</v>
      </c>
      <c r="G16" s="259" t="s">
        <v>20</v>
      </c>
      <c r="H16" s="438"/>
      <c r="I16" s="439"/>
      <c r="J16" s="440"/>
      <c r="K16" s="440"/>
      <c r="L16" s="440">
        <v>11</v>
      </c>
      <c r="M16" s="440"/>
      <c r="N16" s="441"/>
      <c r="O16" s="442">
        <f t="shared" si="0"/>
        <v>2.2000000000000002</v>
      </c>
      <c r="W16" s="66">
        <v>11</v>
      </c>
      <c r="X16" s="38">
        <v>10</v>
      </c>
      <c r="Y16" s="38">
        <v>10</v>
      </c>
      <c r="Z16" s="38">
        <v>8</v>
      </c>
      <c r="AA16" s="38">
        <v>15</v>
      </c>
      <c r="AB16" s="47">
        <v>10</v>
      </c>
      <c r="AC16" s="442">
        <f t="shared" si="2"/>
        <v>10.7</v>
      </c>
    </row>
    <row r="17" spans="3:29" ht="15" customHeight="1">
      <c r="C17" s="261">
        <v>11</v>
      </c>
      <c r="D17" s="240"/>
      <c r="E17" s="240" t="str">
        <f t="shared" si="1"/>
        <v>OL-11</v>
      </c>
      <c r="F17" s="240" t="s">
        <v>302</v>
      </c>
      <c r="G17" s="259" t="s">
        <v>4</v>
      </c>
      <c r="H17" s="438"/>
      <c r="I17" s="439"/>
      <c r="J17" s="440"/>
      <c r="K17" s="440"/>
      <c r="L17" s="440">
        <v>5</v>
      </c>
      <c r="M17" s="440"/>
      <c r="N17" s="441"/>
      <c r="O17" s="442">
        <f t="shared" si="0"/>
        <v>1</v>
      </c>
      <c r="W17" s="66">
        <v>6</v>
      </c>
      <c r="X17" s="38">
        <v>7</v>
      </c>
      <c r="Y17" s="38">
        <v>13</v>
      </c>
      <c r="Z17" s="38">
        <v>16</v>
      </c>
      <c r="AA17" s="38">
        <v>11</v>
      </c>
      <c r="AB17" s="47">
        <v>9</v>
      </c>
      <c r="AC17" s="442">
        <f t="shared" si="2"/>
        <v>11.100000000000001</v>
      </c>
    </row>
    <row r="18" spans="3:29" ht="15" customHeight="1">
      <c r="C18" s="261">
        <v>12</v>
      </c>
      <c r="D18" s="240"/>
      <c r="E18" s="240" t="str">
        <f t="shared" si="1"/>
        <v>OL-12</v>
      </c>
      <c r="F18" s="240" t="s">
        <v>365</v>
      </c>
      <c r="G18" s="259" t="s">
        <v>40</v>
      </c>
      <c r="H18" s="438"/>
      <c r="I18" s="439"/>
      <c r="J18" s="440"/>
      <c r="K18" s="440"/>
      <c r="L18" s="440">
        <v>3</v>
      </c>
      <c r="M18" s="440"/>
      <c r="N18" s="441"/>
      <c r="O18" s="442">
        <f t="shared" si="0"/>
        <v>0.60000000000000009</v>
      </c>
      <c r="W18" s="66">
        <v>12</v>
      </c>
      <c r="X18" s="38">
        <v>12</v>
      </c>
      <c r="Y18" s="38">
        <v>15</v>
      </c>
      <c r="Z18" s="38">
        <v>10</v>
      </c>
      <c r="AA18" s="38">
        <v>12</v>
      </c>
      <c r="AB18" s="47">
        <v>11</v>
      </c>
      <c r="AC18" s="442">
        <f t="shared" si="2"/>
        <v>12</v>
      </c>
    </row>
    <row r="19" spans="3:29" ht="15" customHeight="1">
      <c r="C19" s="261">
        <v>13</v>
      </c>
      <c r="D19" s="240"/>
      <c r="E19" s="240" t="str">
        <f t="shared" si="1"/>
        <v>OL-13</v>
      </c>
      <c r="F19" s="240" t="s">
        <v>381</v>
      </c>
      <c r="G19" s="259" t="s">
        <v>16</v>
      </c>
      <c r="H19" s="438"/>
      <c r="I19" s="439"/>
      <c r="J19" s="440"/>
      <c r="K19" s="440"/>
      <c r="L19" s="440">
        <v>1</v>
      </c>
      <c r="M19" s="440"/>
      <c r="N19" s="441"/>
      <c r="O19" s="442">
        <f t="shared" si="0"/>
        <v>0.2</v>
      </c>
      <c r="W19" s="66">
        <v>16</v>
      </c>
      <c r="X19" s="38">
        <v>15</v>
      </c>
      <c r="Y19" s="38">
        <v>8</v>
      </c>
      <c r="Z19" s="38">
        <v>13</v>
      </c>
      <c r="AA19" s="38">
        <v>17</v>
      </c>
      <c r="AB19" s="47">
        <v>14</v>
      </c>
      <c r="AC19" s="442">
        <f t="shared" si="2"/>
        <v>13.500000000000002</v>
      </c>
    </row>
    <row r="20" spans="3:29" ht="15" customHeight="1">
      <c r="C20" s="261">
        <v>14</v>
      </c>
      <c r="D20" s="240"/>
      <c r="E20" s="240" t="str">
        <f t="shared" si="1"/>
        <v>OL-14</v>
      </c>
      <c r="F20" s="240" t="s">
        <v>375</v>
      </c>
      <c r="G20" s="259" t="s">
        <v>22</v>
      </c>
      <c r="H20" s="438"/>
      <c r="I20" s="439"/>
      <c r="J20" s="440"/>
      <c r="K20" s="440"/>
      <c r="L20" s="440">
        <v>25</v>
      </c>
      <c r="M20" s="440"/>
      <c r="N20" s="441"/>
      <c r="O20" s="442">
        <f t="shared" si="0"/>
        <v>5</v>
      </c>
      <c r="W20" s="66">
        <v>14</v>
      </c>
      <c r="X20" s="38">
        <v>14</v>
      </c>
      <c r="Y20" s="38">
        <v>14</v>
      </c>
      <c r="Z20" s="38">
        <v>11</v>
      </c>
      <c r="AA20" s="38">
        <v>16</v>
      </c>
      <c r="AB20" s="47">
        <v>13</v>
      </c>
      <c r="AC20" s="442">
        <f t="shared" si="2"/>
        <v>13.6</v>
      </c>
    </row>
    <row r="21" spans="3:29" ht="15" customHeight="1">
      <c r="C21" s="261">
        <v>15</v>
      </c>
      <c r="D21" s="240"/>
      <c r="E21" s="240" t="str">
        <f t="shared" si="1"/>
        <v>OL-15</v>
      </c>
      <c r="F21" s="240" t="s">
        <v>317</v>
      </c>
      <c r="G21" s="259" t="s">
        <v>48</v>
      </c>
      <c r="H21" s="438"/>
      <c r="I21" s="439"/>
      <c r="J21" s="440"/>
      <c r="K21" s="440"/>
      <c r="L21" s="440">
        <v>27</v>
      </c>
      <c r="M21" s="440"/>
      <c r="N21" s="441"/>
      <c r="O21" s="442">
        <f t="shared" si="0"/>
        <v>5.4</v>
      </c>
      <c r="W21" s="66">
        <v>10</v>
      </c>
      <c r="X21" s="38">
        <v>17</v>
      </c>
      <c r="Y21" s="38">
        <v>16</v>
      </c>
      <c r="Z21" s="38">
        <v>15</v>
      </c>
      <c r="AA21" s="38">
        <v>9</v>
      </c>
      <c r="AB21" s="47">
        <v>19</v>
      </c>
      <c r="AC21" s="442">
        <f t="shared" si="2"/>
        <v>14.500000000000002</v>
      </c>
    </row>
    <row r="22" spans="3:29" ht="15" customHeight="1">
      <c r="C22" s="261">
        <v>16</v>
      </c>
      <c r="D22" s="240"/>
      <c r="E22" s="240" t="str">
        <f t="shared" si="1"/>
        <v>OL-16</v>
      </c>
      <c r="F22" s="240" t="s">
        <v>358</v>
      </c>
      <c r="G22" s="259" t="s">
        <v>27</v>
      </c>
      <c r="H22" s="438"/>
      <c r="I22" s="439"/>
      <c r="J22" s="440"/>
      <c r="K22" s="440"/>
      <c r="L22" s="440">
        <v>12</v>
      </c>
      <c r="M22" s="440"/>
      <c r="N22" s="441"/>
      <c r="O22" s="442">
        <f t="shared" si="0"/>
        <v>2.4000000000000004</v>
      </c>
      <c r="W22" s="66">
        <v>26</v>
      </c>
      <c r="X22" s="38">
        <v>20</v>
      </c>
      <c r="Y22" s="38">
        <v>12</v>
      </c>
      <c r="Z22" s="38">
        <v>18</v>
      </c>
      <c r="AA22" s="38">
        <v>10</v>
      </c>
      <c r="AB22" s="47">
        <v>15</v>
      </c>
      <c r="AC22" s="442">
        <f t="shared" si="2"/>
        <v>15.6</v>
      </c>
    </row>
    <row r="23" spans="3:29" ht="15" customHeight="1">
      <c r="C23" s="261">
        <v>17</v>
      </c>
      <c r="D23" s="240"/>
      <c r="E23" s="240" t="str">
        <f t="shared" si="1"/>
        <v>OL-17</v>
      </c>
      <c r="F23" s="240" t="s">
        <v>295</v>
      </c>
      <c r="G23" s="259" t="s">
        <v>34</v>
      </c>
      <c r="H23" s="438"/>
      <c r="I23" s="439"/>
      <c r="J23" s="440"/>
      <c r="K23" s="440"/>
      <c r="L23" s="440">
        <v>20</v>
      </c>
      <c r="M23" s="440"/>
      <c r="N23" s="441"/>
      <c r="O23" s="442">
        <f t="shared" si="0"/>
        <v>4</v>
      </c>
      <c r="W23" s="66">
        <v>17</v>
      </c>
      <c r="X23" s="38">
        <v>13</v>
      </c>
      <c r="Y23" s="38">
        <v>17</v>
      </c>
      <c r="Z23" s="38">
        <v>14</v>
      </c>
      <c r="AA23" s="38">
        <v>20</v>
      </c>
      <c r="AB23" s="47">
        <v>16</v>
      </c>
      <c r="AC23" s="442">
        <f t="shared" si="2"/>
        <v>16.400000000000002</v>
      </c>
    </row>
    <row r="24" spans="3:29" ht="15" customHeight="1">
      <c r="C24" s="261">
        <v>18</v>
      </c>
      <c r="D24" s="240"/>
      <c r="E24" s="240" t="str">
        <f t="shared" si="1"/>
        <v>OL-18</v>
      </c>
      <c r="F24" s="240" t="s">
        <v>962</v>
      </c>
      <c r="G24" s="259" t="s">
        <v>50</v>
      </c>
      <c r="H24" s="438"/>
      <c r="I24" s="439"/>
      <c r="J24" s="440"/>
      <c r="K24" s="440"/>
      <c r="L24" s="440">
        <v>15</v>
      </c>
      <c r="M24" s="440"/>
      <c r="N24" s="441"/>
      <c r="O24" s="442">
        <f t="shared" si="0"/>
        <v>3</v>
      </c>
      <c r="W24" s="66">
        <v>18</v>
      </c>
      <c r="X24" s="38">
        <v>16</v>
      </c>
      <c r="Y24" s="38">
        <v>18</v>
      </c>
      <c r="Z24" s="38">
        <v>17</v>
      </c>
      <c r="AA24" s="38">
        <v>21</v>
      </c>
      <c r="AB24" s="47">
        <v>17</v>
      </c>
      <c r="AC24" s="442">
        <f t="shared" si="2"/>
        <v>18</v>
      </c>
    </row>
    <row r="25" spans="3:29" ht="15" customHeight="1">
      <c r="C25" s="261">
        <v>19</v>
      </c>
      <c r="D25" s="240"/>
      <c r="E25" s="240" t="str">
        <f t="shared" si="1"/>
        <v>OL-19</v>
      </c>
      <c r="F25" s="240" t="s">
        <v>300</v>
      </c>
      <c r="G25" s="259" t="s">
        <v>52</v>
      </c>
      <c r="H25" s="438"/>
      <c r="I25" s="439"/>
      <c r="J25" s="440"/>
      <c r="K25" s="440"/>
      <c r="L25" s="440">
        <v>16</v>
      </c>
      <c r="M25" s="440"/>
      <c r="N25" s="441"/>
      <c r="O25" s="442">
        <f t="shared" si="0"/>
        <v>3.2</v>
      </c>
      <c r="W25" s="66">
        <v>21</v>
      </c>
      <c r="X25" s="38">
        <v>19</v>
      </c>
      <c r="Y25" s="38">
        <v>19</v>
      </c>
      <c r="Z25" s="38">
        <v>21</v>
      </c>
      <c r="AA25" s="38">
        <v>14</v>
      </c>
      <c r="AB25" s="47">
        <v>20</v>
      </c>
      <c r="AC25" s="442">
        <f t="shared" si="2"/>
        <v>18.8</v>
      </c>
    </row>
    <row r="26" spans="3:29" ht="15" customHeight="1">
      <c r="C26" s="261">
        <v>20</v>
      </c>
      <c r="D26" s="240"/>
      <c r="E26" s="240" t="str">
        <f t="shared" si="1"/>
        <v>OL-20</v>
      </c>
      <c r="F26" s="240" t="s">
        <v>315</v>
      </c>
      <c r="G26" s="259" t="s">
        <v>12</v>
      </c>
      <c r="H26" s="438"/>
      <c r="I26" s="439"/>
      <c r="J26" s="440"/>
      <c r="K26" s="440"/>
      <c r="L26" s="440">
        <v>32</v>
      </c>
      <c r="M26" s="440"/>
      <c r="N26" s="441"/>
      <c r="O26" s="442">
        <f t="shared" si="0"/>
        <v>6.4</v>
      </c>
      <c r="W26" s="66">
        <v>20</v>
      </c>
      <c r="X26" s="38">
        <v>18</v>
      </c>
      <c r="Y26" s="38">
        <v>20</v>
      </c>
      <c r="Z26" s="38">
        <v>19</v>
      </c>
      <c r="AA26" s="38">
        <v>18</v>
      </c>
      <c r="AB26" s="47">
        <v>18</v>
      </c>
      <c r="AC26" s="442">
        <f t="shared" si="2"/>
        <v>18.8</v>
      </c>
    </row>
    <row r="27" spans="3:29" ht="15" customHeight="1">
      <c r="C27" s="261">
        <v>21</v>
      </c>
      <c r="D27" s="240"/>
      <c r="E27" s="240" t="str">
        <f t="shared" si="1"/>
        <v>OL-21</v>
      </c>
      <c r="F27" s="240" t="s">
        <v>640</v>
      </c>
      <c r="G27" s="259" t="s">
        <v>433</v>
      </c>
      <c r="H27" s="438"/>
      <c r="I27" s="439"/>
      <c r="J27" s="440"/>
      <c r="K27" s="440"/>
      <c r="L27" s="440">
        <v>29</v>
      </c>
      <c r="M27" s="440"/>
      <c r="N27" s="441"/>
      <c r="O27" s="442">
        <f t="shared" si="0"/>
        <v>5.8000000000000007</v>
      </c>
      <c r="W27" s="66">
        <v>15</v>
      </c>
      <c r="X27" s="38">
        <v>21</v>
      </c>
      <c r="Y27" s="38">
        <v>25</v>
      </c>
      <c r="Z27" s="38">
        <v>26</v>
      </c>
      <c r="AA27" s="38">
        <v>22</v>
      </c>
      <c r="AB27" s="47">
        <v>22</v>
      </c>
      <c r="AC27" s="442">
        <f t="shared" si="2"/>
        <v>22.6</v>
      </c>
    </row>
    <row r="28" spans="3:29" ht="15" customHeight="1">
      <c r="C28" s="261">
        <v>22</v>
      </c>
      <c r="D28" s="240"/>
      <c r="E28" s="240" t="str">
        <f t="shared" si="1"/>
        <v>OL-22</v>
      </c>
      <c r="F28" s="240" t="s">
        <v>382</v>
      </c>
      <c r="G28" s="259" t="s">
        <v>42</v>
      </c>
      <c r="H28" s="438"/>
      <c r="I28" s="439"/>
      <c r="J28" s="440"/>
      <c r="K28" s="440"/>
      <c r="L28" s="440">
        <v>13</v>
      </c>
      <c r="M28" s="440"/>
      <c r="N28" s="441"/>
      <c r="O28" s="442">
        <f t="shared" si="0"/>
        <v>2.6</v>
      </c>
      <c r="W28" s="66">
        <v>25</v>
      </c>
      <c r="X28" s="38">
        <v>30</v>
      </c>
      <c r="Y28" s="38">
        <v>21</v>
      </c>
      <c r="Z28" s="38">
        <v>22</v>
      </c>
      <c r="AA28" s="38">
        <v>19</v>
      </c>
      <c r="AB28" s="47">
        <v>24</v>
      </c>
      <c r="AC28" s="442">
        <f t="shared" si="2"/>
        <v>22.7</v>
      </c>
    </row>
    <row r="29" spans="3:29" ht="15" customHeight="1">
      <c r="C29" s="261">
        <v>23</v>
      </c>
      <c r="D29" s="240"/>
      <c r="E29" s="240" t="str">
        <f t="shared" si="1"/>
        <v>OL-23</v>
      </c>
      <c r="F29" s="240" t="s">
        <v>304</v>
      </c>
      <c r="G29" s="259" t="s">
        <v>49</v>
      </c>
      <c r="H29" s="438"/>
      <c r="I29" s="439"/>
      <c r="J29" s="440"/>
      <c r="K29" s="440"/>
      <c r="L29" s="440">
        <v>26</v>
      </c>
      <c r="M29" s="440"/>
      <c r="N29" s="441"/>
      <c r="O29" s="442">
        <f t="shared" si="0"/>
        <v>5.2</v>
      </c>
      <c r="W29" s="66">
        <v>24</v>
      </c>
      <c r="X29" s="38">
        <v>23</v>
      </c>
      <c r="Y29" s="38">
        <v>22</v>
      </c>
      <c r="Z29" s="38">
        <v>23</v>
      </c>
      <c r="AA29" s="38">
        <v>23</v>
      </c>
      <c r="AB29" s="47">
        <v>23</v>
      </c>
      <c r="AC29" s="442">
        <f t="shared" si="2"/>
        <v>22.900000000000006</v>
      </c>
    </row>
    <row r="30" spans="3:29" ht="15" customHeight="1">
      <c r="C30" s="261">
        <v>24</v>
      </c>
      <c r="D30" s="240"/>
      <c r="E30" s="240" t="str">
        <f t="shared" si="1"/>
        <v>OL-24</v>
      </c>
      <c r="F30" s="240" t="s">
        <v>308</v>
      </c>
      <c r="G30" s="259" t="s">
        <v>31</v>
      </c>
      <c r="H30" s="438"/>
      <c r="I30" s="439"/>
      <c r="J30" s="440"/>
      <c r="K30" s="440"/>
      <c r="L30" s="440">
        <v>19</v>
      </c>
      <c r="M30" s="440"/>
      <c r="N30" s="441"/>
      <c r="O30" s="442">
        <f t="shared" si="0"/>
        <v>3.8000000000000003</v>
      </c>
      <c r="W30" s="66">
        <v>19</v>
      </c>
      <c r="X30" s="38">
        <v>22</v>
      </c>
      <c r="Y30" s="38">
        <v>23</v>
      </c>
      <c r="Z30" s="38">
        <v>27</v>
      </c>
      <c r="AA30" s="38">
        <v>28</v>
      </c>
      <c r="AB30" s="47">
        <v>21</v>
      </c>
      <c r="AC30" s="442">
        <f t="shared" si="2"/>
        <v>23.900000000000002</v>
      </c>
    </row>
    <row r="31" spans="3:29" ht="15" customHeight="1">
      <c r="C31" s="261">
        <v>25</v>
      </c>
      <c r="D31" s="240"/>
      <c r="E31" s="240" t="str">
        <f t="shared" si="1"/>
        <v>OL-25</v>
      </c>
      <c r="F31" s="240" t="s">
        <v>275</v>
      </c>
      <c r="G31" s="259" t="s">
        <v>6</v>
      </c>
      <c r="H31" s="438"/>
      <c r="I31" s="439"/>
      <c r="J31" s="440"/>
      <c r="K31" s="440"/>
      <c r="L31" s="440">
        <v>22</v>
      </c>
      <c r="M31" s="440"/>
      <c r="N31" s="441"/>
      <c r="O31" s="442">
        <f t="shared" si="0"/>
        <v>4.4000000000000004</v>
      </c>
      <c r="W31" s="66">
        <v>29</v>
      </c>
      <c r="X31" s="38">
        <v>24</v>
      </c>
      <c r="Y31" s="38">
        <v>24</v>
      </c>
      <c r="Z31" s="38">
        <v>20</v>
      </c>
      <c r="AA31" s="38">
        <v>24</v>
      </c>
      <c r="AB31" s="47">
        <v>27</v>
      </c>
      <c r="AC31" s="442">
        <f t="shared" si="2"/>
        <v>24.300000000000004</v>
      </c>
    </row>
    <row r="32" spans="3:29" ht="15" customHeight="1">
      <c r="C32" s="261">
        <v>26</v>
      </c>
      <c r="D32" s="240"/>
      <c r="E32" s="240" t="str">
        <f t="shared" si="1"/>
        <v>OL-26</v>
      </c>
      <c r="F32" s="240" t="s">
        <v>293</v>
      </c>
      <c r="G32" s="259" t="s">
        <v>10</v>
      </c>
      <c r="H32" s="438"/>
      <c r="I32" s="439"/>
      <c r="J32" s="440"/>
      <c r="K32" s="440"/>
      <c r="L32" s="440">
        <v>28</v>
      </c>
      <c r="M32" s="440"/>
      <c r="N32" s="441"/>
      <c r="O32" s="442">
        <f t="shared" si="0"/>
        <v>5.6000000000000005</v>
      </c>
      <c r="W32" s="66">
        <v>28</v>
      </c>
      <c r="X32" s="38">
        <v>25</v>
      </c>
      <c r="Y32" s="38">
        <v>26</v>
      </c>
      <c r="Z32" s="38">
        <v>24</v>
      </c>
      <c r="AA32" s="38">
        <v>26</v>
      </c>
      <c r="AB32" s="47">
        <v>25</v>
      </c>
      <c r="AC32" s="442">
        <f t="shared" si="2"/>
        <v>25.5</v>
      </c>
    </row>
    <row r="33" spans="1:29" ht="15" customHeight="1">
      <c r="C33" s="261">
        <v>27</v>
      </c>
      <c r="D33" s="240"/>
      <c r="E33" s="240" t="str">
        <f t="shared" si="1"/>
        <v>OL-27</v>
      </c>
      <c r="F33" s="240" t="s">
        <v>297</v>
      </c>
      <c r="G33" s="259" t="s">
        <v>32</v>
      </c>
      <c r="H33" s="438"/>
      <c r="I33" s="439"/>
      <c r="J33" s="440"/>
      <c r="K33" s="440"/>
      <c r="L33" s="440">
        <v>31</v>
      </c>
      <c r="M33" s="440"/>
      <c r="N33" s="441"/>
      <c r="O33" s="442">
        <f t="shared" si="0"/>
        <v>6.2</v>
      </c>
      <c r="W33" s="66">
        <v>30</v>
      </c>
      <c r="X33" s="38">
        <v>26</v>
      </c>
      <c r="Y33" s="38">
        <v>29</v>
      </c>
      <c r="Z33" s="38">
        <v>28</v>
      </c>
      <c r="AA33" s="38">
        <v>25</v>
      </c>
      <c r="AB33" s="47">
        <v>26</v>
      </c>
      <c r="AC33" s="442">
        <f t="shared" si="2"/>
        <v>27.2</v>
      </c>
    </row>
    <row r="34" spans="1:29" ht="15" customHeight="1">
      <c r="C34" s="261">
        <v>28</v>
      </c>
      <c r="D34" s="240"/>
      <c r="E34" s="240" t="str">
        <f t="shared" si="1"/>
        <v>OL-28</v>
      </c>
      <c r="F34" s="240" t="s">
        <v>298</v>
      </c>
      <c r="G34" s="259" t="s">
        <v>46</v>
      </c>
      <c r="H34" s="438"/>
      <c r="I34" s="439"/>
      <c r="J34" s="440"/>
      <c r="K34" s="440"/>
      <c r="L34" s="440"/>
      <c r="M34" s="440"/>
      <c r="N34" s="441"/>
      <c r="O34" s="442">
        <f t="shared" si="0"/>
        <v>0</v>
      </c>
      <c r="W34" s="66">
        <v>22</v>
      </c>
      <c r="X34" s="38">
        <v>28</v>
      </c>
      <c r="Y34" s="38">
        <v>27</v>
      </c>
      <c r="Z34" s="38">
        <v>25</v>
      </c>
      <c r="AA34" s="38">
        <v>30</v>
      </c>
      <c r="AB34" s="47">
        <v>30</v>
      </c>
      <c r="AC34" s="442">
        <f t="shared" si="2"/>
        <v>27.4</v>
      </c>
    </row>
    <row r="35" spans="1:29" ht="15" customHeight="1">
      <c r="C35" s="261">
        <v>29</v>
      </c>
      <c r="D35" s="240"/>
      <c r="E35" s="240" t="str">
        <f t="shared" si="1"/>
        <v>OL-29</v>
      </c>
      <c r="F35" s="240" t="s">
        <v>307</v>
      </c>
      <c r="G35" s="259" t="s">
        <v>51</v>
      </c>
      <c r="H35" s="438"/>
      <c r="I35" s="439"/>
      <c r="J35" s="440"/>
      <c r="K35" s="440"/>
      <c r="L35" s="440">
        <v>23</v>
      </c>
      <c r="M35" s="440"/>
      <c r="N35" s="441"/>
      <c r="O35" s="442">
        <f t="shared" si="0"/>
        <v>4.6000000000000005</v>
      </c>
      <c r="W35" s="66">
        <v>23</v>
      </c>
      <c r="X35" s="38">
        <v>27</v>
      </c>
      <c r="Y35" s="38">
        <v>28</v>
      </c>
      <c r="Z35" s="38">
        <v>29</v>
      </c>
      <c r="AA35" s="38">
        <v>27</v>
      </c>
      <c r="AB35" s="47">
        <v>29</v>
      </c>
      <c r="AC35" s="442">
        <f t="shared" si="2"/>
        <v>27.600000000000005</v>
      </c>
    </row>
    <row r="36" spans="1:29" ht="15" customHeight="1">
      <c r="C36" s="261">
        <v>30</v>
      </c>
      <c r="D36" s="240"/>
      <c r="E36" s="240" t="str">
        <f t="shared" si="1"/>
        <v>OL-30</v>
      </c>
      <c r="F36" s="240" t="s">
        <v>296</v>
      </c>
      <c r="G36" s="259" t="s">
        <v>14</v>
      </c>
      <c r="H36" s="438"/>
      <c r="I36" s="439"/>
      <c r="J36" s="440"/>
      <c r="K36" s="440"/>
      <c r="L36" s="440">
        <v>24</v>
      </c>
      <c r="M36" s="440"/>
      <c r="N36" s="441"/>
      <c r="O36" s="442">
        <f t="shared" si="0"/>
        <v>4.8000000000000007</v>
      </c>
      <c r="W36" s="66">
        <v>31</v>
      </c>
      <c r="X36" s="38">
        <v>29</v>
      </c>
      <c r="Y36" s="38">
        <v>30</v>
      </c>
      <c r="Z36" s="38">
        <v>30</v>
      </c>
      <c r="AA36" s="38">
        <v>29</v>
      </c>
      <c r="AB36" s="47">
        <v>28</v>
      </c>
      <c r="AC36" s="442">
        <f t="shared" si="2"/>
        <v>29.400000000000002</v>
      </c>
    </row>
    <row r="37" spans="1:29" ht="15" customHeight="1">
      <c r="C37" s="261">
        <v>31</v>
      </c>
      <c r="D37" s="240"/>
      <c r="E37" s="240" t="str">
        <f t="shared" si="1"/>
        <v>OL-31</v>
      </c>
      <c r="F37" s="240" t="s">
        <v>313</v>
      </c>
      <c r="G37" s="259" t="s">
        <v>25</v>
      </c>
      <c r="H37" s="438"/>
      <c r="I37" s="439"/>
      <c r="J37" s="440"/>
      <c r="K37" s="440"/>
      <c r="L37" s="440">
        <v>30</v>
      </c>
      <c r="M37" s="440"/>
      <c r="N37" s="441"/>
      <c r="O37" s="442">
        <f t="shared" si="0"/>
        <v>6</v>
      </c>
      <c r="W37" s="66">
        <v>27</v>
      </c>
      <c r="X37" s="38">
        <v>31</v>
      </c>
      <c r="Y37" s="38">
        <v>31</v>
      </c>
      <c r="Z37" s="38">
        <v>31</v>
      </c>
      <c r="AA37" s="38">
        <v>31</v>
      </c>
      <c r="AB37" s="47">
        <v>32</v>
      </c>
      <c r="AC37" s="442">
        <f t="shared" si="2"/>
        <v>30.799999999999997</v>
      </c>
    </row>
    <row r="38" spans="1:29" ht="15" customHeight="1" thickBot="1">
      <c r="C38" s="262">
        <v>32</v>
      </c>
      <c r="D38" s="263"/>
      <c r="E38" s="263" t="str">
        <f t="shared" si="1"/>
        <v>OL-32</v>
      </c>
      <c r="F38" s="263" t="s">
        <v>383</v>
      </c>
      <c r="G38" s="443" t="s">
        <v>53</v>
      </c>
      <c r="H38" s="444"/>
      <c r="I38" s="445"/>
      <c r="J38" s="446"/>
      <c r="K38" s="446"/>
      <c r="L38" s="446">
        <v>18</v>
      </c>
      <c r="M38" s="446"/>
      <c r="N38" s="447"/>
      <c r="O38" s="448">
        <f t="shared" si="0"/>
        <v>3.6</v>
      </c>
      <c r="W38" s="67">
        <v>32</v>
      </c>
      <c r="X38" s="39">
        <v>32</v>
      </c>
      <c r="Y38" s="39">
        <v>32</v>
      </c>
      <c r="Z38" s="39">
        <v>32</v>
      </c>
      <c r="AA38" s="39">
        <v>32</v>
      </c>
      <c r="AB38" s="49">
        <v>31</v>
      </c>
      <c r="AC38" s="448">
        <f t="shared" si="2"/>
        <v>31.8</v>
      </c>
    </row>
    <row r="39" spans="1:29">
      <c r="A39" s="8" t="s">
        <v>69</v>
      </c>
    </row>
  </sheetData>
  <sortState xmlns:xlrd2="http://schemas.microsoft.com/office/spreadsheetml/2017/richdata2" ref="F7:O38">
    <sortCondition ref="O7:O38"/>
  </sortState>
  <conditionalFormatting sqref="C7:L38 N7:O38">
    <cfRule type="expression" dxfId="14" priority="12">
      <formula>MOD(ROW(),2)</formula>
    </cfRule>
  </conditionalFormatting>
  <conditionalFormatting sqref="O7:O38">
    <cfRule type="colorScale" priority="6">
      <colorScale>
        <cfvo type="min"/>
        <cfvo type="percentile" val="50"/>
        <cfvo type="max"/>
        <color rgb="FF63BE7B"/>
        <color rgb="FFFFEB84"/>
        <color rgb="FFF8696B"/>
      </colorScale>
    </cfRule>
  </conditionalFormatting>
  <conditionalFormatting sqref="M7:M38">
    <cfRule type="expression" dxfId="13" priority="5">
      <formula>MOD(ROW(),2)</formula>
    </cfRule>
  </conditionalFormatting>
  <conditionalFormatting sqref="W7:Z38 AB7:AB38">
    <cfRule type="expression" dxfId="12" priority="4">
      <formula>MOD(ROW(),2)</formula>
    </cfRule>
  </conditionalFormatting>
  <conditionalFormatting sqref="AA7:AA38">
    <cfRule type="expression" dxfId="11" priority="3">
      <formula>MOD(ROW(),2)</formula>
    </cfRule>
  </conditionalFormatting>
  <conditionalFormatting sqref="AC7:AC38">
    <cfRule type="expression" dxfId="10" priority="2">
      <formula>MOD(ROW(),2)</formula>
    </cfRule>
  </conditionalFormatting>
  <conditionalFormatting sqref="AC7:AC38">
    <cfRule type="colorScale" priority="1">
      <colorScale>
        <cfvo type="min"/>
        <cfvo type="percentile" val="50"/>
        <cfvo type="max"/>
        <color rgb="FF63BE7B"/>
        <color rgb="FFFFEB84"/>
        <color rgb="FFF8696B"/>
      </colorScale>
    </cfRule>
  </conditionalFormatting>
  <printOptions horizontalCentered="1"/>
  <pageMargins left="0.25" right="0.25" top="0.3" bottom="0.3" header="0" footer="0"/>
  <pageSetup paperSize="17" scale="78"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FCCE0-3369-FC45-A931-F318BF0C9C23}">
  <sheetPr>
    <tabColor theme="0" tint="-0.14999847407452621"/>
  </sheetPr>
  <dimension ref="B1:AZ1015"/>
  <sheetViews>
    <sheetView topLeftCell="A559" workbookViewId="0">
      <selection activeCell="A580" sqref="A580"/>
    </sheetView>
  </sheetViews>
  <sheetFormatPr baseColWidth="10" defaultRowHeight="15"/>
  <sheetData>
    <row r="1" spans="2:52">
      <c r="AF1" s="279" t="s">
        <v>274</v>
      </c>
    </row>
    <row r="2" spans="2:52">
      <c r="B2" s="279" t="s">
        <v>1698</v>
      </c>
      <c r="AF2" s="279" t="s">
        <v>274</v>
      </c>
    </row>
    <row r="3" spans="2:52">
      <c r="AF3" s="279" t="s">
        <v>274</v>
      </c>
    </row>
    <row r="4" spans="2:52">
      <c r="B4" t="s">
        <v>680</v>
      </c>
    </row>
    <row r="5" spans="2:52">
      <c r="B5" t="s">
        <v>1445</v>
      </c>
    </row>
    <row r="6" spans="2:52" ht="16">
      <c r="B6" t="s">
        <v>265</v>
      </c>
      <c r="AE6" s="374" t="s">
        <v>680</v>
      </c>
      <c r="AF6" s="375" t="s">
        <v>1445</v>
      </c>
      <c r="AG6" s="375" t="s">
        <v>265</v>
      </c>
      <c r="AH6" s="375"/>
      <c r="AI6" s="375"/>
      <c r="AJ6" s="375"/>
      <c r="AK6" s="375"/>
      <c r="AL6" s="375" t="s">
        <v>1446</v>
      </c>
      <c r="AM6" s="375" t="s">
        <v>64</v>
      </c>
      <c r="AN6" s="375" t="s">
        <v>1448</v>
      </c>
      <c r="AO6" s="375" t="s">
        <v>1449</v>
      </c>
      <c r="AP6" s="375" t="s">
        <v>1699</v>
      </c>
      <c r="AQ6" s="375" t="s">
        <v>1700</v>
      </c>
      <c r="AR6" s="375" t="s">
        <v>1701</v>
      </c>
      <c r="AS6" s="375" t="s">
        <v>1702</v>
      </c>
      <c r="AT6" s="375" t="s">
        <v>1703</v>
      </c>
      <c r="AU6" s="375" t="s">
        <v>1454</v>
      </c>
      <c r="AV6" s="375" t="s">
        <v>1704</v>
      </c>
      <c r="AW6" s="375" t="s">
        <v>1453</v>
      </c>
      <c r="AX6" s="375" t="s">
        <v>1705</v>
      </c>
      <c r="AY6" s="375" t="s">
        <v>67</v>
      </c>
      <c r="AZ6" s="375" t="s">
        <v>270</v>
      </c>
    </row>
    <row r="7" spans="2:52" ht="18">
      <c r="B7" t="s">
        <v>1446</v>
      </c>
      <c r="AE7" s="376"/>
      <c r="AF7" s="375" t="s">
        <v>1467</v>
      </c>
      <c r="AG7" s="377" t="s">
        <v>327</v>
      </c>
      <c r="AH7" s="377" t="s">
        <v>1706</v>
      </c>
      <c r="AI7" s="377"/>
      <c r="AJ7" s="377"/>
      <c r="AK7" s="377"/>
      <c r="AL7" s="378" t="s">
        <v>1481</v>
      </c>
      <c r="AM7" s="378">
        <v>9</v>
      </c>
      <c r="AN7" s="378">
        <v>93</v>
      </c>
      <c r="AO7" s="378">
        <v>86</v>
      </c>
      <c r="AP7" s="378">
        <v>55</v>
      </c>
      <c r="AQ7" s="378">
        <v>15.9</v>
      </c>
      <c r="AR7" s="378">
        <v>21.1</v>
      </c>
      <c r="AS7" s="378">
        <v>5</v>
      </c>
      <c r="AT7" s="378">
        <v>3</v>
      </c>
      <c r="AU7" s="378">
        <v>0</v>
      </c>
      <c r="AV7" s="378">
        <v>10</v>
      </c>
      <c r="AW7" s="378">
        <v>0.6</v>
      </c>
      <c r="AX7" s="378">
        <v>0</v>
      </c>
      <c r="AY7" s="379">
        <v>9.83</v>
      </c>
      <c r="AZ7" s="379">
        <v>167.15</v>
      </c>
    </row>
    <row r="8" spans="2:52" ht="17">
      <c r="B8" t="s">
        <v>1447</v>
      </c>
      <c r="AE8" s="376"/>
      <c r="AF8" s="375" t="s">
        <v>1468</v>
      </c>
      <c r="AG8" s="375" t="s">
        <v>685</v>
      </c>
      <c r="AH8" s="375" t="s">
        <v>1495</v>
      </c>
      <c r="AI8" s="375"/>
      <c r="AJ8" s="375"/>
      <c r="AK8" s="375"/>
      <c r="AL8" s="378" t="s">
        <v>18</v>
      </c>
      <c r="AM8" s="378">
        <v>9</v>
      </c>
      <c r="AN8" s="378">
        <v>97</v>
      </c>
      <c r="AO8" s="378">
        <v>93</v>
      </c>
      <c r="AP8" s="378">
        <v>83</v>
      </c>
      <c r="AQ8" s="378">
        <v>25.1</v>
      </c>
      <c r="AR8" s="378">
        <v>14</v>
      </c>
      <c r="AS8" s="378">
        <v>5</v>
      </c>
      <c r="AT8" s="378">
        <v>1</v>
      </c>
      <c r="AU8" s="378">
        <v>0</v>
      </c>
      <c r="AV8" s="378">
        <v>3</v>
      </c>
      <c r="AW8" s="378">
        <v>0</v>
      </c>
      <c r="AX8" s="378">
        <v>0</v>
      </c>
      <c r="AY8" s="379">
        <v>9.6300000000000008</v>
      </c>
      <c r="AZ8" s="379">
        <v>163.71</v>
      </c>
    </row>
    <row r="9" spans="2:52" ht="17">
      <c r="B9" t="s">
        <v>64</v>
      </c>
      <c r="AE9" s="376"/>
      <c r="AF9" s="375" t="s">
        <v>1472</v>
      </c>
      <c r="AG9" s="375" t="s">
        <v>242</v>
      </c>
      <c r="AH9" s="375" t="s">
        <v>1508</v>
      </c>
      <c r="AI9" s="375"/>
      <c r="AJ9" s="375"/>
      <c r="AK9" s="375"/>
      <c r="AL9" s="378" t="s">
        <v>1479</v>
      </c>
      <c r="AM9" s="378">
        <v>9</v>
      </c>
      <c r="AN9" s="378">
        <v>86</v>
      </c>
      <c r="AO9" s="378">
        <v>79</v>
      </c>
      <c r="AP9" s="378">
        <v>118</v>
      </c>
      <c r="AQ9" s="378">
        <v>53.2</v>
      </c>
      <c r="AR9" s="378">
        <v>1.5</v>
      </c>
      <c r="AS9" s="378">
        <v>2</v>
      </c>
      <c r="AT9" s="378">
        <v>1</v>
      </c>
      <c r="AU9" s="378">
        <v>1</v>
      </c>
      <c r="AV9" s="378">
        <v>4</v>
      </c>
      <c r="AW9" s="378">
        <v>0</v>
      </c>
      <c r="AX9" s="378">
        <v>0</v>
      </c>
      <c r="AY9" s="379">
        <v>9.4</v>
      </c>
      <c r="AZ9" s="379">
        <v>159.83000000000001</v>
      </c>
    </row>
    <row r="10" spans="2:52" ht="18">
      <c r="B10" t="s">
        <v>1448</v>
      </c>
      <c r="AE10" s="376"/>
      <c r="AF10" s="375" t="s">
        <v>1458</v>
      </c>
      <c r="AG10" s="377" t="s">
        <v>1368</v>
      </c>
      <c r="AH10" s="377" t="s">
        <v>1707</v>
      </c>
      <c r="AI10" s="377"/>
      <c r="AJ10" s="377"/>
      <c r="AK10" s="377"/>
      <c r="AL10" s="378" t="s">
        <v>1476</v>
      </c>
      <c r="AM10" s="378">
        <v>14</v>
      </c>
      <c r="AN10" s="378">
        <v>88</v>
      </c>
      <c r="AO10" s="378">
        <v>57</v>
      </c>
      <c r="AP10" s="378">
        <v>93</v>
      </c>
      <c r="AQ10" s="378">
        <v>53.7</v>
      </c>
      <c r="AR10" s="378">
        <v>0.9</v>
      </c>
      <c r="AS10" s="378">
        <v>8</v>
      </c>
      <c r="AT10" s="378">
        <v>2</v>
      </c>
      <c r="AU10" s="378">
        <v>3</v>
      </c>
      <c r="AV10" s="378">
        <v>8</v>
      </c>
      <c r="AW10" s="378">
        <v>0.2</v>
      </c>
      <c r="AX10" s="378">
        <v>0</v>
      </c>
      <c r="AY10" s="379">
        <v>9.02</v>
      </c>
      <c r="AZ10" s="379">
        <v>153.37</v>
      </c>
    </row>
    <row r="11" spans="2:52" ht="17">
      <c r="B11" t="s">
        <v>1449</v>
      </c>
      <c r="AE11" s="376"/>
      <c r="AF11" s="375" t="s">
        <v>1460</v>
      </c>
      <c r="AG11" s="375" t="s">
        <v>1357</v>
      </c>
      <c r="AH11" s="375" t="s">
        <v>1500</v>
      </c>
      <c r="AI11" s="375"/>
      <c r="AJ11" s="375"/>
      <c r="AK11" s="375"/>
      <c r="AL11" s="378" t="s">
        <v>1477</v>
      </c>
      <c r="AM11" s="378">
        <v>11</v>
      </c>
      <c r="AN11" s="378">
        <v>92</v>
      </c>
      <c r="AO11" s="378">
        <v>86</v>
      </c>
      <c r="AP11" s="378">
        <v>98</v>
      </c>
      <c r="AQ11" s="378">
        <v>58.7</v>
      </c>
      <c r="AR11" s="378">
        <v>3.3</v>
      </c>
      <c r="AS11" s="378">
        <v>2</v>
      </c>
      <c r="AT11" s="378">
        <v>0</v>
      </c>
      <c r="AU11" s="378">
        <v>2</v>
      </c>
      <c r="AV11" s="378">
        <v>6</v>
      </c>
      <c r="AW11" s="378">
        <v>0.1</v>
      </c>
      <c r="AX11" s="378">
        <v>0</v>
      </c>
      <c r="AY11" s="379">
        <v>8.89</v>
      </c>
      <c r="AZ11" s="379">
        <v>151.19</v>
      </c>
    </row>
    <row r="12" spans="2:52" ht="17">
      <c r="B12" t="s">
        <v>1450</v>
      </c>
      <c r="AE12" s="376"/>
      <c r="AF12" s="375" t="s">
        <v>1472</v>
      </c>
      <c r="AG12" s="375" t="s">
        <v>351</v>
      </c>
      <c r="AH12" s="375" t="s">
        <v>1532</v>
      </c>
      <c r="AI12" s="375"/>
      <c r="AJ12" s="375"/>
      <c r="AK12" s="375"/>
      <c r="AL12" s="378" t="s">
        <v>1474</v>
      </c>
      <c r="AM12" s="378">
        <v>9</v>
      </c>
      <c r="AN12" s="378">
        <v>96</v>
      </c>
      <c r="AO12" s="378">
        <v>91</v>
      </c>
      <c r="AP12" s="378">
        <v>55</v>
      </c>
      <c r="AQ12" s="378">
        <v>13.7</v>
      </c>
      <c r="AR12" s="378">
        <v>19.3</v>
      </c>
      <c r="AS12" s="378">
        <v>5</v>
      </c>
      <c r="AT12" s="378">
        <v>1</v>
      </c>
      <c r="AU12" s="378">
        <v>0</v>
      </c>
      <c r="AV12" s="378">
        <v>2</v>
      </c>
      <c r="AW12" s="378">
        <v>0</v>
      </c>
      <c r="AX12" s="378">
        <v>0</v>
      </c>
      <c r="AY12" s="379">
        <v>8.89</v>
      </c>
      <c r="AZ12" s="379">
        <v>151.15</v>
      </c>
    </row>
    <row r="13" spans="2:52" ht="17">
      <c r="B13" t="s">
        <v>1451</v>
      </c>
      <c r="AE13" s="376"/>
      <c r="AF13" s="375" t="s">
        <v>1468</v>
      </c>
      <c r="AG13" s="375" t="s">
        <v>515</v>
      </c>
      <c r="AH13" s="375" t="s">
        <v>1491</v>
      </c>
      <c r="AI13" s="375"/>
      <c r="AJ13" s="375"/>
      <c r="AK13" s="375"/>
      <c r="AL13" s="378" t="s">
        <v>1469</v>
      </c>
      <c r="AM13" s="378">
        <v>14</v>
      </c>
      <c r="AN13" s="378">
        <v>88</v>
      </c>
      <c r="AO13" s="378">
        <v>80</v>
      </c>
      <c r="AP13" s="378">
        <v>109</v>
      </c>
      <c r="AQ13" s="378">
        <v>47.1</v>
      </c>
      <c r="AR13" s="378">
        <v>1.7</v>
      </c>
      <c r="AS13" s="378">
        <v>3</v>
      </c>
      <c r="AT13" s="378">
        <v>1</v>
      </c>
      <c r="AU13" s="378">
        <v>1</v>
      </c>
      <c r="AV13" s="378">
        <v>4</v>
      </c>
      <c r="AW13" s="378">
        <v>0.1</v>
      </c>
      <c r="AX13" s="378">
        <v>0</v>
      </c>
      <c r="AY13" s="379">
        <v>8.8699999999999992</v>
      </c>
      <c r="AZ13" s="379">
        <v>150.84</v>
      </c>
    </row>
    <row r="14" spans="2:52" ht="18">
      <c r="B14" t="s">
        <v>1452</v>
      </c>
      <c r="AE14" s="376"/>
      <c r="AF14" s="375" t="s">
        <v>1347</v>
      </c>
      <c r="AG14" s="377" t="s">
        <v>241</v>
      </c>
      <c r="AH14" s="377" t="s">
        <v>1708</v>
      </c>
      <c r="AI14" s="377"/>
      <c r="AJ14" s="377"/>
      <c r="AK14" s="377"/>
      <c r="AL14" s="378" t="s">
        <v>38</v>
      </c>
      <c r="AM14" s="378">
        <v>14</v>
      </c>
      <c r="AN14" s="378">
        <v>95</v>
      </c>
      <c r="AO14" s="378">
        <v>90</v>
      </c>
      <c r="AP14" s="378">
        <v>99</v>
      </c>
      <c r="AQ14" s="378">
        <v>52</v>
      </c>
      <c r="AR14" s="378">
        <v>2.9</v>
      </c>
      <c r="AS14" s="378">
        <v>1</v>
      </c>
      <c r="AT14" s="378">
        <v>1</v>
      </c>
      <c r="AU14" s="378">
        <v>2</v>
      </c>
      <c r="AV14" s="378">
        <v>5</v>
      </c>
      <c r="AW14" s="378">
        <v>0.6</v>
      </c>
      <c r="AX14" s="378">
        <v>0</v>
      </c>
      <c r="AY14" s="379">
        <v>8.84</v>
      </c>
      <c r="AZ14" s="379">
        <v>150.29</v>
      </c>
    </row>
    <row r="15" spans="2:52" ht="17">
      <c r="B15" t="s">
        <v>1453</v>
      </c>
      <c r="AE15" s="376"/>
      <c r="AF15" s="375" t="s">
        <v>1347</v>
      </c>
      <c r="AG15" s="375" t="s">
        <v>555</v>
      </c>
      <c r="AH15" s="375" t="s">
        <v>1511</v>
      </c>
      <c r="AI15" s="375"/>
      <c r="AJ15" s="375"/>
      <c r="AK15" s="375"/>
      <c r="AL15" s="378" t="s">
        <v>49</v>
      </c>
      <c r="AM15" s="378">
        <v>14</v>
      </c>
      <c r="AN15" s="378">
        <v>76</v>
      </c>
      <c r="AO15" s="378">
        <v>63</v>
      </c>
      <c r="AP15" s="378">
        <v>96</v>
      </c>
      <c r="AQ15" s="378">
        <v>48.6</v>
      </c>
      <c r="AR15" s="378">
        <v>1.2</v>
      </c>
      <c r="AS15" s="378">
        <v>3</v>
      </c>
      <c r="AT15" s="378">
        <v>1</v>
      </c>
      <c r="AU15" s="378">
        <v>2</v>
      </c>
      <c r="AV15" s="378">
        <v>7</v>
      </c>
      <c r="AW15" s="378">
        <v>0.6</v>
      </c>
      <c r="AX15" s="378">
        <v>0</v>
      </c>
      <c r="AY15" s="379">
        <v>8.4</v>
      </c>
      <c r="AZ15" s="379">
        <v>142.87</v>
      </c>
    </row>
    <row r="16" spans="2:52" ht="17">
      <c r="B16" t="s">
        <v>1454</v>
      </c>
      <c r="AE16" s="376"/>
      <c r="AF16" s="375" t="s">
        <v>1458</v>
      </c>
      <c r="AG16" s="375" t="s">
        <v>232</v>
      </c>
      <c r="AH16" s="375" t="s">
        <v>1518</v>
      </c>
      <c r="AI16" s="375"/>
      <c r="AJ16" s="375"/>
      <c r="AK16" s="375"/>
      <c r="AL16" s="378" t="s">
        <v>1482</v>
      </c>
      <c r="AM16" s="378">
        <v>9</v>
      </c>
      <c r="AN16" s="378">
        <v>90</v>
      </c>
      <c r="AO16" s="378">
        <v>85</v>
      </c>
      <c r="AP16" s="378">
        <v>48</v>
      </c>
      <c r="AQ16" s="378">
        <v>19.3</v>
      </c>
      <c r="AR16" s="378">
        <v>18.600000000000001</v>
      </c>
      <c r="AS16" s="378">
        <v>2</v>
      </c>
      <c r="AT16" s="378">
        <v>1</v>
      </c>
      <c r="AU16" s="378">
        <v>0</v>
      </c>
      <c r="AV16" s="378">
        <v>3</v>
      </c>
      <c r="AW16" s="378">
        <v>0.3</v>
      </c>
      <c r="AX16" s="378">
        <v>0</v>
      </c>
      <c r="AY16" s="379">
        <v>8.2200000000000006</v>
      </c>
      <c r="AZ16" s="379">
        <v>139.80000000000001</v>
      </c>
    </row>
    <row r="17" spans="2:52" ht="17">
      <c r="B17" t="s">
        <v>1450</v>
      </c>
      <c r="AE17" s="376"/>
      <c r="AF17" s="375" t="s">
        <v>1462</v>
      </c>
      <c r="AG17" s="375" t="s">
        <v>237</v>
      </c>
      <c r="AH17" s="375" t="s">
        <v>1523</v>
      </c>
      <c r="AI17" s="375"/>
      <c r="AJ17" s="375"/>
      <c r="AK17" s="375"/>
      <c r="AL17" s="378" t="s">
        <v>29</v>
      </c>
      <c r="AM17" s="378">
        <v>10</v>
      </c>
      <c r="AN17" s="378">
        <v>81</v>
      </c>
      <c r="AO17" s="378">
        <v>71</v>
      </c>
      <c r="AP17" s="378">
        <v>100</v>
      </c>
      <c r="AQ17" s="378">
        <v>44.1</v>
      </c>
      <c r="AR17" s="378">
        <v>2.1</v>
      </c>
      <c r="AS17" s="378">
        <v>2</v>
      </c>
      <c r="AT17" s="378">
        <v>1</v>
      </c>
      <c r="AU17" s="378">
        <v>0</v>
      </c>
      <c r="AV17" s="378">
        <v>3</v>
      </c>
      <c r="AW17" s="378">
        <v>0.1</v>
      </c>
      <c r="AX17" s="378">
        <v>0</v>
      </c>
      <c r="AY17" s="379">
        <v>8.07</v>
      </c>
      <c r="AZ17" s="379">
        <v>137.18</v>
      </c>
    </row>
    <row r="18" spans="2:52" ht="17">
      <c r="B18" t="s">
        <v>1452</v>
      </c>
      <c r="AE18" s="376"/>
      <c r="AF18" s="375" t="s">
        <v>1472</v>
      </c>
      <c r="AG18" s="375" t="s">
        <v>341</v>
      </c>
      <c r="AH18" s="375" t="s">
        <v>1498</v>
      </c>
      <c r="AI18" s="375"/>
      <c r="AJ18" s="375"/>
      <c r="AK18" s="375"/>
      <c r="AL18" s="378" t="s">
        <v>1475</v>
      </c>
      <c r="AM18" s="378">
        <v>6</v>
      </c>
      <c r="AN18" s="378">
        <v>75</v>
      </c>
      <c r="AO18" s="378">
        <v>62</v>
      </c>
      <c r="AP18" s="378">
        <v>105</v>
      </c>
      <c r="AQ18" s="378">
        <v>37.1</v>
      </c>
      <c r="AR18" s="378">
        <v>1.1000000000000001</v>
      </c>
      <c r="AS18" s="378">
        <v>2</v>
      </c>
      <c r="AT18" s="378">
        <v>2</v>
      </c>
      <c r="AU18" s="378">
        <v>0</v>
      </c>
      <c r="AV18" s="378">
        <v>3</v>
      </c>
      <c r="AW18" s="378">
        <v>0</v>
      </c>
      <c r="AX18" s="378">
        <v>0</v>
      </c>
      <c r="AY18" s="379">
        <v>8.01</v>
      </c>
      <c r="AZ18" s="379">
        <v>136.1</v>
      </c>
    </row>
    <row r="19" spans="2:52" ht="17">
      <c r="B19" t="s">
        <v>1453</v>
      </c>
      <c r="AE19" s="376"/>
      <c r="AF19" s="375" t="s">
        <v>1472</v>
      </c>
      <c r="AG19" s="375" t="s">
        <v>227</v>
      </c>
      <c r="AH19" s="375" t="s">
        <v>1505</v>
      </c>
      <c r="AI19" s="375"/>
      <c r="AJ19" s="375"/>
      <c r="AK19" s="375"/>
      <c r="AL19" s="378" t="s">
        <v>34</v>
      </c>
      <c r="AM19" s="378">
        <v>7</v>
      </c>
      <c r="AN19" s="378">
        <v>91</v>
      </c>
      <c r="AO19" s="378">
        <v>83</v>
      </c>
      <c r="AP19" s="378">
        <v>96</v>
      </c>
      <c r="AQ19" s="378">
        <v>49.9</v>
      </c>
      <c r="AR19" s="378">
        <v>1.9</v>
      </c>
      <c r="AS19" s="378">
        <v>1</v>
      </c>
      <c r="AT19" s="378">
        <v>1</v>
      </c>
      <c r="AU19" s="378">
        <v>1</v>
      </c>
      <c r="AV19" s="378">
        <v>6</v>
      </c>
      <c r="AW19" s="378">
        <v>0.1</v>
      </c>
      <c r="AX19" s="378">
        <v>0</v>
      </c>
      <c r="AY19" s="379">
        <v>7.99</v>
      </c>
      <c r="AZ19" s="379">
        <v>135.9</v>
      </c>
    </row>
    <row r="20" spans="2:52" ht="18">
      <c r="B20" t="s">
        <v>1455</v>
      </c>
      <c r="AE20" s="376"/>
      <c r="AF20" s="375" t="s">
        <v>1467</v>
      </c>
      <c r="AG20" s="377" t="s">
        <v>695</v>
      </c>
      <c r="AH20" s="377" t="s">
        <v>1709</v>
      </c>
      <c r="AI20" s="377"/>
      <c r="AJ20" s="377"/>
      <c r="AK20" s="377"/>
      <c r="AL20" s="378" t="s">
        <v>52</v>
      </c>
      <c r="AM20" s="378">
        <v>11</v>
      </c>
      <c r="AN20" s="378">
        <v>80</v>
      </c>
      <c r="AO20" s="378">
        <v>69</v>
      </c>
      <c r="AP20" s="378">
        <v>105</v>
      </c>
      <c r="AQ20" s="378">
        <v>51.3</v>
      </c>
      <c r="AR20" s="378">
        <v>0.7</v>
      </c>
      <c r="AS20" s="378">
        <v>0</v>
      </c>
      <c r="AT20" s="378">
        <v>1</v>
      </c>
      <c r="AU20" s="378">
        <v>0</v>
      </c>
      <c r="AV20" s="378">
        <v>4</v>
      </c>
      <c r="AW20" s="378">
        <v>0</v>
      </c>
      <c r="AX20" s="378">
        <v>0</v>
      </c>
      <c r="AY20" s="379">
        <v>7.97</v>
      </c>
      <c r="AZ20" s="379">
        <v>135.55000000000001</v>
      </c>
    </row>
    <row r="21" spans="2:52" ht="17">
      <c r="B21" t="s">
        <v>1456</v>
      </c>
      <c r="AE21" s="376"/>
      <c r="AF21" s="376" t="s">
        <v>120</v>
      </c>
      <c r="AG21" s="375" t="s">
        <v>1369</v>
      </c>
      <c r="AH21" s="375" t="s">
        <v>1490</v>
      </c>
      <c r="AI21" s="375"/>
      <c r="AJ21" s="375"/>
      <c r="AK21" s="375"/>
      <c r="AL21" s="378" t="s">
        <v>1</v>
      </c>
      <c r="AM21" s="378">
        <v>13</v>
      </c>
      <c r="AN21" s="378">
        <v>73</v>
      </c>
      <c r="AO21" s="378">
        <v>64</v>
      </c>
      <c r="AP21" s="378">
        <v>106</v>
      </c>
      <c r="AQ21" s="378">
        <v>32.9</v>
      </c>
      <c r="AR21" s="378">
        <v>0.6</v>
      </c>
      <c r="AS21" s="378">
        <v>1</v>
      </c>
      <c r="AT21" s="378">
        <v>0</v>
      </c>
      <c r="AU21" s="378">
        <v>2</v>
      </c>
      <c r="AV21" s="378">
        <v>8</v>
      </c>
      <c r="AW21" s="378">
        <v>0.1</v>
      </c>
      <c r="AX21" s="378">
        <v>0</v>
      </c>
      <c r="AY21" s="379">
        <v>7.86</v>
      </c>
      <c r="AZ21" s="379">
        <v>133.58000000000001</v>
      </c>
    </row>
    <row r="22" spans="2:52" ht="18">
      <c r="B22" t="s">
        <v>1452</v>
      </c>
      <c r="AE22" s="376"/>
      <c r="AF22" s="375" t="s">
        <v>1472</v>
      </c>
      <c r="AG22" s="377" t="s">
        <v>226</v>
      </c>
      <c r="AH22" s="377" t="s">
        <v>1710</v>
      </c>
      <c r="AI22" s="377"/>
      <c r="AJ22" s="377"/>
      <c r="AK22" s="377"/>
      <c r="AL22" s="378" t="s">
        <v>13</v>
      </c>
      <c r="AM22" s="378">
        <v>14</v>
      </c>
      <c r="AN22" s="378">
        <v>59</v>
      </c>
      <c r="AO22" s="378">
        <v>37</v>
      </c>
      <c r="AP22" s="378">
        <v>101</v>
      </c>
      <c r="AQ22" s="378">
        <v>40.5</v>
      </c>
      <c r="AR22" s="378">
        <v>1.6</v>
      </c>
      <c r="AS22" s="378">
        <v>1</v>
      </c>
      <c r="AT22" s="378">
        <v>1</v>
      </c>
      <c r="AU22" s="378">
        <v>0</v>
      </c>
      <c r="AV22" s="378">
        <v>6</v>
      </c>
      <c r="AW22" s="378">
        <v>0.1</v>
      </c>
      <c r="AX22" s="378">
        <v>0</v>
      </c>
      <c r="AY22" s="379">
        <v>7.8</v>
      </c>
      <c r="AZ22" s="379">
        <v>132.53</v>
      </c>
    </row>
    <row r="23" spans="2:52" ht="17">
      <c r="B23" t="s">
        <v>1453</v>
      </c>
      <c r="AE23" s="376"/>
      <c r="AF23" s="375" t="s">
        <v>1472</v>
      </c>
      <c r="AG23" s="375" t="s">
        <v>260</v>
      </c>
      <c r="AH23" s="375" t="s">
        <v>1494</v>
      </c>
      <c r="AI23" s="375"/>
      <c r="AJ23" s="375"/>
      <c r="AK23" s="375"/>
      <c r="AL23" s="378" t="s">
        <v>4</v>
      </c>
      <c r="AM23" s="378">
        <v>7</v>
      </c>
      <c r="AN23" s="378">
        <v>75</v>
      </c>
      <c r="AO23" s="378">
        <v>64</v>
      </c>
      <c r="AP23" s="378">
        <v>83</v>
      </c>
      <c r="AQ23" s="378">
        <v>48.5</v>
      </c>
      <c r="AR23" s="378">
        <v>3.6</v>
      </c>
      <c r="AS23" s="378">
        <v>1</v>
      </c>
      <c r="AT23" s="378">
        <v>1</v>
      </c>
      <c r="AU23" s="378">
        <v>2</v>
      </c>
      <c r="AV23" s="378">
        <v>7</v>
      </c>
      <c r="AW23" s="378">
        <v>0.1</v>
      </c>
      <c r="AX23" s="378">
        <v>0</v>
      </c>
      <c r="AY23" s="379">
        <v>7.78</v>
      </c>
      <c r="AZ23" s="379">
        <v>132.22999999999999</v>
      </c>
    </row>
    <row r="24" spans="2:52" ht="17">
      <c r="B24" t="s">
        <v>1457</v>
      </c>
      <c r="AE24" s="376"/>
      <c r="AF24" s="376" t="s">
        <v>120</v>
      </c>
      <c r="AG24" s="375" t="s">
        <v>713</v>
      </c>
      <c r="AH24" s="375" t="s">
        <v>1485</v>
      </c>
      <c r="AI24" s="375"/>
      <c r="AJ24" s="375"/>
      <c r="AK24" s="375"/>
      <c r="AL24" s="378" t="s">
        <v>1461</v>
      </c>
      <c r="AM24" s="378">
        <v>8</v>
      </c>
      <c r="AN24" s="378">
        <v>72</v>
      </c>
      <c r="AO24" s="378">
        <v>57</v>
      </c>
      <c r="AP24" s="378">
        <v>101</v>
      </c>
      <c r="AQ24" s="378">
        <v>21.6</v>
      </c>
      <c r="AR24" s="378">
        <v>1.2</v>
      </c>
      <c r="AS24" s="378">
        <v>1</v>
      </c>
      <c r="AT24" s="378">
        <v>1</v>
      </c>
      <c r="AU24" s="378">
        <v>3</v>
      </c>
      <c r="AV24" s="378">
        <v>13</v>
      </c>
      <c r="AW24" s="378">
        <v>0.1</v>
      </c>
      <c r="AX24" s="378">
        <v>0</v>
      </c>
      <c r="AY24" s="379">
        <v>7.67</v>
      </c>
      <c r="AZ24" s="379">
        <v>130.43</v>
      </c>
    </row>
    <row r="25" spans="2:52" ht="17">
      <c r="B25" t="s">
        <v>67</v>
      </c>
      <c r="AE25" s="376"/>
      <c r="AF25" s="375" t="s">
        <v>1473</v>
      </c>
      <c r="AG25" s="375" t="s">
        <v>252</v>
      </c>
      <c r="AH25" s="375" t="s">
        <v>1490</v>
      </c>
      <c r="AI25" s="375"/>
      <c r="AJ25" s="375"/>
      <c r="AK25" s="375"/>
      <c r="AL25" s="378" t="s">
        <v>1</v>
      </c>
      <c r="AM25" s="378">
        <v>13</v>
      </c>
      <c r="AN25" s="378">
        <v>80</v>
      </c>
      <c r="AO25" s="378">
        <v>70</v>
      </c>
      <c r="AP25" s="378">
        <v>97</v>
      </c>
      <c r="AQ25" s="378">
        <v>31.1</v>
      </c>
      <c r="AR25" s="378">
        <v>1.3</v>
      </c>
      <c r="AS25" s="378">
        <v>1</v>
      </c>
      <c r="AT25" s="378">
        <v>1</v>
      </c>
      <c r="AU25" s="378">
        <v>2</v>
      </c>
      <c r="AV25" s="378">
        <v>8</v>
      </c>
      <c r="AW25" s="378">
        <v>0.1</v>
      </c>
      <c r="AX25" s="378">
        <v>0</v>
      </c>
      <c r="AY25" s="379">
        <v>7.56</v>
      </c>
      <c r="AZ25" s="379">
        <v>128.47999999999999</v>
      </c>
    </row>
    <row r="26" spans="2:52" ht="17">
      <c r="B26" t="s">
        <v>270</v>
      </c>
      <c r="AE26" s="376"/>
      <c r="AF26" s="375" t="s">
        <v>1464</v>
      </c>
      <c r="AG26" s="375" t="s">
        <v>229</v>
      </c>
      <c r="AH26" s="375" t="s">
        <v>1486</v>
      </c>
      <c r="AI26" s="375"/>
      <c r="AJ26" s="375"/>
      <c r="AK26" s="375"/>
      <c r="AL26" s="378" t="s">
        <v>433</v>
      </c>
      <c r="AM26" s="378">
        <v>8</v>
      </c>
      <c r="AN26" s="378">
        <v>82</v>
      </c>
      <c r="AO26" s="378">
        <v>75</v>
      </c>
      <c r="AP26" s="378">
        <v>45</v>
      </c>
      <c r="AQ26" s="378">
        <v>15.2</v>
      </c>
      <c r="AR26" s="378">
        <v>14.8</v>
      </c>
      <c r="AS26" s="378">
        <v>7</v>
      </c>
      <c r="AT26" s="378">
        <v>1</v>
      </c>
      <c r="AU26" s="378">
        <v>0</v>
      </c>
      <c r="AV26" s="378">
        <v>2</v>
      </c>
      <c r="AW26" s="378">
        <v>0</v>
      </c>
      <c r="AX26" s="378">
        <v>0</v>
      </c>
      <c r="AY26" s="379">
        <v>7.52</v>
      </c>
      <c r="AZ26" s="379">
        <v>127.9</v>
      </c>
    </row>
    <row r="27" spans="2:52" ht="17">
      <c r="B27" t="s">
        <v>1483</v>
      </c>
      <c r="AE27" s="376"/>
      <c r="AF27" s="375" t="s">
        <v>1347</v>
      </c>
      <c r="AG27" s="375" t="s">
        <v>513</v>
      </c>
      <c r="AH27" s="375" t="s">
        <v>1518</v>
      </c>
      <c r="AI27" s="375"/>
      <c r="AJ27" s="375"/>
      <c r="AK27" s="375"/>
      <c r="AL27" s="378" t="s">
        <v>1482</v>
      </c>
      <c r="AM27" s="378">
        <v>9</v>
      </c>
      <c r="AN27" s="378">
        <v>35</v>
      </c>
      <c r="AO27" s="378">
        <v>24</v>
      </c>
      <c r="AP27" s="378">
        <v>93</v>
      </c>
      <c r="AQ27" s="378">
        <v>50.1</v>
      </c>
      <c r="AR27" s="378">
        <v>1.3</v>
      </c>
      <c r="AS27" s="378">
        <v>1</v>
      </c>
      <c r="AT27" s="378">
        <v>1</v>
      </c>
      <c r="AU27" s="378">
        <v>0</v>
      </c>
      <c r="AV27" s="378">
        <v>3</v>
      </c>
      <c r="AW27" s="378">
        <v>0</v>
      </c>
      <c r="AX27" s="378">
        <v>0</v>
      </c>
      <c r="AY27" s="379">
        <v>7.49</v>
      </c>
      <c r="AZ27" s="379">
        <v>127.39</v>
      </c>
    </row>
    <row r="28" spans="2:52" ht="17">
      <c r="B28" t="s">
        <v>1458</v>
      </c>
      <c r="C28" t="s">
        <v>33</v>
      </c>
      <c r="D28" t="s">
        <v>1484</v>
      </c>
      <c r="H28" t="s">
        <v>1459</v>
      </c>
      <c r="I28">
        <v>2</v>
      </c>
      <c r="J28">
        <v>7</v>
      </c>
      <c r="K28">
        <v>100</v>
      </c>
      <c r="L28">
        <v>98</v>
      </c>
      <c r="M28">
        <v>622</v>
      </c>
      <c r="N28">
        <v>393</v>
      </c>
      <c r="O28">
        <v>4568</v>
      </c>
      <c r="P28">
        <v>36</v>
      </c>
      <c r="Q28">
        <v>18</v>
      </c>
      <c r="R28">
        <v>128</v>
      </c>
      <c r="S28">
        <v>766</v>
      </c>
      <c r="T28">
        <v>6</v>
      </c>
      <c r="U28">
        <v>0</v>
      </c>
      <c r="V28">
        <v>0</v>
      </c>
      <c r="W28">
        <v>0</v>
      </c>
      <c r="X28">
        <v>0</v>
      </c>
      <c r="Y28">
        <v>4</v>
      </c>
      <c r="Z28">
        <v>26.23</v>
      </c>
      <c r="AA28">
        <v>445.83</v>
      </c>
      <c r="AE28" s="376"/>
      <c r="AF28" s="375" t="s">
        <v>1467</v>
      </c>
      <c r="AG28" s="375" t="s">
        <v>684</v>
      </c>
      <c r="AH28" s="375" t="s">
        <v>1493</v>
      </c>
      <c r="AI28" s="375"/>
      <c r="AJ28" s="375"/>
      <c r="AK28" s="375"/>
      <c r="AL28" s="378" t="s">
        <v>1471</v>
      </c>
      <c r="AM28" s="378">
        <v>9</v>
      </c>
      <c r="AN28" s="378">
        <v>51</v>
      </c>
      <c r="AO28" s="378">
        <v>35</v>
      </c>
      <c r="AP28" s="378">
        <v>95</v>
      </c>
      <c r="AQ28" s="378">
        <v>34.700000000000003</v>
      </c>
      <c r="AR28" s="378">
        <v>1.2</v>
      </c>
      <c r="AS28" s="378">
        <v>1</v>
      </c>
      <c r="AT28" s="378">
        <v>1</v>
      </c>
      <c r="AU28" s="378">
        <v>1</v>
      </c>
      <c r="AV28" s="378">
        <v>4</v>
      </c>
      <c r="AW28" s="378">
        <v>0.5</v>
      </c>
      <c r="AX28" s="378">
        <v>0</v>
      </c>
      <c r="AY28" s="379">
        <v>7.46</v>
      </c>
      <c r="AZ28" s="379">
        <v>126.87</v>
      </c>
    </row>
    <row r="29" spans="2:52" ht="17">
      <c r="B29" t="s">
        <v>1483</v>
      </c>
      <c r="AE29" s="376"/>
      <c r="AF29" s="375" t="s">
        <v>1460</v>
      </c>
      <c r="AG29" s="375" t="s">
        <v>331</v>
      </c>
      <c r="AH29" s="375" t="s">
        <v>1532</v>
      </c>
      <c r="AI29" s="375"/>
      <c r="AJ29" s="375"/>
      <c r="AK29" s="375"/>
      <c r="AL29" s="378" t="s">
        <v>1474</v>
      </c>
      <c r="AM29" s="378">
        <v>9</v>
      </c>
      <c r="AN29" s="378">
        <v>73</v>
      </c>
      <c r="AO29" s="378">
        <v>62</v>
      </c>
      <c r="AP29" s="378">
        <v>87</v>
      </c>
      <c r="AQ29" s="378">
        <v>41.6</v>
      </c>
      <c r="AR29" s="378">
        <v>1.6</v>
      </c>
      <c r="AS29" s="378">
        <v>2</v>
      </c>
      <c r="AT29" s="378">
        <v>2</v>
      </c>
      <c r="AU29" s="378">
        <v>1</v>
      </c>
      <c r="AV29" s="378">
        <v>4</v>
      </c>
      <c r="AW29" s="378">
        <v>0.2</v>
      </c>
      <c r="AX29" s="378">
        <v>0</v>
      </c>
      <c r="AY29" s="379">
        <v>7.42</v>
      </c>
      <c r="AZ29" s="379">
        <v>126.12</v>
      </c>
    </row>
    <row r="30" spans="2:52" ht="18">
      <c r="B30" t="s">
        <v>1460</v>
      </c>
      <c r="C30" t="s">
        <v>562</v>
      </c>
      <c r="D30" t="s">
        <v>1485</v>
      </c>
      <c r="H30" t="s">
        <v>1461</v>
      </c>
      <c r="I30">
        <v>15</v>
      </c>
      <c r="J30">
        <v>8</v>
      </c>
      <c r="K30">
        <v>99</v>
      </c>
      <c r="L30">
        <v>98</v>
      </c>
      <c r="M30">
        <v>657</v>
      </c>
      <c r="N30">
        <v>443</v>
      </c>
      <c r="O30">
        <v>4846</v>
      </c>
      <c r="P30">
        <v>35</v>
      </c>
      <c r="Q30">
        <v>14</v>
      </c>
      <c r="R30">
        <v>71</v>
      </c>
      <c r="S30">
        <v>403</v>
      </c>
      <c r="T30">
        <v>3</v>
      </c>
      <c r="U30">
        <v>0</v>
      </c>
      <c r="V30">
        <v>0</v>
      </c>
      <c r="W30">
        <v>0</v>
      </c>
      <c r="X30">
        <v>0</v>
      </c>
      <c r="Y30">
        <v>3</v>
      </c>
      <c r="Z30">
        <v>24.17</v>
      </c>
      <c r="AA30">
        <v>410.93</v>
      </c>
      <c r="AE30" s="376"/>
      <c r="AF30" s="375" t="s">
        <v>1468</v>
      </c>
      <c r="AG30" s="377" t="s">
        <v>516</v>
      </c>
      <c r="AH30" s="377" t="s">
        <v>1711</v>
      </c>
      <c r="AI30" s="377"/>
      <c r="AJ30" s="377"/>
      <c r="AK30" s="377"/>
      <c r="AL30" s="378" t="s">
        <v>25</v>
      </c>
      <c r="AM30" s="378">
        <v>10</v>
      </c>
      <c r="AN30" s="378">
        <v>54</v>
      </c>
      <c r="AO30" s="378">
        <v>35</v>
      </c>
      <c r="AP30" s="378">
        <v>87</v>
      </c>
      <c r="AQ30" s="378">
        <v>40.1</v>
      </c>
      <c r="AR30" s="378">
        <v>1.2</v>
      </c>
      <c r="AS30" s="378">
        <v>1</v>
      </c>
      <c r="AT30" s="378">
        <v>1</v>
      </c>
      <c r="AU30" s="378">
        <v>3</v>
      </c>
      <c r="AV30" s="378">
        <v>7</v>
      </c>
      <c r="AW30" s="378">
        <v>0.2</v>
      </c>
      <c r="AX30" s="378">
        <v>0</v>
      </c>
      <c r="AY30" s="379">
        <v>7.4</v>
      </c>
      <c r="AZ30" s="379">
        <v>125.88</v>
      </c>
    </row>
    <row r="31" spans="2:52" ht="17">
      <c r="B31" t="s">
        <v>1483</v>
      </c>
      <c r="AE31" s="376"/>
      <c r="AF31" s="375" t="s">
        <v>1464</v>
      </c>
      <c r="AG31" s="375" t="s">
        <v>712</v>
      </c>
      <c r="AH31" s="375" t="s">
        <v>1499</v>
      </c>
      <c r="AI31" s="375"/>
      <c r="AJ31" s="375"/>
      <c r="AK31" s="375"/>
      <c r="AL31" s="378" t="s">
        <v>1476</v>
      </c>
      <c r="AM31" s="378">
        <v>14</v>
      </c>
      <c r="AN31" s="378">
        <v>70</v>
      </c>
      <c r="AO31" s="378">
        <v>60</v>
      </c>
      <c r="AP31" s="378">
        <v>98</v>
      </c>
      <c r="AQ31" s="378">
        <v>20.399999999999999</v>
      </c>
      <c r="AR31" s="378">
        <v>1</v>
      </c>
      <c r="AS31" s="378">
        <v>1</v>
      </c>
      <c r="AT31" s="378">
        <v>0</v>
      </c>
      <c r="AU31" s="378">
        <v>3</v>
      </c>
      <c r="AV31" s="378">
        <v>12</v>
      </c>
      <c r="AW31" s="378">
        <v>0.2</v>
      </c>
      <c r="AX31" s="378">
        <v>0</v>
      </c>
      <c r="AY31" s="379">
        <v>7.3</v>
      </c>
      <c r="AZ31" s="379">
        <v>124.11</v>
      </c>
    </row>
    <row r="32" spans="2:52" ht="17">
      <c r="B32" t="s">
        <v>1347</v>
      </c>
      <c r="C32" t="s">
        <v>435</v>
      </c>
      <c r="D32" t="s">
        <v>1486</v>
      </c>
      <c r="H32" t="s">
        <v>433</v>
      </c>
      <c r="I32">
        <v>24</v>
      </c>
      <c r="J32">
        <v>8</v>
      </c>
      <c r="K32">
        <v>100</v>
      </c>
      <c r="L32">
        <v>98</v>
      </c>
      <c r="M32">
        <v>662</v>
      </c>
      <c r="N32">
        <v>444</v>
      </c>
      <c r="O32">
        <v>4862</v>
      </c>
      <c r="P32">
        <v>34</v>
      </c>
      <c r="Q32">
        <v>16</v>
      </c>
      <c r="R32">
        <v>63</v>
      </c>
      <c r="S32">
        <v>303</v>
      </c>
      <c r="T32">
        <v>3</v>
      </c>
      <c r="U32">
        <v>0</v>
      </c>
      <c r="V32">
        <v>0</v>
      </c>
      <c r="W32">
        <v>0</v>
      </c>
      <c r="X32">
        <v>0</v>
      </c>
      <c r="Y32">
        <v>1</v>
      </c>
      <c r="Z32">
        <v>23.26</v>
      </c>
      <c r="AA32">
        <v>395.41</v>
      </c>
      <c r="AE32" s="376"/>
      <c r="AF32" s="375" t="s">
        <v>1464</v>
      </c>
      <c r="AG32" s="375" t="s">
        <v>238</v>
      </c>
      <c r="AH32" s="375" t="s">
        <v>1489</v>
      </c>
      <c r="AI32" s="375"/>
      <c r="AJ32" s="375"/>
      <c r="AK32" s="375"/>
      <c r="AL32" s="378" t="s">
        <v>1466</v>
      </c>
      <c r="AM32" s="378">
        <v>11</v>
      </c>
      <c r="AN32" s="378">
        <v>52</v>
      </c>
      <c r="AO32" s="378">
        <v>38</v>
      </c>
      <c r="AP32" s="378">
        <v>86</v>
      </c>
      <c r="AQ32" s="378">
        <v>40.200000000000003</v>
      </c>
      <c r="AR32" s="378">
        <v>1.4</v>
      </c>
      <c r="AS32" s="378">
        <v>4</v>
      </c>
      <c r="AT32" s="378">
        <v>2</v>
      </c>
      <c r="AU32" s="378">
        <v>0</v>
      </c>
      <c r="AV32" s="378">
        <v>5</v>
      </c>
      <c r="AW32" s="378">
        <v>0</v>
      </c>
      <c r="AX32" s="378">
        <v>0</v>
      </c>
      <c r="AY32" s="379">
        <v>7.29</v>
      </c>
      <c r="AZ32" s="379">
        <v>123.87</v>
      </c>
    </row>
    <row r="33" spans="2:52" ht="17">
      <c r="B33" t="s">
        <v>1483</v>
      </c>
      <c r="AE33" s="376"/>
      <c r="AF33" s="375" t="s">
        <v>1468</v>
      </c>
      <c r="AG33" s="375" t="s">
        <v>325</v>
      </c>
      <c r="AH33" s="375" t="s">
        <v>1489</v>
      </c>
      <c r="AI33" s="375"/>
      <c r="AJ33" s="375"/>
      <c r="AK33" s="375"/>
      <c r="AL33" s="378" t="s">
        <v>1466</v>
      </c>
      <c r="AM33" s="378">
        <v>11</v>
      </c>
      <c r="AN33" s="378">
        <v>78</v>
      </c>
      <c r="AO33" s="378">
        <v>70</v>
      </c>
      <c r="AP33" s="378">
        <v>89</v>
      </c>
      <c r="AQ33" s="378">
        <v>40.700000000000003</v>
      </c>
      <c r="AR33" s="378">
        <v>2.2999999999999998</v>
      </c>
      <c r="AS33" s="378">
        <v>1</v>
      </c>
      <c r="AT33" s="378">
        <v>1</v>
      </c>
      <c r="AU33" s="378">
        <v>0</v>
      </c>
      <c r="AV33" s="378">
        <v>5</v>
      </c>
      <c r="AW33" s="378">
        <v>0.2</v>
      </c>
      <c r="AX33" s="378">
        <v>0</v>
      </c>
      <c r="AY33" s="379">
        <v>7.29</v>
      </c>
      <c r="AZ33" s="379">
        <v>123.86</v>
      </c>
    </row>
    <row r="34" spans="2:52" ht="17">
      <c r="B34" t="s">
        <v>1462</v>
      </c>
      <c r="C34" t="s">
        <v>28</v>
      </c>
      <c r="D34" t="s">
        <v>1487</v>
      </c>
      <c r="H34" t="s">
        <v>1463</v>
      </c>
      <c r="I34">
        <v>28</v>
      </c>
      <c r="J34">
        <v>10</v>
      </c>
      <c r="K34">
        <v>99</v>
      </c>
      <c r="L34">
        <v>87</v>
      </c>
      <c r="M34">
        <v>592</v>
      </c>
      <c r="N34">
        <v>379</v>
      </c>
      <c r="O34">
        <v>3994</v>
      </c>
      <c r="P34">
        <v>26</v>
      </c>
      <c r="Q34">
        <v>17</v>
      </c>
      <c r="R34">
        <v>186</v>
      </c>
      <c r="S34">
        <v>1159</v>
      </c>
      <c r="T34">
        <v>4</v>
      </c>
      <c r="U34">
        <v>0</v>
      </c>
      <c r="V34">
        <v>0</v>
      </c>
      <c r="W34">
        <v>0</v>
      </c>
      <c r="X34">
        <v>0</v>
      </c>
      <c r="Y34">
        <v>4</v>
      </c>
      <c r="Z34">
        <v>23.09</v>
      </c>
      <c r="AA34">
        <v>392.5</v>
      </c>
      <c r="AE34" s="376"/>
      <c r="AF34" s="375" t="s">
        <v>1473</v>
      </c>
      <c r="AG34" s="375" t="s">
        <v>240</v>
      </c>
      <c r="AH34" s="375" t="s">
        <v>1519</v>
      </c>
      <c r="AI34" s="375"/>
      <c r="AJ34" s="375"/>
      <c r="AK34" s="375"/>
      <c r="AL34" s="378" t="s">
        <v>52</v>
      </c>
      <c r="AM34" s="378">
        <v>11</v>
      </c>
      <c r="AN34" s="378">
        <v>70</v>
      </c>
      <c r="AO34" s="378">
        <v>57</v>
      </c>
      <c r="AP34" s="378">
        <v>92</v>
      </c>
      <c r="AQ34" s="378">
        <v>29.2</v>
      </c>
      <c r="AR34" s="378">
        <v>1.9</v>
      </c>
      <c r="AS34" s="378">
        <v>1</v>
      </c>
      <c r="AT34" s="378">
        <v>0</v>
      </c>
      <c r="AU34" s="378">
        <v>2</v>
      </c>
      <c r="AV34" s="378">
        <v>6</v>
      </c>
      <c r="AW34" s="378">
        <v>0.2</v>
      </c>
      <c r="AX34" s="378">
        <v>0</v>
      </c>
      <c r="AY34" s="379">
        <v>7.26</v>
      </c>
      <c r="AZ34" s="379">
        <v>123.48</v>
      </c>
    </row>
    <row r="35" spans="2:52" ht="17">
      <c r="B35" t="s">
        <v>1483</v>
      </c>
      <c r="AE35" s="376"/>
      <c r="AF35" s="375" t="s">
        <v>1460</v>
      </c>
      <c r="AG35" s="375" t="s">
        <v>508</v>
      </c>
      <c r="AH35" s="375" t="s">
        <v>1490</v>
      </c>
      <c r="AI35" s="375"/>
      <c r="AJ35" s="375"/>
      <c r="AK35" s="375"/>
      <c r="AL35" s="378" t="s">
        <v>1</v>
      </c>
      <c r="AM35" s="378">
        <v>13</v>
      </c>
      <c r="AN35" s="378">
        <v>40</v>
      </c>
      <c r="AO35" s="378">
        <v>28</v>
      </c>
      <c r="AP35" s="378">
        <v>87</v>
      </c>
      <c r="AQ35" s="378">
        <v>28.8</v>
      </c>
      <c r="AR35" s="378">
        <v>1.2</v>
      </c>
      <c r="AS35" s="378">
        <v>5</v>
      </c>
      <c r="AT35" s="378">
        <v>1</v>
      </c>
      <c r="AU35" s="378">
        <v>1</v>
      </c>
      <c r="AV35" s="378">
        <v>5</v>
      </c>
      <c r="AW35" s="378">
        <v>0.1</v>
      </c>
      <c r="AX35" s="378">
        <v>0</v>
      </c>
      <c r="AY35" s="379">
        <v>7.15</v>
      </c>
      <c r="AZ35" s="379">
        <v>121.52</v>
      </c>
    </row>
    <row r="36" spans="2:52" ht="17">
      <c r="B36" t="s">
        <v>1464</v>
      </c>
      <c r="C36" t="s">
        <v>436</v>
      </c>
      <c r="D36" t="s">
        <v>1488</v>
      </c>
      <c r="H36" t="s">
        <v>1465</v>
      </c>
      <c r="I36">
        <v>27</v>
      </c>
      <c r="J36">
        <v>7</v>
      </c>
      <c r="K36">
        <v>99</v>
      </c>
      <c r="L36">
        <v>86</v>
      </c>
      <c r="M36">
        <v>512</v>
      </c>
      <c r="N36">
        <v>310</v>
      </c>
      <c r="O36">
        <v>3615</v>
      </c>
      <c r="P36">
        <v>26</v>
      </c>
      <c r="Q36">
        <v>14</v>
      </c>
      <c r="R36">
        <v>155</v>
      </c>
      <c r="S36">
        <v>847</v>
      </c>
      <c r="T36">
        <v>9</v>
      </c>
      <c r="U36">
        <v>0</v>
      </c>
      <c r="V36">
        <v>0</v>
      </c>
      <c r="W36">
        <v>0</v>
      </c>
      <c r="X36">
        <v>0</v>
      </c>
      <c r="Y36">
        <v>2</v>
      </c>
      <c r="Z36">
        <v>22.95</v>
      </c>
      <c r="AA36">
        <v>390.23</v>
      </c>
      <c r="AE36" s="376"/>
      <c r="AF36" s="375" t="s">
        <v>1467</v>
      </c>
      <c r="AG36" s="375" t="s">
        <v>1342</v>
      </c>
      <c r="AH36" s="375" t="s">
        <v>1513</v>
      </c>
      <c r="AI36" s="375"/>
      <c r="AJ36" s="375"/>
      <c r="AK36" s="375"/>
      <c r="AL36" s="378" t="s">
        <v>8</v>
      </c>
      <c r="AM36" s="378">
        <v>13</v>
      </c>
      <c r="AN36" s="378">
        <v>46</v>
      </c>
      <c r="AO36" s="378">
        <v>33</v>
      </c>
      <c r="AP36" s="378">
        <v>84</v>
      </c>
      <c r="AQ36" s="378">
        <v>36.4</v>
      </c>
      <c r="AR36" s="378">
        <v>1.9</v>
      </c>
      <c r="AS36" s="378">
        <v>1</v>
      </c>
      <c r="AT36" s="378">
        <v>1</v>
      </c>
      <c r="AU36" s="378">
        <v>2</v>
      </c>
      <c r="AV36" s="378">
        <v>9</v>
      </c>
      <c r="AW36" s="378">
        <v>0.1</v>
      </c>
      <c r="AX36" s="378">
        <v>0</v>
      </c>
      <c r="AY36" s="379">
        <v>7.08</v>
      </c>
      <c r="AZ36" s="379">
        <v>120.38</v>
      </c>
    </row>
    <row r="37" spans="2:52" ht="17">
      <c r="B37" t="s">
        <v>1483</v>
      </c>
      <c r="AE37" s="376"/>
      <c r="AF37" s="376" t="s">
        <v>120</v>
      </c>
      <c r="AG37" s="375" t="s">
        <v>691</v>
      </c>
      <c r="AH37" s="375" t="s">
        <v>1489</v>
      </c>
      <c r="AI37" s="375"/>
      <c r="AJ37" s="375"/>
      <c r="AK37" s="375"/>
      <c r="AL37" s="378" t="s">
        <v>1466</v>
      </c>
      <c r="AM37" s="378">
        <v>11</v>
      </c>
      <c r="AN37" s="378">
        <v>63</v>
      </c>
      <c r="AO37" s="378">
        <v>52</v>
      </c>
      <c r="AP37" s="378">
        <v>78</v>
      </c>
      <c r="AQ37" s="378">
        <v>30.5</v>
      </c>
      <c r="AR37" s="378">
        <v>2.2999999999999998</v>
      </c>
      <c r="AS37" s="378">
        <v>4</v>
      </c>
      <c r="AT37" s="378">
        <v>3</v>
      </c>
      <c r="AU37" s="378">
        <v>1</v>
      </c>
      <c r="AV37" s="378">
        <v>7</v>
      </c>
      <c r="AW37" s="378">
        <v>0.1</v>
      </c>
      <c r="AX37" s="378">
        <v>0</v>
      </c>
      <c r="AY37" s="379">
        <v>7.06</v>
      </c>
      <c r="AZ37" s="379">
        <v>120.01</v>
      </c>
    </row>
    <row r="38" spans="2:52" ht="17">
      <c r="B38" t="s">
        <v>1347</v>
      </c>
      <c r="C38" t="s">
        <v>35</v>
      </c>
      <c r="D38" t="s">
        <v>1489</v>
      </c>
      <c r="H38" t="s">
        <v>1466</v>
      </c>
      <c r="I38">
        <v>4</v>
      </c>
      <c r="J38">
        <v>11</v>
      </c>
      <c r="K38">
        <v>99</v>
      </c>
      <c r="L38">
        <v>87</v>
      </c>
      <c r="M38">
        <v>705</v>
      </c>
      <c r="N38">
        <v>464</v>
      </c>
      <c r="O38">
        <v>4938</v>
      </c>
      <c r="P38">
        <v>35</v>
      </c>
      <c r="Q38">
        <v>14</v>
      </c>
      <c r="R38">
        <v>29</v>
      </c>
      <c r="S38">
        <v>58</v>
      </c>
      <c r="T38">
        <v>2</v>
      </c>
      <c r="U38">
        <v>0</v>
      </c>
      <c r="V38">
        <v>0</v>
      </c>
      <c r="W38">
        <v>0</v>
      </c>
      <c r="X38">
        <v>0</v>
      </c>
      <c r="Y38">
        <v>3</v>
      </c>
      <c r="Z38">
        <v>22.11</v>
      </c>
      <c r="AA38">
        <v>375.84</v>
      </c>
      <c r="AE38" s="376"/>
      <c r="AF38" s="375" t="s">
        <v>1462</v>
      </c>
      <c r="AG38" s="375" t="s">
        <v>682</v>
      </c>
      <c r="AH38" s="375" t="s">
        <v>1486</v>
      </c>
      <c r="AI38" s="375"/>
      <c r="AJ38" s="375"/>
      <c r="AK38" s="375"/>
      <c r="AL38" s="378" t="s">
        <v>433</v>
      </c>
      <c r="AM38" s="378">
        <v>8</v>
      </c>
      <c r="AN38" s="378">
        <v>85</v>
      </c>
      <c r="AO38" s="378">
        <v>78</v>
      </c>
      <c r="AP38" s="378">
        <v>84</v>
      </c>
      <c r="AQ38" s="378">
        <v>35</v>
      </c>
      <c r="AR38" s="378">
        <v>1</v>
      </c>
      <c r="AS38" s="378">
        <v>3</v>
      </c>
      <c r="AT38" s="378">
        <v>0</v>
      </c>
      <c r="AU38" s="378">
        <v>2</v>
      </c>
      <c r="AV38" s="378">
        <v>9</v>
      </c>
      <c r="AW38" s="378">
        <v>0.1</v>
      </c>
      <c r="AX38" s="378">
        <v>0</v>
      </c>
      <c r="AY38" s="379">
        <v>6.96</v>
      </c>
      <c r="AZ38" s="379">
        <v>118.25</v>
      </c>
    </row>
    <row r="39" spans="2:52" ht="17">
      <c r="B39" t="s">
        <v>1483</v>
      </c>
      <c r="AE39" s="376"/>
      <c r="AF39" s="375" t="s">
        <v>1473</v>
      </c>
      <c r="AG39" s="375" t="s">
        <v>517</v>
      </c>
      <c r="AH39" s="375" t="s">
        <v>1513</v>
      </c>
      <c r="AI39" s="375"/>
      <c r="AJ39" s="375"/>
      <c r="AK39" s="375"/>
      <c r="AL39" s="378" t="s">
        <v>8</v>
      </c>
      <c r="AM39" s="378">
        <v>13</v>
      </c>
      <c r="AN39" s="378">
        <v>71</v>
      </c>
      <c r="AO39" s="378">
        <v>61</v>
      </c>
      <c r="AP39" s="378">
        <v>92</v>
      </c>
      <c r="AQ39" s="378">
        <v>26.9</v>
      </c>
      <c r="AR39" s="378">
        <v>1</v>
      </c>
      <c r="AS39" s="378">
        <v>1</v>
      </c>
      <c r="AT39" s="378">
        <v>1</v>
      </c>
      <c r="AU39" s="378">
        <v>1</v>
      </c>
      <c r="AV39" s="378">
        <v>8</v>
      </c>
      <c r="AW39" s="378">
        <v>0.3</v>
      </c>
      <c r="AX39" s="378">
        <v>0</v>
      </c>
      <c r="AY39" s="379">
        <v>6.95</v>
      </c>
      <c r="AZ39" s="379">
        <v>118.22</v>
      </c>
    </row>
    <row r="40" spans="2:52" ht="17">
      <c r="B40" t="s">
        <v>1467</v>
      </c>
      <c r="C40" t="s">
        <v>21</v>
      </c>
      <c r="D40" t="s">
        <v>1490</v>
      </c>
      <c r="H40" t="s">
        <v>1</v>
      </c>
      <c r="I40">
        <v>31</v>
      </c>
      <c r="J40">
        <v>13</v>
      </c>
      <c r="K40">
        <v>99</v>
      </c>
      <c r="L40">
        <v>91</v>
      </c>
      <c r="M40">
        <v>572</v>
      </c>
      <c r="N40">
        <v>399</v>
      </c>
      <c r="O40">
        <v>4211</v>
      </c>
      <c r="P40">
        <v>28</v>
      </c>
      <c r="Q40">
        <v>15</v>
      </c>
      <c r="R40">
        <v>99</v>
      </c>
      <c r="S40">
        <v>467</v>
      </c>
      <c r="T40">
        <v>5</v>
      </c>
      <c r="U40">
        <v>0</v>
      </c>
      <c r="V40">
        <v>0</v>
      </c>
      <c r="W40">
        <v>0</v>
      </c>
      <c r="X40">
        <v>0</v>
      </c>
      <c r="Y40">
        <v>1</v>
      </c>
      <c r="Z40">
        <v>21.45</v>
      </c>
      <c r="AA40">
        <v>364.69</v>
      </c>
      <c r="AE40" s="376"/>
      <c r="AF40" s="375" t="s">
        <v>1460</v>
      </c>
      <c r="AG40" s="375" t="s">
        <v>707</v>
      </c>
      <c r="AH40" s="375" t="s">
        <v>1499</v>
      </c>
      <c r="AI40" s="375"/>
      <c r="AJ40" s="375"/>
      <c r="AK40" s="375"/>
      <c r="AL40" s="378" t="s">
        <v>1476</v>
      </c>
      <c r="AM40" s="378">
        <v>14</v>
      </c>
      <c r="AN40" s="378">
        <v>42</v>
      </c>
      <c r="AO40" s="378">
        <v>30</v>
      </c>
      <c r="AP40" s="378">
        <v>87</v>
      </c>
      <c r="AQ40" s="378">
        <v>38.799999999999997</v>
      </c>
      <c r="AR40" s="378">
        <v>0.9</v>
      </c>
      <c r="AS40" s="378">
        <v>1</v>
      </c>
      <c r="AT40" s="378">
        <v>1</v>
      </c>
      <c r="AU40" s="378">
        <v>1</v>
      </c>
      <c r="AV40" s="378">
        <v>4</v>
      </c>
      <c r="AW40" s="378">
        <v>0.1</v>
      </c>
      <c r="AX40" s="378">
        <v>0</v>
      </c>
      <c r="AY40" s="379">
        <v>6.91</v>
      </c>
      <c r="AZ40" s="379">
        <v>117.42</v>
      </c>
    </row>
    <row r="41" spans="2:52" ht="17">
      <c r="B41" t="s">
        <v>1483</v>
      </c>
      <c r="AE41" s="376"/>
      <c r="AF41" s="376" t="s">
        <v>120</v>
      </c>
      <c r="AG41" s="375" t="s">
        <v>2090</v>
      </c>
      <c r="AH41" s="375" t="s">
        <v>1491</v>
      </c>
      <c r="AI41" s="375"/>
      <c r="AJ41" s="375"/>
      <c r="AK41" s="375"/>
      <c r="AL41" s="378" t="s">
        <v>1469</v>
      </c>
      <c r="AM41" s="378">
        <v>14</v>
      </c>
      <c r="AN41" s="378">
        <v>56</v>
      </c>
      <c r="AO41" s="378">
        <v>41</v>
      </c>
      <c r="AP41" s="378">
        <v>84</v>
      </c>
      <c r="AQ41" s="378">
        <v>12.8</v>
      </c>
      <c r="AR41" s="378">
        <v>0.6</v>
      </c>
      <c r="AS41" s="378">
        <v>1</v>
      </c>
      <c r="AT41" s="378">
        <v>0</v>
      </c>
      <c r="AU41" s="378">
        <v>4</v>
      </c>
      <c r="AV41" s="378">
        <v>14</v>
      </c>
      <c r="AW41" s="378">
        <v>1.7</v>
      </c>
      <c r="AX41" s="378">
        <v>0</v>
      </c>
      <c r="AY41" s="379">
        <v>6.87</v>
      </c>
      <c r="AZ41" s="379">
        <v>116.78</v>
      </c>
    </row>
    <row r="42" spans="2:52" ht="17">
      <c r="B42" t="s">
        <v>1468</v>
      </c>
      <c r="C42" t="s">
        <v>3</v>
      </c>
      <c r="D42" t="s">
        <v>1491</v>
      </c>
      <c r="H42" t="s">
        <v>1469</v>
      </c>
      <c r="I42">
        <v>26</v>
      </c>
      <c r="J42">
        <v>14</v>
      </c>
      <c r="K42">
        <v>99</v>
      </c>
      <c r="L42">
        <v>69</v>
      </c>
      <c r="M42">
        <v>547</v>
      </c>
      <c r="N42">
        <v>369</v>
      </c>
      <c r="O42">
        <v>4174</v>
      </c>
      <c r="P42">
        <v>33</v>
      </c>
      <c r="Q42">
        <v>8</v>
      </c>
      <c r="R42">
        <v>38</v>
      </c>
      <c r="S42">
        <v>125</v>
      </c>
      <c r="T42">
        <v>2</v>
      </c>
      <c r="U42">
        <v>0</v>
      </c>
      <c r="V42">
        <v>0</v>
      </c>
      <c r="W42">
        <v>0</v>
      </c>
      <c r="X42">
        <v>0</v>
      </c>
      <c r="Y42">
        <v>1</v>
      </c>
      <c r="Z42">
        <v>21.33</v>
      </c>
      <c r="AA42">
        <v>362.68</v>
      </c>
      <c r="AE42" s="376"/>
      <c r="AF42" s="375" t="s">
        <v>1460</v>
      </c>
      <c r="AG42" s="375" t="s">
        <v>230</v>
      </c>
      <c r="AH42" s="375" t="s">
        <v>1505</v>
      </c>
      <c r="AI42" s="375"/>
      <c r="AJ42" s="375"/>
      <c r="AK42" s="375"/>
      <c r="AL42" s="378" t="s">
        <v>34</v>
      </c>
      <c r="AM42" s="378">
        <v>7</v>
      </c>
      <c r="AN42" s="378">
        <v>83</v>
      </c>
      <c r="AO42" s="378">
        <v>77</v>
      </c>
      <c r="AP42" s="378">
        <v>41</v>
      </c>
      <c r="AQ42" s="378">
        <v>30.6</v>
      </c>
      <c r="AR42" s="378">
        <v>12.5</v>
      </c>
      <c r="AS42" s="378">
        <v>4</v>
      </c>
      <c r="AT42" s="378">
        <v>1</v>
      </c>
      <c r="AU42" s="378">
        <v>0</v>
      </c>
      <c r="AV42" s="378">
        <v>4</v>
      </c>
      <c r="AW42" s="378">
        <v>0</v>
      </c>
      <c r="AX42" s="378">
        <v>0</v>
      </c>
      <c r="AY42" s="379">
        <v>6.85</v>
      </c>
      <c r="AZ42" s="379">
        <v>116.38</v>
      </c>
    </row>
    <row r="43" spans="2:52" ht="17">
      <c r="B43" t="s">
        <v>1483</v>
      </c>
      <c r="AE43" s="376"/>
      <c r="AF43" s="376" t="s">
        <v>120</v>
      </c>
      <c r="AG43" s="375" t="s">
        <v>1736</v>
      </c>
      <c r="AH43" s="375" t="s">
        <v>1508</v>
      </c>
      <c r="AI43" s="375"/>
      <c r="AJ43" s="375"/>
      <c r="AK43" s="375"/>
      <c r="AL43" s="378" t="s">
        <v>1479</v>
      </c>
      <c r="AM43" s="378">
        <v>9</v>
      </c>
      <c r="AN43" s="378">
        <v>29</v>
      </c>
      <c r="AO43" s="378">
        <v>19</v>
      </c>
      <c r="AP43" s="378">
        <v>81</v>
      </c>
      <c r="AQ43" s="378">
        <v>40.4</v>
      </c>
      <c r="AR43" s="378">
        <v>1.1000000000000001</v>
      </c>
      <c r="AS43" s="378">
        <v>2</v>
      </c>
      <c r="AT43" s="378">
        <v>1</v>
      </c>
      <c r="AU43" s="378">
        <v>1</v>
      </c>
      <c r="AV43" s="378">
        <v>8</v>
      </c>
      <c r="AW43" s="378">
        <v>0.2</v>
      </c>
      <c r="AX43" s="378">
        <v>0</v>
      </c>
      <c r="AY43" s="379">
        <v>6.81</v>
      </c>
      <c r="AZ43" s="379">
        <v>115.76</v>
      </c>
    </row>
    <row r="44" spans="2:52" ht="17">
      <c r="B44" t="s">
        <v>1467</v>
      </c>
      <c r="C44" t="s">
        <v>39</v>
      </c>
      <c r="D44" t="s">
        <v>1492</v>
      </c>
      <c r="H44" t="s">
        <v>34</v>
      </c>
      <c r="I44">
        <v>1</v>
      </c>
      <c r="J44">
        <v>7</v>
      </c>
      <c r="K44">
        <v>98</v>
      </c>
      <c r="L44">
        <v>61</v>
      </c>
      <c r="M44">
        <v>591</v>
      </c>
      <c r="N44">
        <v>408</v>
      </c>
      <c r="O44">
        <v>4817</v>
      </c>
      <c r="P44">
        <v>34</v>
      </c>
      <c r="Q44">
        <v>17</v>
      </c>
      <c r="R44">
        <v>41</v>
      </c>
      <c r="S44">
        <v>82</v>
      </c>
      <c r="T44">
        <v>2</v>
      </c>
      <c r="U44">
        <v>0</v>
      </c>
      <c r="V44">
        <v>0</v>
      </c>
      <c r="W44">
        <v>0</v>
      </c>
      <c r="X44">
        <v>0</v>
      </c>
      <c r="Y44">
        <v>2</v>
      </c>
      <c r="Z44">
        <v>21.2</v>
      </c>
      <c r="AA44">
        <v>360.34</v>
      </c>
      <c r="AE44" s="376"/>
      <c r="AF44" s="376" t="s">
        <v>120</v>
      </c>
      <c r="AG44" s="375" t="s">
        <v>233</v>
      </c>
      <c r="AH44" s="375" t="s">
        <v>1494</v>
      </c>
      <c r="AI44" s="375"/>
      <c r="AJ44" s="375"/>
      <c r="AK44" s="375"/>
      <c r="AL44" s="378" t="s">
        <v>4</v>
      </c>
      <c r="AM44" s="378">
        <v>7</v>
      </c>
      <c r="AN44" s="378">
        <v>67</v>
      </c>
      <c r="AO44" s="378">
        <v>58</v>
      </c>
      <c r="AP44" s="378">
        <v>56</v>
      </c>
      <c r="AQ44" s="378">
        <v>26</v>
      </c>
      <c r="AR44" s="378">
        <v>10.4</v>
      </c>
      <c r="AS44" s="378">
        <v>1</v>
      </c>
      <c r="AT44" s="378">
        <v>1</v>
      </c>
      <c r="AU44" s="378">
        <v>0</v>
      </c>
      <c r="AV44" s="378">
        <v>1</v>
      </c>
      <c r="AW44" s="378">
        <v>0</v>
      </c>
      <c r="AX44" s="378">
        <v>0</v>
      </c>
      <c r="AY44" s="379">
        <v>6.75</v>
      </c>
      <c r="AZ44" s="379">
        <v>114.68</v>
      </c>
    </row>
    <row r="45" spans="2:52" ht="17">
      <c r="B45" t="s">
        <v>1483</v>
      </c>
      <c r="AE45" s="376"/>
      <c r="AF45" s="375" t="s">
        <v>1470</v>
      </c>
      <c r="AG45" s="375" t="s">
        <v>690</v>
      </c>
      <c r="AH45" s="375" t="s">
        <v>1511</v>
      </c>
      <c r="AI45" s="375"/>
      <c r="AJ45" s="375"/>
      <c r="AK45" s="375"/>
      <c r="AL45" s="378" t="s">
        <v>49</v>
      </c>
      <c r="AM45" s="378">
        <v>14</v>
      </c>
      <c r="AN45" s="378">
        <v>34</v>
      </c>
      <c r="AO45" s="378">
        <v>22</v>
      </c>
      <c r="AP45" s="378">
        <v>87</v>
      </c>
      <c r="AQ45" s="378">
        <v>32.200000000000003</v>
      </c>
      <c r="AR45" s="378">
        <v>1</v>
      </c>
      <c r="AS45" s="378">
        <v>0</v>
      </c>
      <c r="AT45" s="378">
        <v>1</v>
      </c>
      <c r="AU45" s="378">
        <v>1</v>
      </c>
      <c r="AV45" s="378">
        <v>6</v>
      </c>
      <c r="AW45" s="378">
        <v>0.4</v>
      </c>
      <c r="AX45" s="378">
        <v>0</v>
      </c>
      <c r="AY45" s="379">
        <v>6.73</v>
      </c>
      <c r="AZ45" s="379">
        <v>114.4</v>
      </c>
    </row>
    <row r="46" spans="2:52" ht="17">
      <c r="B46" t="s">
        <v>1470</v>
      </c>
      <c r="C46" t="s">
        <v>11</v>
      </c>
      <c r="D46" t="s">
        <v>1493</v>
      </c>
      <c r="H46" t="s">
        <v>1471</v>
      </c>
      <c r="I46">
        <v>14</v>
      </c>
      <c r="J46">
        <v>9</v>
      </c>
      <c r="K46">
        <v>98</v>
      </c>
      <c r="L46">
        <v>74</v>
      </c>
      <c r="M46">
        <v>563</v>
      </c>
      <c r="N46">
        <v>377</v>
      </c>
      <c r="O46">
        <v>4252</v>
      </c>
      <c r="P46">
        <v>29</v>
      </c>
      <c r="Q46">
        <v>10</v>
      </c>
      <c r="R46">
        <v>65</v>
      </c>
      <c r="S46">
        <v>288</v>
      </c>
      <c r="T46">
        <v>2</v>
      </c>
      <c r="U46">
        <v>0</v>
      </c>
      <c r="V46">
        <v>0</v>
      </c>
      <c r="W46">
        <v>0</v>
      </c>
      <c r="X46">
        <v>0</v>
      </c>
      <c r="Y46">
        <v>2</v>
      </c>
      <c r="Z46">
        <v>20.47</v>
      </c>
      <c r="AA46">
        <v>348.07</v>
      </c>
      <c r="AE46" s="376"/>
      <c r="AF46" s="375" t="s">
        <v>1473</v>
      </c>
      <c r="AG46" s="375" t="s">
        <v>259</v>
      </c>
      <c r="AH46" s="375" t="s">
        <v>1494</v>
      </c>
      <c r="AI46" s="375"/>
      <c r="AJ46" s="375"/>
      <c r="AK46" s="375"/>
      <c r="AL46" s="378" t="s">
        <v>4</v>
      </c>
      <c r="AM46" s="378">
        <v>7</v>
      </c>
      <c r="AN46" s="378">
        <v>33</v>
      </c>
      <c r="AO46" s="378">
        <v>22</v>
      </c>
      <c r="AP46" s="378">
        <v>72</v>
      </c>
      <c r="AQ46" s="378">
        <v>40.200000000000003</v>
      </c>
      <c r="AR46" s="378">
        <v>3.4</v>
      </c>
      <c r="AS46" s="378">
        <v>1</v>
      </c>
      <c r="AT46" s="378">
        <v>1</v>
      </c>
      <c r="AU46" s="378">
        <v>1</v>
      </c>
      <c r="AV46" s="378">
        <v>5</v>
      </c>
      <c r="AW46" s="378">
        <v>0</v>
      </c>
      <c r="AX46" s="378">
        <v>0</v>
      </c>
      <c r="AY46" s="379">
        <v>6.64</v>
      </c>
      <c r="AZ46" s="379">
        <v>112.93</v>
      </c>
    </row>
    <row r="47" spans="2:52" ht="17">
      <c r="B47" t="s">
        <v>1483</v>
      </c>
      <c r="AE47" s="376"/>
      <c r="AF47" s="375" t="s">
        <v>1470</v>
      </c>
      <c r="AG47" s="375" t="s">
        <v>500</v>
      </c>
      <c r="AH47" s="375" t="s">
        <v>1515</v>
      </c>
      <c r="AI47" s="375"/>
      <c r="AJ47" s="375"/>
      <c r="AK47" s="375"/>
      <c r="AL47" s="378" t="s">
        <v>25</v>
      </c>
      <c r="AM47" s="378">
        <v>10</v>
      </c>
      <c r="AN47" s="378">
        <v>44</v>
      </c>
      <c r="AO47" s="378">
        <v>34</v>
      </c>
      <c r="AP47" s="378">
        <v>80</v>
      </c>
      <c r="AQ47" s="378">
        <v>27.3</v>
      </c>
      <c r="AR47" s="378">
        <v>1.2</v>
      </c>
      <c r="AS47" s="378">
        <v>3</v>
      </c>
      <c r="AT47" s="378">
        <v>2</v>
      </c>
      <c r="AU47" s="378">
        <v>1</v>
      </c>
      <c r="AV47" s="378">
        <v>7</v>
      </c>
      <c r="AW47" s="378">
        <v>0.2</v>
      </c>
      <c r="AX47" s="378">
        <v>0</v>
      </c>
      <c r="AY47" s="379">
        <v>6.63</v>
      </c>
      <c r="AZ47" s="379">
        <v>112.73</v>
      </c>
    </row>
    <row r="48" spans="2:52" ht="17">
      <c r="B48" t="s">
        <v>1472</v>
      </c>
      <c r="C48" t="s">
        <v>30</v>
      </c>
      <c r="D48" t="s">
        <v>1494</v>
      </c>
      <c r="H48" t="s">
        <v>4</v>
      </c>
      <c r="I48">
        <v>12</v>
      </c>
      <c r="J48">
        <v>7</v>
      </c>
      <c r="K48">
        <v>94</v>
      </c>
      <c r="L48">
        <v>33</v>
      </c>
      <c r="M48">
        <v>590</v>
      </c>
      <c r="N48">
        <v>383</v>
      </c>
      <c r="O48">
        <v>4422</v>
      </c>
      <c r="P48">
        <v>33</v>
      </c>
      <c r="Q48">
        <v>13</v>
      </c>
      <c r="R48">
        <v>31</v>
      </c>
      <c r="S48">
        <v>112</v>
      </c>
      <c r="T48">
        <v>1</v>
      </c>
      <c r="U48">
        <v>0</v>
      </c>
      <c r="V48">
        <v>0</v>
      </c>
      <c r="W48">
        <v>0</v>
      </c>
      <c r="X48">
        <v>0</v>
      </c>
      <c r="Y48">
        <v>3</v>
      </c>
      <c r="Z48">
        <v>20.260000000000002</v>
      </c>
      <c r="AA48">
        <v>344.39</v>
      </c>
      <c r="AE48" s="376"/>
      <c r="AF48" s="376" t="s">
        <v>120</v>
      </c>
      <c r="AG48" s="375" t="s">
        <v>751</v>
      </c>
      <c r="AH48" s="375" t="s">
        <v>1508</v>
      </c>
      <c r="AI48" s="375"/>
      <c r="AJ48" s="375"/>
      <c r="AK48" s="375"/>
      <c r="AL48" s="378" t="s">
        <v>1479</v>
      </c>
      <c r="AM48" s="378">
        <v>9</v>
      </c>
      <c r="AN48" s="378">
        <v>53</v>
      </c>
      <c r="AO48" s="378">
        <v>39</v>
      </c>
      <c r="AP48" s="378">
        <v>84</v>
      </c>
      <c r="AQ48" s="378">
        <v>20.5</v>
      </c>
      <c r="AR48" s="378">
        <v>0.5</v>
      </c>
      <c r="AS48" s="378">
        <v>0</v>
      </c>
      <c r="AT48" s="378">
        <v>0</v>
      </c>
      <c r="AU48" s="378">
        <v>4</v>
      </c>
      <c r="AV48" s="378">
        <v>15</v>
      </c>
      <c r="AW48" s="378">
        <v>0.7</v>
      </c>
      <c r="AX48" s="378">
        <v>0</v>
      </c>
      <c r="AY48" s="379">
        <v>6.62</v>
      </c>
      <c r="AZ48" s="379">
        <v>112.5</v>
      </c>
    </row>
    <row r="49" spans="2:52" ht="17">
      <c r="B49" t="s">
        <v>1483</v>
      </c>
      <c r="AE49" s="376"/>
      <c r="AF49" s="375" t="s">
        <v>1462</v>
      </c>
      <c r="AG49" s="375" t="s">
        <v>496</v>
      </c>
      <c r="AH49" s="375" t="s">
        <v>1504</v>
      </c>
      <c r="AI49" s="375"/>
      <c r="AJ49" s="375"/>
      <c r="AK49" s="375"/>
      <c r="AL49" s="378" t="s">
        <v>36</v>
      </c>
      <c r="AM49" s="378">
        <v>11</v>
      </c>
      <c r="AN49" s="378">
        <v>27</v>
      </c>
      <c r="AO49" s="378">
        <v>15</v>
      </c>
      <c r="AP49" s="378">
        <v>72</v>
      </c>
      <c r="AQ49" s="378">
        <v>27</v>
      </c>
      <c r="AR49" s="378">
        <v>4.0999999999999996</v>
      </c>
      <c r="AS49" s="378">
        <v>2</v>
      </c>
      <c r="AT49" s="378">
        <v>1</v>
      </c>
      <c r="AU49" s="378">
        <v>1</v>
      </c>
      <c r="AV49" s="378">
        <v>4</v>
      </c>
      <c r="AW49" s="378">
        <v>0</v>
      </c>
      <c r="AX49" s="378">
        <v>0</v>
      </c>
      <c r="AY49" s="379">
        <v>6.54</v>
      </c>
      <c r="AZ49" s="379">
        <v>111.19</v>
      </c>
    </row>
    <row r="50" spans="2:52" ht="17">
      <c r="B50" t="s">
        <v>1473</v>
      </c>
      <c r="C50" t="s">
        <v>23</v>
      </c>
      <c r="D50" t="s">
        <v>1495</v>
      </c>
      <c r="H50" t="s">
        <v>18</v>
      </c>
      <c r="I50">
        <v>19</v>
      </c>
      <c r="J50">
        <v>9</v>
      </c>
      <c r="K50">
        <v>99</v>
      </c>
      <c r="L50">
        <v>72</v>
      </c>
      <c r="M50">
        <v>610</v>
      </c>
      <c r="N50">
        <v>416</v>
      </c>
      <c r="O50">
        <v>4512</v>
      </c>
      <c r="P50">
        <v>31</v>
      </c>
      <c r="Q50">
        <v>14</v>
      </c>
      <c r="R50">
        <v>56</v>
      </c>
      <c r="S50">
        <v>197</v>
      </c>
      <c r="T50">
        <v>2</v>
      </c>
      <c r="U50">
        <v>0</v>
      </c>
      <c r="V50">
        <v>0</v>
      </c>
      <c r="W50">
        <v>0</v>
      </c>
      <c r="X50">
        <v>0</v>
      </c>
      <c r="Y50">
        <v>6</v>
      </c>
      <c r="Z50">
        <v>19.87</v>
      </c>
      <c r="AA50">
        <v>337.84</v>
      </c>
      <c r="AE50" s="376"/>
      <c r="AF50" s="375" t="s">
        <v>1470</v>
      </c>
      <c r="AG50" s="375" t="s">
        <v>254</v>
      </c>
      <c r="AH50" s="375" t="s">
        <v>1494</v>
      </c>
      <c r="AI50" s="375"/>
      <c r="AJ50" s="375"/>
      <c r="AK50" s="375"/>
      <c r="AL50" s="378" t="s">
        <v>4</v>
      </c>
      <c r="AM50" s="378">
        <v>7</v>
      </c>
      <c r="AN50" s="378">
        <v>54</v>
      </c>
      <c r="AO50" s="378">
        <v>43</v>
      </c>
      <c r="AP50" s="378">
        <v>79</v>
      </c>
      <c r="AQ50" s="378">
        <v>25.1</v>
      </c>
      <c r="AR50" s="378">
        <v>2</v>
      </c>
      <c r="AS50" s="378">
        <v>2</v>
      </c>
      <c r="AT50" s="378">
        <v>0</v>
      </c>
      <c r="AU50" s="378">
        <v>2</v>
      </c>
      <c r="AV50" s="378">
        <v>9</v>
      </c>
      <c r="AW50" s="378">
        <v>0.1</v>
      </c>
      <c r="AX50" s="378">
        <v>0</v>
      </c>
      <c r="AY50" s="379">
        <v>6.47</v>
      </c>
      <c r="AZ50" s="379">
        <v>110.04</v>
      </c>
    </row>
    <row r="51" spans="2:52" ht="17">
      <c r="B51" t="s">
        <v>1483</v>
      </c>
      <c r="AE51" s="376"/>
      <c r="AF51" s="375" t="s">
        <v>1470</v>
      </c>
      <c r="AG51" s="375" t="s">
        <v>509</v>
      </c>
      <c r="AH51" s="375" t="s">
        <v>1498</v>
      </c>
      <c r="AI51" s="375"/>
      <c r="AJ51" s="375"/>
      <c r="AK51" s="375"/>
      <c r="AL51" s="378" t="s">
        <v>1475</v>
      </c>
      <c r="AM51" s="378">
        <v>6</v>
      </c>
      <c r="AN51" s="378">
        <v>39</v>
      </c>
      <c r="AO51" s="378">
        <v>28</v>
      </c>
      <c r="AP51" s="378">
        <v>78</v>
      </c>
      <c r="AQ51" s="378">
        <v>41.2</v>
      </c>
      <c r="AR51" s="378">
        <v>0.6</v>
      </c>
      <c r="AS51" s="378">
        <v>0</v>
      </c>
      <c r="AT51" s="378">
        <v>1</v>
      </c>
      <c r="AU51" s="378">
        <v>2</v>
      </c>
      <c r="AV51" s="378">
        <v>6</v>
      </c>
      <c r="AW51" s="378">
        <v>0.1</v>
      </c>
      <c r="AX51" s="378">
        <v>0</v>
      </c>
      <c r="AY51" s="379">
        <v>6.45</v>
      </c>
      <c r="AZ51" s="379">
        <v>109.63</v>
      </c>
    </row>
    <row r="52" spans="2:52" ht="18">
      <c r="B52" t="s">
        <v>1472</v>
      </c>
      <c r="C52" t="s">
        <v>431</v>
      </c>
      <c r="D52" t="s">
        <v>1496</v>
      </c>
      <c r="H52" t="s">
        <v>25</v>
      </c>
      <c r="I52">
        <v>21</v>
      </c>
      <c r="J52">
        <v>10</v>
      </c>
      <c r="K52">
        <v>99</v>
      </c>
      <c r="L52">
        <v>76</v>
      </c>
      <c r="M52">
        <v>567</v>
      </c>
      <c r="N52">
        <v>382</v>
      </c>
      <c r="O52">
        <v>4505</v>
      </c>
      <c r="P52">
        <v>30</v>
      </c>
      <c r="Q52">
        <v>16</v>
      </c>
      <c r="R52">
        <v>42</v>
      </c>
      <c r="S52">
        <v>151</v>
      </c>
      <c r="T52">
        <v>2</v>
      </c>
      <c r="U52">
        <v>0</v>
      </c>
      <c r="V52">
        <v>0</v>
      </c>
      <c r="W52">
        <v>0</v>
      </c>
      <c r="X52">
        <v>0</v>
      </c>
      <c r="Y52">
        <v>1</v>
      </c>
      <c r="Z52">
        <v>19.75</v>
      </c>
      <c r="AA52">
        <v>335.8</v>
      </c>
      <c r="AE52" s="376"/>
      <c r="AF52" s="375" t="s">
        <v>1462</v>
      </c>
      <c r="AG52" s="377" t="s">
        <v>346</v>
      </c>
      <c r="AH52" s="377" t="s">
        <v>1712</v>
      </c>
      <c r="AI52" s="377"/>
      <c r="AJ52" s="377"/>
      <c r="AK52" s="377"/>
      <c r="AL52" s="378" t="s">
        <v>1459</v>
      </c>
      <c r="AM52" s="378">
        <v>7</v>
      </c>
      <c r="AN52" s="378">
        <v>57</v>
      </c>
      <c r="AO52" s="378">
        <v>44</v>
      </c>
      <c r="AP52" s="378">
        <v>70</v>
      </c>
      <c r="AQ52" s="378">
        <v>27</v>
      </c>
      <c r="AR52" s="378">
        <v>2.2000000000000002</v>
      </c>
      <c r="AS52" s="378">
        <v>2</v>
      </c>
      <c r="AT52" s="378">
        <v>0</v>
      </c>
      <c r="AU52" s="378">
        <v>4</v>
      </c>
      <c r="AV52" s="378">
        <v>8</v>
      </c>
      <c r="AW52" s="378">
        <v>0.2</v>
      </c>
      <c r="AX52" s="378">
        <v>0</v>
      </c>
      <c r="AY52" s="379">
        <v>6.44</v>
      </c>
      <c r="AZ52" s="379">
        <v>109.54</v>
      </c>
    </row>
    <row r="53" spans="2:52" ht="17">
      <c r="B53" t="s">
        <v>1483</v>
      </c>
      <c r="AE53" s="376"/>
      <c r="AF53" s="375" t="s">
        <v>1464</v>
      </c>
      <c r="AG53" s="375" t="s">
        <v>338</v>
      </c>
      <c r="AH53" s="375" t="s">
        <v>1498</v>
      </c>
      <c r="AI53" s="375"/>
      <c r="AJ53" s="375"/>
      <c r="AK53" s="375"/>
      <c r="AL53" s="378" t="s">
        <v>1475</v>
      </c>
      <c r="AM53" s="378">
        <v>6</v>
      </c>
      <c r="AN53" s="378">
        <v>68</v>
      </c>
      <c r="AO53" s="378">
        <v>60</v>
      </c>
      <c r="AP53" s="378">
        <v>49</v>
      </c>
      <c r="AQ53" s="378">
        <v>12.8</v>
      </c>
      <c r="AR53" s="378">
        <v>9.9</v>
      </c>
      <c r="AS53" s="378">
        <v>6</v>
      </c>
      <c r="AT53" s="378">
        <v>1</v>
      </c>
      <c r="AU53" s="378">
        <v>0</v>
      </c>
      <c r="AV53" s="378">
        <v>6</v>
      </c>
      <c r="AW53" s="378">
        <v>0</v>
      </c>
      <c r="AX53" s="378">
        <v>0</v>
      </c>
      <c r="AY53" s="379">
        <v>6.42</v>
      </c>
      <c r="AZ53" s="379">
        <v>109.13</v>
      </c>
    </row>
    <row r="54" spans="2:52" ht="17">
      <c r="B54" t="s">
        <v>1464</v>
      </c>
      <c r="C54" t="s">
        <v>594</v>
      </c>
      <c r="D54" t="s">
        <v>1497</v>
      </c>
      <c r="H54" t="s">
        <v>1474</v>
      </c>
      <c r="I54">
        <v>25</v>
      </c>
      <c r="J54">
        <v>9</v>
      </c>
      <c r="K54">
        <v>90</v>
      </c>
      <c r="L54">
        <v>35</v>
      </c>
      <c r="M54">
        <v>444</v>
      </c>
      <c r="N54">
        <v>257</v>
      </c>
      <c r="O54">
        <v>3552</v>
      </c>
      <c r="P54">
        <v>24</v>
      </c>
      <c r="Q54">
        <v>16</v>
      </c>
      <c r="R54">
        <v>148</v>
      </c>
      <c r="S54">
        <v>682</v>
      </c>
      <c r="T54">
        <v>5</v>
      </c>
      <c r="U54">
        <v>0</v>
      </c>
      <c r="V54">
        <v>0</v>
      </c>
      <c r="W54">
        <v>0</v>
      </c>
      <c r="X54">
        <v>0</v>
      </c>
      <c r="Y54">
        <v>4</v>
      </c>
      <c r="Z54">
        <v>19.07</v>
      </c>
      <c r="AA54">
        <v>324.16000000000003</v>
      </c>
      <c r="AE54" s="376"/>
      <c r="AF54" s="375" t="s">
        <v>1470</v>
      </c>
      <c r="AG54" s="375" t="s">
        <v>243</v>
      </c>
      <c r="AH54" s="375" t="s">
        <v>1484</v>
      </c>
      <c r="AI54" s="375"/>
      <c r="AJ54" s="375"/>
      <c r="AK54" s="375"/>
      <c r="AL54" s="378" t="s">
        <v>1459</v>
      </c>
      <c r="AM54" s="378">
        <v>7</v>
      </c>
      <c r="AN54" s="378">
        <v>36</v>
      </c>
      <c r="AO54" s="378">
        <v>24</v>
      </c>
      <c r="AP54" s="378">
        <v>75</v>
      </c>
      <c r="AQ54" s="378">
        <v>42.2</v>
      </c>
      <c r="AR54" s="378">
        <v>1.4</v>
      </c>
      <c r="AS54" s="378">
        <v>1</v>
      </c>
      <c r="AT54" s="378">
        <v>1</v>
      </c>
      <c r="AU54" s="378">
        <v>1</v>
      </c>
      <c r="AV54" s="378">
        <v>5</v>
      </c>
      <c r="AW54" s="378">
        <v>0.1</v>
      </c>
      <c r="AX54" s="378">
        <v>0</v>
      </c>
      <c r="AY54" s="379">
        <v>6.41</v>
      </c>
      <c r="AZ54" s="379">
        <v>109</v>
      </c>
    </row>
    <row r="55" spans="2:52" ht="17">
      <c r="B55" t="s">
        <v>1483</v>
      </c>
      <c r="AE55" s="376"/>
      <c r="AF55" s="375" t="s">
        <v>1347</v>
      </c>
      <c r="AG55" s="375" t="s">
        <v>1354</v>
      </c>
      <c r="AH55" s="375" t="s">
        <v>1488</v>
      </c>
      <c r="AI55" s="375"/>
      <c r="AJ55" s="375"/>
      <c r="AK55" s="375"/>
      <c r="AL55" s="378" t="s">
        <v>1465</v>
      </c>
      <c r="AM55" s="378">
        <v>7</v>
      </c>
      <c r="AN55" s="378">
        <v>30</v>
      </c>
      <c r="AO55" s="378">
        <v>19</v>
      </c>
      <c r="AP55" s="378">
        <v>75</v>
      </c>
      <c r="AQ55" s="378">
        <v>44.6</v>
      </c>
      <c r="AR55" s="378">
        <v>1</v>
      </c>
      <c r="AS55" s="378">
        <v>1</v>
      </c>
      <c r="AT55" s="378">
        <v>1</v>
      </c>
      <c r="AU55" s="378">
        <v>1</v>
      </c>
      <c r="AV55" s="378">
        <v>4</v>
      </c>
      <c r="AW55" s="378">
        <v>0.1</v>
      </c>
      <c r="AX55" s="378">
        <v>0</v>
      </c>
      <c r="AY55" s="379">
        <v>6.4</v>
      </c>
      <c r="AZ55" s="379">
        <v>108.76</v>
      </c>
    </row>
    <row r="56" spans="2:52" ht="17">
      <c r="B56" t="s">
        <v>1468</v>
      </c>
      <c r="C56" t="s">
        <v>43</v>
      </c>
      <c r="D56" t="s">
        <v>1498</v>
      </c>
      <c r="H56" t="s">
        <v>1475</v>
      </c>
      <c r="I56">
        <v>17</v>
      </c>
      <c r="J56">
        <v>6</v>
      </c>
      <c r="K56">
        <v>95</v>
      </c>
      <c r="L56">
        <v>40</v>
      </c>
      <c r="M56">
        <v>644</v>
      </c>
      <c r="N56">
        <v>439</v>
      </c>
      <c r="O56">
        <v>4959</v>
      </c>
      <c r="P56">
        <v>27</v>
      </c>
      <c r="Q56">
        <v>17</v>
      </c>
      <c r="R56">
        <v>35</v>
      </c>
      <c r="S56">
        <v>112</v>
      </c>
      <c r="T56">
        <v>1</v>
      </c>
      <c r="U56">
        <v>0</v>
      </c>
      <c r="V56">
        <v>0</v>
      </c>
      <c r="W56">
        <v>0</v>
      </c>
      <c r="X56">
        <v>0</v>
      </c>
      <c r="Y56">
        <v>5</v>
      </c>
      <c r="Z56">
        <v>18.309999999999999</v>
      </c>
      <c r="AA56">
        <v>311.27</v>
      </c>
      <c r="AE56" s="376"/>
      <c r="AF56" s="375" t="s">
        <v>1462</v>
      </c>
      <c r="AG56" s="375" t="s">
        <v>319</v>
      </c>
      <c r="AH56" s="375" t="s">
        <v>1502</v>
      </c>
      <c r="AI56" s="375"/>
      <c r="AJ56" s="375"/>
      <c r="AK56" s="375"/>
      <c r="AL56" s="378" t="s">
        <v>1478</v>
      </c>
      <c r="AM56" s="378">
        <v>14</v>
      </c>
      <c r="AN56" s="378">
        <v>37</v>
      </c>
      <c r="AO56" s="378">
        <v>26</v>
      </c>
      <c r="AP56" s="378">
        <v>77</v>
      </c>
      <c r="AQ56" s="378">
        <v>33.1</v>
      </c>
      <c r="AR56" s="378">
        <v>2.7</v>
      </c>
      <c r="AS56" s="378">
        <v>1</v>
      </c>
      <c r="AT56" s="378">
        <v>1</v>
      </c>
      <c r="AU56" s="378">
        <v>0</v>
      </c>
      <c r="AV56" s="378">
        <v>7</v>
      </c>
      <c r="AW56" s="378">
        <v>0</v>
      </c>
      <c r="AX56" s="378">
        <v>0</v>
      </c>
      <c r="AY56" s="379">
        <v>6.38</v>
      </c>
      <c r="AZ56" s="379">
        <v>108.48</v>
      </c>
    </row>
    <row r="57" spans="2:52" ht="17">
      <c r="B57" t="s">
        <v>1483</v>
      </c>
      <c r="AE57" s="376"/>
      <c r="AF57" s="375" t="s">
        <v>1458</v>
      </c>
      <c r="AG57" s="375" t="s">
        <v>1340</v>
      </c>
      <c r="AH57" s="375" t="s">
        <v>1488</v>
      </c>
      <c r="AI57" s="375"/>
      <c r="AJ57" s="375"/>
      <c r="AK57" s="375"/>
      <c r="AL57" s="378" t="s">
        <v>1465</v>
      </c>
      <c r="AM57" s="378">
        <v>7</v>
      </c>
      <c r="AN57" s="378">
        <v>19</v>
      </c>
      <c r="AO57" s="378">
        <v>11</v>
      </c>
      <c r="AP57" s="378">
        <v>73</v>
      </c>
      <c r="AQ57" s="378">
        <v>45.2</v>
      </c>
      <c r="AR57" s="378">
        <v>1</v>
      </c>
      <c r="AS57" s="378">
        <v>1</v>
      </c>
      <c r="AT57" s="378">
        <v>1</v>
      </c>
      <c r="AU57" s="378">
        <v>1</v>
      </c>
      <c r="AV57" s="378">
        <v>5</v>
      </c>
      <c r="AW57" s="378">
        <v>0.1</v>
      </c>
      <c r="AX57" s="378">
        <v>0</v>
      </c>
      <c r="AY57" s="379">
        <v>6.29</v>
      </c>
      <c r="AZ57" s="379">
        <v>106.91</v>
      </c>
    </row>
    <row r="58" spans="2:52" ht="17">
      <c r="B58" t="s">
        <v>1467</v>
      </c>
      <c r="C58" t="s">
        <v>439</v>
      </c>
      <c r="D58" t="s">
        <v>1499</v>
      </c>
      <c r="H58" t="s">
        <v>1476</v>
      </c>
      <c r="I58">
        <v>28</v>
      </c>
      <c r="J58">
        <v>14</v>
      </c>
      <c r="K58">
        <v>100</v>
      </c>
      <c r="L58">
        <v>99</v>
      </c>
      <c r="M58">
        <v>0</v>
      </c>
      <c r="N58">
        <v>0</v>
      </c>
      <c r="O58">
        <v>0</v>
      </c>
      <c r="P58">
        <v>0</v>
      </c>
      <c r="Q58">
        <v>0</v>
      </c>
      <c r="R58">
        <v>327</v>
      </c>
      <c r="S58">
        <v>1771</v>
      </c>
      <c r="T58">
        <v>15</v>
      </c>
      <c r="U58">
        <v>58</v>
      </c>
      <c r="V58">
        <v>45</v>
      </c>
      <c r="W58">
        <v>400</v>
      </c>
      <c r="X58">
        <v>2</v>
      </c>
      <c r="Y58">
        <v>4</v>
      </c>
      <c r="Z58">
        <v>18</v>
      </c>
      <c r="AA58">
        <v>305.97000000000003</v>
      </c>
      <c r="AE58" s="376"/>
      <c r="AF58" s="375" t="s">
        <v>1467</v>
      </c>
      <c r="AG58" s="375" t="s">
        <v>1373</v>
      </c>
      <c r="AH58" s="375" t="s">
        <v>1506</v>
      </c>
      <c r="AI58" s="375"/>
      <c r="AJ58" s="375"/>
      <c r="AK58" s="375"/>
      <c r="AL58" s="378" t="s">
        <v>16</v>
      </c>
      <c r="AM58" s="378">
        <v>6</v>
      </c>
      <c r="AN58" s="378">
        <v>29</v>
      </c>
      <c r="AO58" s="378">
        <v>17</v>
      </c>
      <c r="AP58" s="378">
        <v>85</v>
      </c>
      <c r="AQ58" s="378">
        <v>29.6</v>
      </c>
      <c r="AR58" s="378">
        <v>0.9</v>
      </c>
      <c r="AS58" s="378">
        <v>0</v>
      </c>
      <c r="AT58" s="378">
        <v>0</v>
      </c>
      <c r="AU58" s="378">
        <v>1</v>
      </c>
      <c r="AV58" s="378">
        <v>7</v>
      </c>
      <c r="AW58" s="378">
        <v>0.1</v>
      </c>
      <c r="AX58" s="378">
        <v>0</v>
      </c>
      <c r="AY58" s="379">
        <v>6.28</v>
      </c>
      <c r="AZ58" s="379">
        <v>106.74</v>
      </c>
    </row>
    <row r="59" spans="2:52" ht="17">
      <c r="B59" t="s">
        <v>1483</v>
      </c>
      <c r="AE59" s="376"/>
      <c r="AF59" s="376" t="s">
        <v>120</v>
      </c>
      <c r="AG59" s="375" t="s">
        <v>1377</v>
      </c>
      <c r="AH59" s="375" t="s">
        <v>1507</v>
      </c>
      <c r="AI59" s="375"/>
      <c r="AJ59" s="375"/>
      <c r="AK59" s="375"/>
      <c r="AL59" s="378" t="s">
        <v>38</v>
      </c>
      <c r="AM59" s="378">
        <v>14</v>
      </c>
      <c r="AN59" s="378">
        <v>60</v>
      </c>
      <c r="AO59" s="378">
        <v>48</v>
      </c>
      <c r="AP59" s="378">
        <v>38</v>
      </c>
      <c r="AQ59" s="378">
        <v>12.2</v>
      </c>
      <c r="AR59" s="378">
        <v>12.4</v>
      </c>
      <c r="AS59" s="378">
        <v>5</v>
      </c>
      <c r="AT59" s="378">
        <v>1</v>
      </c>
      <c r="AU59" s="378">
        <v>0</v>
      </c>
      <c r="AV59" s="378">
        <v>2</v>
      </c>
      <c r="AW59" s="378">
        <v>0</v>
      </c>
      <c r="AX59" s="378">
        <v>0</v>
      </c>
      <c r="AY59" s="379">
        <v>6.22</v>
      </c>
      <c r="AZ59" s="379">
        <v>105.81</v>
      </c>
    </row>
    <row r="60" spans="2:52" ht="17">
      <c r="B60" t="s">
        <v>1460</v>
      </c>
      <c r="C60" t="s">
        <v>579</v>
      </c>
      <c r="D60" t="s">
        <v>1500</v>
      </c>
      <c r="H60" t="s">
        <v>1477</v>
      </c>
      <c r="I60">
        <v>32</v>
      </c>
      <c r="J60">
        <v>11</v>
      </c>
      <c r="K60">
        <v>76</v>
      </c>
      <c r="L60">
        <v>12</v>
      </c>
      <c r="M60">
        <v>630</v>
      </c>
      <c r="N60">
        <v>403</v>
      </c>
      <c r="O60">
        <v>4241</v>
      </c>
      <c r="P60">
        <v>24</v>
      </c>
      <c r="Q60">
        <v>14</v>
      </c>
      <c r="R60">
        <v>72</v>
      </c>
      <c r="S60">
        <v>328</v>
      </c>
      <c r="T60">
        <v>2</v>
      </c>
      <c r="U60">
        <v>0</v>
      </c>
      <c r="V60">
        <v>0</v>
      </c>
      <c r="W60">
        <v>0</v>
      </c>
      <c r="X60">
        <v>0</v>
      </c>
      <c r="Y60">
        <v>4</v>
      </c>
      <c r="Z60">
        <v>17.899999999999999</v>
      </c>
      <c r="AA60">
        <v>304.33999999999997</v>
      </c>
      <c r="AE60" s="376"/>
      <c r="AF60" s="376" t="s">
        <v>120</v>
      </c>
      <c r="AG60" s="375" t="s">
        <v>1737</v>
      </c>
      <c r="AH60" s="375" t="s">
        <v>1491</v>
      </c>
      <c r="AI60" s="375"/>
      <c r="AJ60" s="375"/>
      <c r="AK60" s="375"/>
      <c r="AL60" s="378" t="s">
        <v>1469</v>
      </c>
      <c r="AM60" s="378">
        <v>14</v>
      </c>
      <c r="AN60" s="378">
        <v>11</v>
      </c>
      <c r="AO60" s="378">
        <v>6</v>
      </c>
      <c r="AP60" s="378">
        <v>45</v>
      </c>
      <c r="AQ60" s="378">
        <v>21.2</v>
      </c>
      <c r="AR60" s="378">
        <v>9</v>
      </c>
      <c r="AS60" s="378">
        <v>4</v>
      </c>
      <c r="AT60" s="378">
        <v>2</v>
      </c>
      <c r="AU60" s="378">
        <v>0</v>
      </c>
      <c r="AV60" s="378">
        <v>3</v>
      </c>
      <c r="AW60" s="378">
        <v>0.3</v>
      </c>
      <c r="AX60" s="378">
        <v>0</v>
      </c>
      <c r="AY60" s="379">
        <v>6.19</v>
      </c>
      <c r="AZ60" s="379">
        <v>105.26</v>
      </c>
    </row>
    <row r="61" spans="2:52" ht="17">
      <c r="B61" t="s">
        <v>1483</v>
      </c>
      <c r="AE61" s="376"/>
      <c r="AF61" s="376" t="s">
        <v>120</v>
      </c>
      <c r="AG61" s="375" t="s">
        <v>1738</v>
      </c>
      <c r="AH61" s="375" t="s">
        <v>1490</v>
      </c>
      <c r="AI61" s="375"/>
      <c r="AJ61" s="375"/>
      <c r="AK61" s="375"/>
      <c r="AL61" s="378" t="s">
        <v>1</v>
      </c>
      <c r="AM61" s="378">
        <v>13</v>
      </c>
      <c r="AN61" s="378">
        <v>8</v>
      </c>
      <c r="AO61" s="378">
        <v>3</v>
      </c>
      <c r="AP61" s="378">
        <v>47</v>
      </c>
      <c r="AQ61" s="378">
        <v>17</v>
      </c>
      <c r="AR61" s="378">
        <v>8.6999999999999993</v>
      </c>
      <c r="AS61" s="378">
        <v>5</v>
      </c>
      <c r="AT61" s="378">
        <v>2</v>
      </c>
      <c r="AU61" s="378">
        <v>0</v>
      </c>
      <c r="AV61" s="378">
        <v>2</v>
      </c>
      <c r="AW61" s="378">
        <v>0.2</v>
      </c>
      <c r="AX61" s="378">
        <v>0</v>
      </c>
      <c r="AY61" s="379">
        <v>6.19</v>
      </c>
      <c r="AZ61" s="379">
        <v>105.25</v>
      </c>
    </row>
    <row r="62" spans="2:52" ht="17">
      <c r="B62" t="s">
        <v>1473</v>
      </c>
      <c r="C62" t="s">
        <v>54</v>
      </c>
      <c r="D62" t="s">
        <v>1501</v>
      </c>
      <c r="H62" t="s">
        <v>53</v>
      </c>
      <c r="I62">
        <v>8</v>
      </c>
      <c r="J62">
        <v>6</v>
      </c>
      <c r="K62">
        <v>58</v>
      </c>
      <c r="L62">
        <v>10</v>
      </c>
      <c r="M62">
        <v>524</v>
      </c>
      <c r="N62">
        <v>351</v>
      </c>
      <c r="O62">
        <v>3718</v>
      </c>
      <c r="P62">
        <v>27</v>
      </c>
      <c r="Q62">
        <v>17</v>
      </c>
      <c r="R62">
        <v>57</v>
      </c>
      <c r="S62">
        <v>286</v>
      </c>
      <c r="T62">
        <v>4</v>
      </c>
      <c r="U62">
        <v>0</v>
      </c>
      <c r="V62">
        <v>0</v>
      </c>
      <c r="W62">
        <v>0</v>
      </c>
      <c r="X62">
        <v>0</v>
      </c>
      <c r="Y62">
        <v>3</v>
      </c>
      <c r="Z62">
        <v>17.78</v>
      </c>
      <c r="AA62">
        <v>302.26</v>
      </c>
      <c r="AE62" s="376"/>
      <c r="AF62" s="376" t="s">
        <v>120</v>
      </c>
      <c r="AG62" s="375" t="s">
        <v>1391</v>
      </c>
      <c r="AH62" s="375" t="s">
        <v>1516</v>
      </c>
      <c r="AI62" s="375"/>
      <c r="AJ62" s="375"/>
      <c r="AK62" s="375"/>
      <c r="AL62" s="378" t="s">
        <v>2</v>
      </c>
      <c r="AM62" s="378">
        <v>6</v>
      </c>
      <c r="AN62" s="378">
        <v>16</v>
      </c>
      <c r="AO62" s="378">
        <v>8</v>
      </c>
      <c r="AP62" s="378">
        <v>71</v>
      </c>
      <c r="AQ62" s="378">
        <v>29.2</v>
      </c>
      <c r="AR62" s="378">
        <v>2.5</v>
      </c>
      <c r="AS62" s="378">
        <v>2</v>
      </c>
      <c r="AT62" s="378">
        <v>1</v>
      </c>
      <c r="AU62" s="378">
        <v>1</v>
      </c>
      <c r="AV62" s="378">
        <v>3</v>
      </c>
      <c r="AW62" s="378">
        <v>0</v>
      </c>
      <c r="AX62" s="378">
        <v>0</v>
      </c>
      <c r="AY62" s="379">
        <v>6.17</v>
      </c>
      <c r="AZ62" s="379">
        <v>104.82</v>
      </c>
    </row>
    <row r="63" spans="2:52" ht="17">
      <c r="B63" t="s">
        <v>1483</v>
      </c>
      <c r="AE63" s="376"/>
      <c r="AF63" s="376" t="s">
        <v>120</v>
      </c>
      <c r="AG63" s="375" t="s">
        <v>498</v>
      </c>
      <c r="AH63" s="375" t="s">
        <v>1514</v>
      </c>
      <c r="AI63" s="375"/>
      <c r="AJ63" s="375"/>
      <c r="AK63" s="375"/>
      <c r="AL63" s="378" t="s">
        <v>1481</v>
      </c>
      <c r="AM63" s="378">
        <v>9</v>
      </c>
      <c r="AN63" s="378">
        <v>63</v>
      </c>
      <c r="AO63" s="378">
        <v>54</v>
      </c>
      <c r="AP63" s="378">
        <v>76</v>
      </c>
      <c r="AQ63" s="378">
        <v>26.6</v>
      </c>
      <c r="AR63" s="378">
        <v>0.8</v>
      </c>
      <c r="AS63" s="378">
        <v>1</v>
      </c>
      <c r="AT63" s="378">
        <v>1</v>
      </c>
      <c r="AU63" s="378">
        <v>2</v>
      </c>
      <c r="AV63" s="378">
        <v>9</v>
      </c>
      <c r="AW63" s="378">
        <v>0.4</v>
      </c>
      <c r="AX63" s="378">
        <v>0</v>
      </c>
      <c r="AY63" s="379">
        <v>6.15</v>
      </c>
      <c r="AZ63" s="379">
        <v>104.63</v>
      </c>
    </row>
    <row r="64" spans="2:52" ht="17">
      <c r="B64" t="s">
        <v>120</v>
      </c>
      <c r="C64" t="s">
        <v>17</v>
      </c>
      <c r="D64" t="s">
        <v>1502</v>
      </c>
      <c r="H64" t="s">
        <v>1478</v>
      </c>
      <c r="I64">
        <v>30</v>
      </c>
      <c r="J64">
        <v>14</v>
      </c>
      <c r="K64">
        <v>61</v>
      </c>
      <c r="L64">
        <v>9</v>
      </c>
      <c r="M64">
        <v>504</v>
      </c>
      <c r="N64">
        <v>309</v>
      </c>
      <c r="O64">
        <v>3351</v>
      </c>
      <c r="P64">
        <v>28</v>
      </c>
      <c r="Q64">
        <v>11</v>
      </c>
      <c r="R64">
        <v>66</v>
      </c>
      <c r="S64">
        <v>303</v>
      </c>
      <c r="T64">
        <v>2</v>
      </c>
      <c r="U64">
        <v>0</v>
      </c>
      <c r="V64">
        <v>0</v>
      </c>
      <c r="W64">
        <v>0</v>
      </c>
      <c r="X64">
        <v>0</v>
      </c>
      <c r="Y64">
        <v>3</v>
      </c>
      <c r="Z64">
        <v>17.75</v>
      </c>
      <c r="AA64">
        <v>301.7</v>
      </c>
      <c r="AE64" s="376"/>
      <c r="AF64" s="376" t="s">
        <v>120</v>
      </c>
      <c r="AG64" s="375" t="s">
        <v>2091</v>
      </c>
      <c r="AH64" s="375" t="s">
        <v>1490</v>
      </c>
      <c r="AI64" s="375"/>
      <c r="AJ64" s="375"/>
      <c r="AK64" s="375"/>
      <c r="AL64" s="378" t="s">
        <v>1</v>
      </c>
      <c r="AM64" s="378">
        <v>13</v>
      </c>
      <c r="AN64" s="378">
        <v>23</v>
      </c>
      <c r="AO64" s="378">
        <v>12</v>
      </c>
      <c r="AP64" s="378">
        <v>78</v>
      </c>
      <c r="AQ64" s="378">
        <v>13.3</v>
      </c>
      <c r="AR64" s="378">
        <v>0.6</v>
      </c>
      <c r="AS64" s="378">
        <v>1</v>
      </c>
      <c r="AT64" s="378">
        <v>1</v>
      </c>
      <c r="AU64" s="378">
        <v>3</v>
      </c>
      <c r="AV64" s="378">
        <v>14</v>
      </c>
      <c r="AW64" s="378">
        <v>0.7</v>
      </c>
      <c r="AX64" s="378">
        <v>0</v>
      </c>
      <c r="AY64" s="379">
        <v>6.14</v>
      </c>
      <c r="AZ64" s="379">
        <v>104.3</v>
      </c>
    </row>
    <row r="65" spans="2:52" ht="17">
      <c r="B65" t="s">
        <v>1483</v>
      </c>
      <c r="AE65" s="376"/>
      <c r="AF65" s="375" t="s">
        <v>1470</v>
      </c>
      <c r="AG65" s="375" t="s">
        <v>1345</v>
      </c>
      <c r="AH65" s="375" t="s">
        <v>1523</v>
      </c>
      <c r="AI65" s="375"/>
      <c r="AJ65" s="375"/>
      <c r="AK65" s="375"/>
      <c r="AL65" s="378" t="s">
        <v>29</v>
      </c>
      <c r="AM65" s="378">
        <v>10</v>
      </c>
      <c r="AN65" s="378">
        <v>21</v>
      </c>
      <c r="AO65" s="378">
        <v>12</v>
      </c>
      <c r="AP65" s="378">
        <v>75</v>
      </c>
      <c r="AQ65" s="378">
        <v>28</v>
      </c>
      <c r="AR65" s="378">
        <v>1.8</v>
      </c>
      <c r="AS65" s="378">
        <v>3</v>
      </c>
      <c r="AT65" s="378">
        <v>1</v>
      </c>
      <c r="AU65" s="378">
        <v>0</v>
      </c>
      <c r="AV65" s="378">
        <v>6</v>
      </c>
      <c r="AW65" s="378">
        <v>0</v>
      </c>
      <c r="AX65" s="378">
        <v>0</v>
      </c>
      <c r="AY65" s="379">
        <v>6.14</v>
      </c>
      <c r="AZ65" s="379">
        <v>104.3</v>
      </c>
    </row>
    <row r="66" spans="2:52" ht="17">
      <c r="B66" t="s">
        <v>1472</v>
      </c>
      <c r="C66" t="s">
        <v>9</v>
      </c>
      <c r="D66" t="s">
        <v>1503</v>
      </c>
      <c r="H66" t="s">
        <v>1476</v>
      </c>
      <c r="I66">
        <v>20</v>
      </c>
      <c r="J66">
        <v>14</v>
      </c>
      <c r="K66">
        <v>71</v>
      </c>
      <c r="L66">
        <v>13</v>
      </c>
      <c r="M66">
        <v>522</v>
      </c>
      <c r="N66">
        <v>336</v>
      </c>
      <c r="O66">
        <v>3716</v>
      </c>
      <c r="P66">
        <v>29</v>
      </c>
      <c r="Q66">
        <v>12</v>
      </c>
      <c r="R66">
        <v>49</v>
      </c>
      <c r="S66">
        <v>164</v>
      </c>
      <c r="T66">
        <v>2</v>
      </c>
      <c r="U66">
        <v>0</v>
      </c>
      <c r="V66">
        <v>0</v>
      </c>
      <c r="W66">
        <v>0</v>
      </c>
      <c r="X66">
        <v>0</v>
      </c>
      <c r="Y66">
        <v>5</v>
      </c>
      <c r="Z66">
        <v>17.61</v>
      </c>
      <c r="AA66">
        <v>299.41000000000003</v>
      </c>
      <c r="AE66" s="376"/>
      <c r="AF66" s="376" t="s">
        <v>120</v>
      </c>
      <c r="AG66" s="375" t="s">
        <v>697</v>
      </c>
      <c r="AH66" s="375" t="s">
        <v>1491</v>
      </c>
      <c r="AI66" s="375"/>
      <c r="AJ66" s="375"/>
      <c r="AK66" s="375"/>
      <c r="AL66" s="378" t="s">
        <v>1469</v>
      </c>
      <c r="AM66" s="378">
        <v>14</v>
      </c>
      <c r="AN66" s="378">
        <v>9</v>
      </c>
      <c r="AO66" s="378">
        <v>4</v>
      </c>
      <c r="AP66" s="378">
        <v>77</v>
      </c>
      <c r="AQ66" s="378">
        <v>32.4</v>
      </c>
      <c r="AR66" s="378">
        <v>1.2</v>
      </c>
      <c r="AS66" s="378">
        <v>1</v>
      </c>
      <c r="AT66" s="378">
        <v>2</v>
      </c>
      <c r="AU66" s="378">
        <v>0</v>
      </c>
      <c r="AV66" s="378">
        <v>3</v>
      </c>
      <c r="AW66" s="378">
        <v>0</v>
      </c>
      <c r="AX66" s="378">
        <v>0</v>
      </c>
      <c r="AY66" s="379">
        <v>6.13</v>
      </c>
      <c r="AZ66" s="379">
        <v>104.21</v>
      </c>
    </row>
    <row r="67" spans="2:52" ht="17">
      <c r="B67" t="s">
        <v>1483</v>
      </c>
      <c r="AE67" s="376"/>
      <c r="AF67" s="376" t="s">
        <v>120</v>
      </c>
      <c r="AG67" s="375" t="s">
        <v>709</v>
      </c>
      <c r="AH67" s="375" t="s">
        <v>1491</v>
      </c>
      <c r="AI67" s="375"/>
      <c r="AJ67" s="375"/>
      <c r="AK67" s="375"/>
      <c r="AL67" s="378" t="s">
        <v>1469</v>
      </c>
      <c r="AM67" s="378">
        <v>14</v>
      </c>
      <c r="AN67" s="378">
        <v>22</v>
      </c>
      <c r="AO67" s="378">
        <v>13</v>
      </c>
      <c r="AP67" s="378">
        <v>85</v>
      </c>
      <c r="AQ67" s="378">
        <v>19.899999999999999</v>
      </c>
      <c r="AR67" s="378">
        <v>0.6</v>
      </c>
      <c r="AS67" s="378">
        <v>0</v>
      </c>
      <c r="AT67" s="378">
        <v>0</v>
      </c>
      <c r="AU67" s="378">
        <v>2</v>
      </c>
      <c r="AV67" s="378">
        <v>7</v>
      </c>
      <c r="AW67" s="378">
        <v>0.1</v>
      </c>
      <c r="AX67" s="378">
        <v>0</v>
      </c>
      <c r="AY67" s="379">
        <v>6.12</v>
      </c>
      <c r="AZ67" s="379">
        <v>104.05</v>
      </c>
    </row>
    <row r="68" spans="2:52" ht="17">
      <c r="B68" t="s">
        <v>1468</v>
      </c>
      <c r="C68" t="s">
        <v>434</v>
      </c>
      <c r="D68" t="s">
        <v>1504</v>
      </c>
      <c r="H68" t="s">
        <v>36</v>
      </c>
      <c r="I68">
        <v>3</v>
      </c>
      <c r="J68">
        <v>11</v>
      </c>
      <c r="K68">
        <v>79</v>
      </c>
      <c r="L68">
        <v>14</v>
      </c>
      <c r="M68">
        <v>605</v>
      </c>
      <c r="N68">
        <v>399</v>
      </c>
      <c r="O68">
        <v>4040</v>
      </c>
      <c r="P68">
        <v>24</v>
      </c>
      <c r="Q68">
        <v>17</v>
      </c>
      <c r="R68">
        <v>57</v>
      </c>
      <c r="S68">
        <v>183</v>
      </c>
      <c r="T68">
        <v>4</v>
      </c>
      <c r="U68">
        <v>0</v>
      </c>
      <c r="V68">
        <v>0</v>
      </c>
      <c r="W68">
        <v>0</v>
      </c>
      <c r="X68">
        <v>0</v>
      </c>
      <c r="Y68">
        <v>1</v>
      </c>
      <c r="Z68">
        <v>17.23</v>
      </c>
      <c r="AA68">
        <v>292.89</v>
      </c>
      <c r="AE68" s="376"/>
      <c r="AF68" s="375" t="s">
        <v>1347</v>
      </c>
      <c r="AG68" s="375" t="s">
        <v>1356</v>
      </c>
      <c r="AH68" s="375" t="s">
        <v>1485</v>
      </c>
      <c r="AI68" s="375"/>
      <c r="AJ68" s="375"/>
      <c r="AK68" s="375"/>
      <c r="AL68" s="378" t="s">
        <v>1461</v>
      </c>
      <c r="AM68" s="378">
        <v>8</v>
      </c>
      <c r="AN68" s="378">
        <v>29</v>
      </c>
      <c r="AO68" s="378">
        <v>19</v>
      </c>
      <c r="AP68" s="378">
        <v>79</v>
      </c>
      <c r="AQ68" s="378">
        <v>34</v>
      </c>
      <c r="AR68" s="378">
        <v>0.7</v>
      </c>
      <c r="AS68" s="378">
        <v>1</v>
      </c>
      <c r="AT68" s="378">
        <v>1</v>
      </c>
      <c r="AU68" s="378">
        <v>0</v>
      </c>
      <c r="AV68" s="378">
        <v>3</v>
      </c>
      <c r="AW68" s="378">
        <v>0.2</v>
      </c>
      <c r="AX68" s="378">
        <v>0</v>
      </c>
      <c r="AY68" s="379">
        <v>6.11</v>
      </c>
      <c r="AZ68" s="379">
        <v>103.79</v>
      </c>
    </row>
    <row r="69" spans="2:52" ht="17">
      <c r="B69" t="s">
        <v>1483</v>
      </c>
      <c r="AE69" s="376"/>
      <c r="AF69" s="376" t="s">
        <v>120</v>
      </c>
      <c r="AG69" s="375" t="s">
        <v>706</v>
      </c>
      <c r="AH69" s="375" t="s">
        <v>1515</v>
      </c>
      <c r="AI69" s="375"/>
      <c r="AJ69" s="375"/>
      <c r="AK69" s="375"/>
      <c r="AL69" s="378" t="s">
        <v>25</v>
      </c>
      <c r="AM69" s="378">
        <v>10</v>
      </c>
      <c r="AN69" s="378">
        <v>13</v>
      </c>
      <c r="AO69" s="378">
        <v>6</v>
      </c>
      <c r="AP69" s="378">
        <v>75</v>
      </c>
      <c r="AQ69" s="378">
        <v>29.1</v>
      </c>
      <c r="AR69" s="378">
        <v>1.2</v>
      </c>
      <c r="AS69" s="378">
        <v>1</v>
      </c>
      <c r="AT69" s="378">
        <v>2</v>
      </c>
      <c r="AU69" s="378">
        <v>1</v>
      </c>
      <c r="AV69" s="378">
        <v>2</v>
      </c>
      <c r="AW69" s="378">
        <v>0.1</v>
      </c>
      <c r="AX69" s="378">
        <v>0</v>
      </c>
      <c r="AY69" s="379">
        <v>6.1</v>
      </c>
      <c r="AZ69" s="379">
        <v>103.76</v>
      </c>
    </row>
    <row r="70" spans="2:52" ht="17">
      <c r="B70" t="s">
        <v>1462</v>
      </c>
      <c r="C70" t="s">
        <v>97</v>
      </c>
      <c r="D70" t="s">
        <v>1486</v>
      </c>
      <c r="H70" t="s">
        <v>433</v>
      </c>
      <c r="I70">
        <v>27</v>
      </c>
      <c r="J70">
        <v>8</v>
      </c>
      <c r="K70">
        <v>100</v>
      </c>
      <c r="L70">
        <v>98</v>
      </c>
      <c r="M70">
        <v>0</v>
      </c>
      <c r="N70">
        <v>0</v>
      </c>
      <c r="O70">
        <v>0</v>
      </c>
      <c r="P70">
        <v>0</v>
      </c>
      <c r="Q70">
        <v>0</v>
      </c>
      <c r="R70">
        <v>210</v>
      </c>
      <c r="S70">
        <v>940</v>
      </c>
      <c r="T70">
        <v>10</v>
      </c>
      <c r="U70">
        <v>105</v>
      </c>
      <c r="V70">
        <v>81</v>
      </c>
      <c r="W70">
        <v>744</v>
      </c>
      <c r="X70">
        <v>8</v>
      </c>
      <c r="Y70">
        <v>3</v>
      </c>
      <c r="Z70">
        <v>15.64</v>
      </c>
      <c r="AA70">
        <v>265.83</v>
      </c>
      <c r="AE70" s="376"/>
      <c r="AF70" s="376" t="s">
        <v>120</v>
      </c>
      <c r="AG70" s="375" t="s">
        <v>491</v>
      </c>
      <c r="AH70" s="375" t="s">
        <v>1524</v>
      </c>
      <c r="AI70" s="375"/>
      <c r="AJ70" s="375"/>
      <c r="AK70" s="375"/>
      <c r="AL70" s="378" t="s">
        <v>1480</v>
      </c>
      <c r="AM70" s="378">
        <v>10</v>
      </c>
      <c r="AN70" s="378">
        <v>21</v>
      </c>
      <c r="AO70" s="378">
        <v>8</v>
      </c>
      <c r="AP70" s="378">
        <v>75</v>
      </c>
      <c r="AQ70" s="378">
        <v>23.2</v>
      </c>
      <c r="AR70" s="378">
        <v>1.7</v>
      </c>
      <c r="AS70" s="378">
        <v>2</v>
      </c>
      <c r="AT70" s="378">
        <v>0</v>
      </c>
      <c r="AU70" s="378">
        <v>1</v>
      </c>
      <c r="AV70" s="378">
        <v>8</v>
      </c>
      <c r="AW70" s="378">
        <v>0.5</v>
      </c>
      <c r="AX70" s="378">
        <v>0</v>
      </c>
      <c r="AY70" s="379">
        <v>6.09</v>
      </c>
      <c r="AZ70" s="379">
        <v>103.51</v>
      </c>
    </row>
    <row r="71" spans="2:52" ht="17">
      <c r="B71" t="s">
        <v>1483</v>
      </c>
      <c r="AE71" s="376"/>
      <c r="AF71" s="376" t="s">
        <v>120</v>
      </c>
      <c r="AG71" s="375" t="s">
        <v>2092</v>
      </c>
      <c r="AH71" s="375" t="s">
        <v>1499</v>
      </c>
      <c r="AI71" s="375"/>
      <c r="AJ71" s="375"/>
      <c r="AK71" s="375"/>
      <c r="AL71" s="378" t="s">
        <v>1476</v>
      </c>
      <c r="AM71" s="378">
        <v>14</v>
      </c>
      <c r="AN71" s="378">
        <v>15</v>
      </c>
      <c r="AO71" s="378">
        <v>6</v>
      </c>
      <c r="AP71" s="378">
        <v>84</v>
      </c>
      <c r="AQ71" s="378">
        <v>16.7</v>
      </c>
      <c r="AR71" s="378">
        <v>0.4</v>
      </c>
      <c r="AS71" s="378">
        <v>3</v>
      </c>
      <c r="AT71" s="378">
        <v>0</v>
      </c>
      <c r="AU71" s="378">
        <v>1</v>
      </c>
      <c r="AV71" s="378">
        <v>5</v>
      </c>
      <c r="AW71" s="378">
        <v>0.1</v>
      </c>
      <c r="AX71" s="378">
        <v>0</v>
      </c>
      <c r="AY71" s="379">
        <v>6.08</v>
      </c>
      <c r="AZ71" s="379">
        <v>103.37</v>
      </c>
    </row>
    <row r="72" spans="2:52" ht="17">
      <c r="B72" t="s">
        <v>1458</v>
      </c>
      <c r="C72" t="s">
        <v>143</v>
      </c>
      <c r="D72" t="s">
        <v>1505</v>
      </c>
      <c r="H72" t="s">
        <v>34</v>
      </c>
      <c r="I72">
        <v>1</v>
      </c>
      <c r="J72">
        <v>7</v>
      </c>
      <c r="K72">
        <v>100</v>
      </c>
      <c r="L72">
        <v>100</v>
      </c>
      <c r="M72">
        <v>0</v>
      </c>
      <c r="N72">
        <v>0</v>
      </c>
      <c r="O72">
        <v>0</v>
      </c>
      <c r="P72">
        <v>0</v>
      </c>
      <c r="Q72">
        <v>0</v>
      </c>
      <c r="R72">
        <v>4</v>
      </c>
      <c r="S72">
        <v>19</v>
      </c>
      <c r="T72">
        <v>0</v>
      </c>
      <c r="U72">
        <v>176</v>
      </c>
      <c r="V72">
        <v>133</v>
      </c>
      <c r="W72">
        <v>1777</v>
      </c>
      <c r="X72">
        <v>14</v>
      </c>
      <c r="Y72">
        <v>1</v>
      </c>
      <c r="Z72">
        <v>15.44</v>
      </c>
      <c r="AA72">
        <v>262.52</v>
      </c>
      <c r="AE72" s="376"/>
      <c r="AF72" s="375" t="s">
        <v>1458</v>
      </c>
      <c r="AG72" s="375" t="s">
        <v>499</v>
      </c>
      <c r="AH72" s="375" t="s">
        <v>1487</v>
      </c>
      <c r="AI72" s="375"/>
      <c r="AJ72" s="375"/>
      <c r="AK72" s="375"/>
      <c r="AL72" s="378" t="s">
        <v>1463</v>
      </c>
      <c r="AM72" s="378">
        <v>10</v>
      </c>
      <c r="AN72" s="378">
        <v>28</v>
      </c>
      <c r="AO72" s="378">
        <v>17</v>
      </c>
      <c r="AP72" s="378">
        <v>74</v>
      </c>
      <c r="AQ72" s="378">
        <v>24.6</v>
      </c>
      <c r="AR72" s="378">
        <v>1.9</v>
      </c>
      <c r="AS72" s="378">
        <v>2</v>
      </c>
      <c r="AT72" s="378">
        <v>2</v>
      </c>
      <c r="AU72" s="378">
        <v>0</v>
      </c>
      <c r="AV72" s="378">
        <v>2</v>
      </c>
      <c r="AW72" s="378">
        <v>0.2</v>
      </c>
      <c r="AX72" s="378">
        <v>0</v>
      </c>
      <c r="AY72" s="379">
        <v>6.07</v>
      </c>
      <c r="AZ72" s="379">
        <v>103.26</v>
      </c>
    </row>
    <row r="73" spans="2:52" ht="17">
      <c r="B73" t="s">
        <v>1483</v>
      </c>
      <c r="AE73" s="376"/>
      <c r="AF73" s="376" t="s">
        <v>120</v>
      </c>
      <c r="AG73" s="375" t="s">
        <v>494</v>
      </c>
      <c r="AH73" s="375" t="s">
        <v>1515</v>
      </c>
      <c r="AI73" s="375"/>
      <c r="AJ73" s="375"/>
      <c r="AK73" s="375"/>
      <c r="AL73" s="378" t="s">
        <v>25</v>
      </c>
      <c r="AM73" s="378">
        <v>10</v>
      </c>
      <c r="AN73" s="378">
        <v>37</v>
      </c>
      <c r="AO73" s="378">
        <v>27</v>
      </c>
      <c r="AP73" s="378">
        <v>81</v>
      </c>
      <c r="AQ73" s="378">
        <v>21.6</v>
      </c>
      <c r="AR73" s="378">
        <v>0.6</v>
      </c>
      <c r="AS73" s="378">
        <v>0</v>
      </c>
      <c r="AT73" s="378">
        <v>1</v>
      </c>
      <c r="AU73" s="378">
        <v>2</v>
      </c>
      <c r="AV73" s="378">
        <v>9</v>
      </c>
      <c r="AW73" s="378">
        <v>0.1</v>
      </c>
      <c r="AX73" s="378">
        <v>0</v>
      </c>
      <c r="AY73" s="379">
        <v>6.05</v>
      </c>
      <c r="AZ73" s="379">
        <v>102.9</v>
      </c>
    </row>
    <row r="74" spans="2:52" ht="17">
      <c r="B74" t="s">
        <v>1468</v>
      </c>
      <c r="C74" t="s">
        <v>82</v>
      </c>
      <c r="D74" t="s">
        <v>1501</v>
      </c>
      <c r="H74" t="s">
        <v>53</v>
      </c>
      <c r="I74">
        <v>25</v>
      </c>
      <c r="J74">
        <v>6</v>
      </c>
      <c r="K74">
        <v>96</v>
      </c>
      <c r="L74">
        <v>86</v>
      </c>
      <c r="M74">
        <v>0</v>
      </c>
      <c r="N74">
        <v>0</v>
      </c>
      <c r="O74">
        <v>0</v>
      </c>
      <c r="P74">
        <v>0</v>
      </c>
      <c r="Q74">
        <v>0</v>
      </c>
      <c r="R74">
        <v>378</v>
      </c>
      <c r="S74">
        <v>1722</v>
      </c>
      <c r="T74">
        <v>13</v>
      </c>
      <c r="U74">
        <v>37</v>
      </c>
      <c r="V74">
        <v>31</v>
      </c>
      <c r="W74">
        <v>229</v>
      </c>
      <c r="X74">
        <v>0</v>
      </c>
      <c r="Y74">
        <v>4</v>
      </c>
      <c r="Z74">
        <v>15.28</v>
      </c>
      <c r="AA74">
        <v>259.81</v>
      </c>
      <c r="AE74" s="376"/>
      <c r="AF74" s="376" t="s">
        <v>120</v>
      </c>
      <c r="AG74" s="375" t="s">
        <v>1371</v>
      </c>
      <c r="AH74" s="375" t="s">
        <v>1501</v>
      </c>
      <c r="AI74" s="375"/>
      <c r="AJ74" s="375"/>
      <c r="AK74" s="375"/>
      <c r="AL74" s="378" t="s">
        <v>53</v>
      </c>
      <c r="AM74" s="378">
        <v>6</v>
      </c>
      <c r="AN74" s="378">
        <v>18</v>
      </c>
      <c r="AO74" s="378">
        <v>9</v>
      </c>
      <c r="AP74" s="378">
        <v>67</v>
      </c>
      <c r="AQ74" s="378">
        <v>36.6</v>
      </c>
      <c r="AR74" s="378">
        <v>1.3</v>
      </c>
      <c r="AS74" s="378">
        <v>1</v>
      </c>
      <c r="AT74" s="378">
        <v>1</v>
      </c>
      <c r="AU74" s="378">
        <v>2</v>
      </c>
      <c r="AV74" s="378">
        <v>6</v>
      </c>
      <c r="AW74" s="378">
        <v>0.1</v>
      </c>
      <c r="AX74" s="378">
        <v>0</v>
      </c>
      <c r="AY74" s="379">
        <v>5.94</v>
      </c>
      <c r="AZ74" s="379">
        <v>101.06</v>
      </c>
    </row>
    <row r="75" spans="2:52" ht="17">
      <c r="B75" t="s">
        <v>1483</v>
      </c>
      <c r="AE75" s="376"/>
      <c r="AF75" s="376" t="s">
        <v>120</v>
      </c>
      <c r="AG75" s="375" t="s">
        <v>256</v>
      </c>
      <c r="AH75" s="375" t="s">
        <v>1501</v>
      </c>
      <c r="AI75" s="375"/>
      <c r="AJ75" s="375"/>
      <c r="AK75" s="375"/>
      <c r="AL75" s="378" t="s">
        <v>53</v>
      </c>
      <c r="AM75" s="378">
        <v>6</v>
      </c>
      <c r="AN75" s="378">
        <v>20</v>
      </c>
      <c r="AO75" s="378">
        <v>10</v>
      </c>
      <c r="AP75" s="378">
        <v>72</v>
      </c>
      <c r="AQ75" s="378">
        <v>37.5</v>
      </c>
      <c r="AR75" s="378">
        <v>1.3</v>
      </c>
      <c r="AS75" s="378">
        <v>1</v>
      </c>
      <c r="AT75" s="378">
        <v>1</v>
      </c>
      <c r="AU75" s="378">
        <v>0</v>
      </c>
      <c r="AV75" s="378">
        <v>3</v>
      </c>
      <c r="AW75" s="378">
        <v>0.1</v>
      </c>
      <c r="AX75" s="378">
        <v>0</v>
      </c>
      <c r="AY75" s="379">
        <v>5.91</v>
      </c>
      <c r="AZ75" s="379">
        <v>100.49</v>
      </c>
    </row>
    <row r="76" spans="2:52" ht="17">
      <c r="B76" t="s">
        <v>1467</v>
      </c>
      <c r="C76" t="s">
        <v>19</v>
      </c>
      <c r="D76" t="s">
        <v>1506</v>
      </c>
      <c r="H76" t="s">
        <v>16</v>
      </c>
      <c r="I76">
        <v>18</v>
      </c>
      <c r="J76">
        <v>6</v>
      </c>
      <c r="K76">
        <v>27</v>
      </c>
      <c r="L76">
        <v>3</v>
      </c>
      <c r="M76">
        <v>584</v>
      </c>
      <c r="N76">
        <v>390</v>
      </c>
      <c r="O76">
        <v>3783</v>
      </c>
      <c r="P76">
        <v>25</v>
      </c>
      <c r="Q76">
        <v>14</v>
      </c>
      <c r="R76">
        <v>27</v>
      </c>
      <c r="S76">
        <v>97</v>
      </c>
      <c r="T76">
        <v>1</v>
      </c>
      <c r="U76">
        <v>0</v>
      </c>
      <c r="V76">
        <v>0</v>
      </c>
      <c r="W76">
        <v>0</v>
      </c>
      <c r="X76">
        <v>0</v>
      </c>
      <c r="Y76">
        <v>6</v>
      </c>
      <c r="Z76">
        <v>15.11</v>
      </c>
      <c r="AA76">
        <v>256.89999999999998</v>
      </c>
      <c r="AE76" s="376"/>
      <c r="AF76" s="376" t="s">
        <v>120</v>
      </c>
      <c r="AG76" s="375" t="s">
        <v>257</v>
      </c>
      <c r="AH76" s="375" t="s">
        <v>1514</v>
      </c>
      <c r="AI76" s="375"/>
      <c r="AJ76" s="375"/>
      <c r="AK76" s="375"/>
      <c r="AL76" s="378" t="s">
        <v>1481</v>
      </c>
      <c r="AM76" s="378">
        <v>9</v>
      </c>
      <c r="AN76" s="378">
        <v>24</v>
      </c>
      <c r="AO76" s="378">
        <v>13</v>
      </c>
      <c r="AP76" s="378">
        <v>67</v>
      </c>
      <c r="AQ76" s="378">
        <v>39.200000000000003</v>
      </c>
      <c r="AR76" s="378">
        <v>1.6</v>
      </c>
      <c r="AS76" s="378">
        <v>1</v>
      </c>
      <c r="AT76" s="378">
        <v>1</v>
      </c>
      <c r="AU76" s="378">
        <v>1</v>
      </c>
      <c r="AV76" s="378">
        <v>3</v>
      </c>
      <c r="AW76" s="378">
        <v>0</v>
      </c>
      <c r="AX76" s="378">
        <v>0</v>
      </c>
      <c r="AY76" s="379">
        <v>5.89</v>
      </c>
      <c r="AZ76" s="379">
        <v>100.2</v>
      </c>
    </row>
    <row r="77" spans="2:52" ht="17">
      <c r="B77" t="s">
        <v>1483</v>
      </c>
      <c r="AE77" s="376"/>
      <c r="AF77" s="376" t="s">
        <v>120</v>
      </c>
      <c r="AG77" s="375" t="s">
        <v>687</v>
      </c>
      <c r="AH77" s="375" t="s">
        <v>1507</v>
      </c>
      <c r="AI77" s="375"/>
      <c r="AJ77" s="375"/>
      <c r="AK77" s="375"/>
      <c r="AL77" s="378" t="s">
        <v>38</v>
      </c>
      <c r="AM77" s="378">
        <v>14</v>
      </c>
      <c r="AN77" s="378">
        <v>10</v>
      </c>
      <c r="AO77" s="378">
        <v>4</v>
      </c>
      <c r="AP77" s="378">
        <v>70</v>
      </c>
      <c r="AQ77" s="378">
        <v>24.4</v>
      </c>
      <c r="AR77" s="378">
        <v>2.6</v>
      </c>
      <c r="AS77" s="378">
        <v>1</v>
      </c>
      <c r="AT77" s="378">
        <v>1</v>
      </c>
      <c r="AU77" s="378">
        <v>1</v>
      </c>
      <c r="AV77" s="378">
        <v>9</v>
      </c>
      <c r="AW77" s="378">
        <v>0.1</v>
      </c>
      <c r="AX77" s="378">
        <v>0</v>
      </c>
      <c r="AY77" s="379">
        <v>5.88</v>
      </c>
      <c r="AZ77" s="379">
        <v>99.99</v>
      </c>
    </row>
    <row r="78" spans="2:52" ht="17">
      <c r="B78" t="s">
        <v>1472</v>
      </c>
      <c r="C78" t="s">
        <v>587</v>
      </c>
      <c r="D78" t="s">
        <v>1507</v>
      </c>
      <c r="H78" t="s">
        <v>38</v>
      </c>
      <c r="I78">
        <v>16</v>
      </c>
      <c r="J78">
        <v>14</v>
      </c>
      <c r="K78">
        <v>61</v>
      </c>
      <c r="L78">
        <v>7</v>
      </c>
      <c r="M78">
        <v>520</v>
      </c>
      <c r="N78">
        <v>318</v>
      </c>
      <c r="O78">
        <v>3482</v>
      </c>
      <c r="P78">
        <v>21</v>
      </c>
      <c r="Q78">
        <v>21</v>
      </c>
      <c r="R78">
        <v>100</v>
      </c>
      <c r="S78">
        <v>530</v>
      </c>
      <c r="T78">
        <v>3</v>
      </c>
      <c r="U78">
        <v>0</v>
      </c>
      <c r="V78">
        <v>0</v>
      </c>
      <c r="W78">
        <v>0</v>
      </c>
      <c r="X78">
        <v>0</v>
      </c>
      <c r="Y78">
        <v>7</v>
      </c>
      <c r="Z78">
        <v>14.83</v>
      </c>
      <c r="AA78">
        <v>252.06</v>
      </c>
      <c r="AE78" s="376"/>
      <c r="AF78" s="376" t="s">
        <v>120</v>
      </c>
      <c r="AG78" s="375" t="s">
        <v>702</v>
      </c>
      <c r="AH78" s="375" t="s">
        <v>1502</v>
      </c>
      <c r="AI78" s="375"/>
      <c r="AJ78" s="375"/>
      <c r="AK78" s="375"/>
      <c r="AL78" s="378" t="s">
        <v>1478</v>
      </c>
      <c r="AM78" s="378">
        <v>14</v>
      </c>
      <c r="AN78" s="378">
        <v>15</v>
      </c>
      <c r="AO78" s="378">
        <v>6</v>
      </c>
      <c r="AP78" s="378">
        <v>69</v>
      </c>
      <c r="AQ78" s="378">
        <v>26.9</v>
      </c>
      <c r="AR78" s="378">
        <v>2.2000000000000002</v>
      </c>
      <c r="AS78" s="378">
        <v>1</v>
      </c>
      <c r="AT78" s="378">
        <v>0</v>
      </c>
      <c r="AU78" s="378">
        <v>2</v>
      </c>
      <c r="AV78" s="378">
        <v>9</v>
      </c>
      <c r="AW78" s="378">
        <v>0.1</v>
      </c>
      <c r="AX78" s="378">
        <v>0</v>
      </c>
      <c r="AY78" s="379">
        <v>5.87</v>
      </c>
      <c r="AZ78" s="379">
        <v>99.73</v>
      </c>
    </row>
    <row r="79" spans="2:52" ht="17">
      <c r="B79" t="s">
        <v>1483</v>
      </c>
      <c r="AE79" s="376"/>
      <c r="AF79" s="376" t="s">
        <v>120</v>
      </c>
      <c r="AG79" s="375" t="s">
        <v>718</v>
      </c>
      <c r="AH79" s="375" t="s">
        <v>1509</v>
      </c>
      <c r="AI79" s="375"/>
      <c r="AJ79" s="375"/>
      <c r="AK79" s="375"/>
      <c r="AL79" s="378" t="s">
        <v>13</v>
      </c>
      <c r="AM79" s="378">
        <v>14</v>
      </c>
      <c r="AN79" s="378">
        <v>31</v>
      </c>
      <c r="AO79" s="378">
        <v>19</v>
      </c>
      <c r="AP79" s="378">
        <v>77</v>
      </c>
      <c r="AQ79" s="378">
        <v>21.3</v>
      </c>
      <c r="AR79" s="378">
        <v>0.8</v>
      </c>
      <c r="AS79" s="378">
        <v>1</v>
      </c>
      <c r="AT79" s="378">
        <v>0</v>
      </c>
      <c r="AU79" s="378">
        <v>2</v>
      </c>
      <c r="AV79" s="378">
        <v>17</v>
      </c>
      <c r="AW79" s="378">
        <v>0.1</v>
      </c>
      <c r="AX79" s="378">
        <v>0</v>
      </c>
      <c r="AY79" s="379">
        <v>5.85</v>
      </c>
      <c r="AZ79" s="379">
        <v>99.5</v>
      </c>
    </row>
    <row r="80" spans="2:52" ht="17">
      <c r="B80" t="s">
        <v>1464</v>
      </c>
      <c r="C80" t="s">
        <v>55</v>
      </c>
      <c r="D80" t="s">
        <v>1508</v>
      </c>
      <c r="H80" t="s">
        <v>1479</v>
      </c>
      <c r="I80">
        <v>13</v>
      </c>
      <c r="J80">
        <v>9</v>
      </c>
      <c r="K80">
        <v>23</v>
      </c>
      <c r="L80">
        <v>3</v>
      </c>
      <c r="M80">
        <v>542</v>
      </c>
      <c r="N80">
        <v>338</v>
      </c>
      <c r="O80">
        <v>3412</v>
      </c>
      <c r="P80">
        <v>19</v>
      </c>
      <c r="Q80">
        <v>18</v>
      </c>
      <c r="R80">
        <v>87</v>
      </c>
      <c r="S80">
        <v>472</v>
      </c>
      <c r="T80">
        <v>3</v>
      </c>
      <c r="U80">
        <v>0</v>
      </c>
      <c r="V80">
        <v>0</v>
      </c>
      <c r="W80">
        <v>0</v>
      </c>
      <c r="X80">
        <v>0</v>
      </c>
      <c r="Y80">
        <v>6</v>
      </c>
      <c r="Z80">
        <v>14.26</v>
      </c>
      <c r="AA80">
        <v>242.47</v>
      </c>
      <c r="AE80" s="376"/>
      <c r="AF80" s="376" t="s">
        <v>120</v>
      </c>
      <c r="AG80" s="375" t="s">
        <v>244</v>
      </c>
      <c r="AH80" s="375" t="s">
        <v>1516</v>
      </c>
      <c r="AI80" s="375"/>
      <c r="AJ80" s="375"/>
      <c r="AK80" s="375"/>
      <c r="AL80" s="378" t="s">
        <v>2</v>
      </c>
      <c r="AM80" s="378">
        <v>6</v>
      </c>
      <c r="AN80" s="378">
        <v>22</v>
      </c>
      <c r="AO80" s="378">
        <v>12</v>
      </c>
      <c r="AP80" s="378">
        <v>63</v>
      </c>
      <c r="AQ80" s="378">
        <v>37.200000000000003</v>
      </c>
      <c r="AR80" s="378">
        <v>1</v>
      </c>
      <c r="AS80" s="378">
        <v>1</v>
      </c>
      <c r="AT80" s="378">
        <v>4</v>
      </c>
      <c r="AU80" s="378">
        <v>1</v>
      </c>
      <c r="AV80" s="378">
        <v>10</v>
      </c>
      <c r="AW80" s="378">
        <v>0.1</v>
      </c>
      <c r="AX80" s="378">
        <v>0</v>
      </c>
      <c r="AY80" s="379">
        <v>5.83</v>
      </c>
      <c r="AZ80" s="379">
        <v>99.18</v>
      </c>
    </row>
    <row r="81" spans="2:52" ht="17">
      <c r="B81" t="s">
        <v>1483</v>
      </c>
      <c r="AE81" s="376"/>
      <c r="AF81" s="376" t="s">
        <v>120</v>
      </c>
      <c r="AG81" s="375" t="s">
        <v>245</v>
      </c>
      <c r="AH81" s="375" t="s">
        <v>1502</v>
      </c>
      <c r="AI81" s="375"/>
      <c r="AJ81" s="375"/>
      <c r="AK81" s="375"/>
      <c r="AL81" s="378" t="s">
        <v>1478</v>
      </c>
      <c r="AM81" s="378">
        <v>14</v>
      </c>
      <c r="AN81" s="378">
        <v>62</v>
      </c>
      <c r="AO81" s="378">
        <v>53</v>
      </c>
      <c r="AP81" s="378">
        <v>43</v>
      </c>
      <c r="AQ81" s="378">
        <v>16.5</v>
      </c>
      <c r="AR81" s="378">
        <v>9.8000000000000007</v>
      </c>
      <c r="AS81" s="378">
        <v>3</v>
      </c>
      <c r="AT81" s="378">
        <v>1</v>
      </c>
      <c r="AU81" s="378">
        <v>0</v>
      </c>
      <c r="AV81" s="378">
        <v>5</v>
      </c>
      <c r="AW81" s="378">
        <v>0.1</v>
      </c>
      <c r="AX81" s="378">
        <v>0</v>
      </c>
      <c r="AY81" s="379">
        <v>5.82</v>
      </c>
      <c r="AZ81" s="379">
        <v>98.89</v>
      </c>
    </row>
    <row r="82" spans="2:52" ht="17">
      <c r="B82" t="s">
        <v>120</v>
      </c>
      <c r="C82" t="s">
        <v>47</v>
      </c>
      <c r="D82" t="s">
        <v>1509</v>
      </c>
      <c r="H82" t="s">
        <v>13</v>
      </c>
      <c r="I82">
        <v>5</v>
      </c>
      <c r="J82">
        <v>14</v>
      </c>
      <c r="K82">
        <v>17</v>
      </c>
      <c r="L82">
        <v>1</v>
      </c>
      <c r="M82">
        <v>546</v>
      </c>
      <c r="N82">
        <v>346</v>
      </c>
      <c r="O82">
        <v>3577</v>
      </c>
      <c r="P82">
        <v>21</v>
      </c>
      <c r="Q82">
        <v>19</v>
      </c>
      <c r="R82">
        <v>40</v>
      </c>
      <c r="S82">
        <v>235</v>
      </c>
      <c r="T82">
        <v>1</v>
      </c>
      <c r="U82">
        <v>0</v>
      </c>
      <c r="V82">
        <v>0</v>
      </c>
      <c r="W82">
        <v>0</v>
      </c>
      <c r="X82">
        <v>0</v>
      </c>
      <c r="Y82">
        <v>0</v>
      </c>
      <c r="Z82">
        <v>14.15</v>
      </c>
      <c r="AA82">
        <v>240.53</v>
      </c>
      <c r="AE82" s="376"/>
      <c r="AF82" s="376" t="s">
        <v>120</v>
      </c>
      <c r="AG82" s="375" t="s">
        <v>733</v>
      </c>
      <c r="AH82" s="375" t="s">
        <v>1486</v>
      </c>
      <c r="AI82" s="375"/>
      <c r="AJ82" s="375"/>
      <c r="AK82" s="375"/>
      <c r="AL82" s="378" t="s">
        <v>433</v>
      </c>
      <c r="AM82" s="378">
        <v>8</v>
      </c>
      <c r="AN82" s="378">
        <v>15</v>
      </c>
      <c r="AO82" s="378">
        <v>7</v>
      </c>
      <c r="AP82" s="378">
        <v>78</v>
      </c>
      <c r="AQ82" s="378">
        <v>21.3</v>
      </c>
      <c r="AR82" s="378">
        <v>0.6</v>
      </c>
      <c r="AS82" s="378">
        <v>1</v>
      </c>
      <c r="AT82" s="378">
        <v>1</v>
      </c>
      <c r="AU82" s="378">
        <v>1</v>
      </c>
      <c r="AV82" s="378">
        <v>7</v>
      </c>
      <c r="AW82" s="378">
        <v>0.1</v>
      </c>
      <c r="AX82" s="378">
        <v>0</v>
      </c>
      <c r="AY82" s="379">
        <v>5.79</v>
      </c>
      <c r="AZ82" s="379">
        <v>98.5</v>
      </c>
    </row>
    <row r="83" spans="2:52" ht="17">
      <c r="B83" t="s">
        <v>1483</v>
      </c>
      <c r="AE83" s="376"/>
      <c r="AF83" s="375" t="s">
        <v>1470</v>
      </c>
      <c r="AG83" s="375" t="s">
        <v>328</v>
      </c>
      <c r="AH83" s="375" t="s">
        <v>1498</v>
      </c>
      <c r="AI83" s="375"/>
      <c r="AJ83" s="375"/>
      <c r="AK83" s="375"/>
      <c r="AL83" s="378" t="s">
        <v>1475</v>
      </c>
      <c r="AM83" s="378">
        <v>6</v>
      </c>
      <c r="AN83" s="378">
        <v>9</v>
      </c>
      <c r="AO83" s="378">
        <v>3</v>
      </c>
      <c r="AP83" s="378">
        <v>70</v>
      </c>
      <c r="AQ83" s="378">
        <v>31.8</v>
      </c>
      <c r="AR83" s="378">
        <v>1.1000000000000001</v>
      </c>
      <c r="AS83" s="378">
        <v>1</v>
      </c>
      <c r="AT83" s="378">
        <v>1</v>
      </c>
      <c r="AU83" s="378">
        <v>1</v>
      </c>
      <c r="AV83" s="378">
        <v>5</v>
      </c>
      <c r="AW83" s="378">
        <v>0.2</v>
      </c>
      <c r="AX83" s="378">
        <v>0</v>
      </c>
      <c r="AY83" s="379">
        <v>5.78</v>
      </c>
      <c r="AZ83" s="379">
        <v>98.34</v>
      </c>
    </row>
    <row r="84" spans="2:52" ht="17">
      <c r="B84" t="s">
        <v>1473</v>
      </c>
      <c r="C84" t="s">
        <v>593</v>
      </c>
      <c r="D84" t="s">
        <v>1510</v>
      </c>
      <c r="H84" t="s">
        <v>29</v>
      </c>
      <c r="I84">
        <v>29</v>
      </c>
      <c r="J84">
        <v>10</v>
      </c>
      <c r="K84">
        <v>14</v>
      </c>
      <c r="L84">
        <v>1</v>
      </c>
      <c r="M84">
        <v>514</v>
      </c>
      <c r="N84">
        <v>303</v>
      </c>
      <c r="O84">
        <v>3346</v>
      </c>
      <c r="P84">
        <v>20</v>
      </c>
      <c r="Q84">
        <v>16</v>
      </c>
      <c r="R84">
        <v>38</v>
      </c>
      <c r="S84">
        <v>247</v>
      </c>
      <c r="T84">
        <v>2</v>
      </c>
      <c r="U84">
        <v>0</v>
      </c>
      <c r="V84">
        <v>0</v>
      </c>
      <c r="W84">
        <v>0</v>
      </c>
      <c r="X84">
        <v>0</v>
      </c>
      <c r="Y84">
        <v>1</v>
      </c>
      <c r="Z84">
        <v>14.04</v>
      </c>
      <c r="AA84">
        <v>238.69</v>
      </c>
      <c r="AE84" s="376"/>
      <c r="AF84" s="376" t="s">
        <v>120</v>
      </c>
      <c r="AG84" s="375" t="s">
        <v>2093</v>
      </c>
      <c r="AH84" s="375" t="s">
        <v>1509</v>
      </c>
      <c r="AI84" s="375"/>
      <c r="AJ84" s="375"/>
      <c r="AK84" s="375"/>
      <c r="AL84" s="378" t="s">
        <v>13</v>
      </c>
      <c r="AM84" s="378">
        <v>14</v>
      </c>
      <c r="AN84" s="378">
        <v>13</v>
      </c>
      <c r="AO84" s="378">
        <v>4</v>
      </c>
      <c r="AP84" s="378">
        <v>82</v>
      </c>
      <c r="AQ84" s="378">
        <v>19.399999999999999</v>
      </c>
      <c r="AR84" s="378">
        <v>0.3</v>
      </c>
      <c r="AS84" s="378">
        <v>0</v>
      </c>
      <c r="AT84" s="378">
        <v>0</v>
      </c>
      <c r="AU84" s="378">
        <v>1</v>
      </c>
      <c r="AV84" s="378">
        <v>9</v>
      </c>
      <c r="AW84" s="378">
        <v>0.4</v>
      </c>
      <c r="AX84" s="378">
        <v>0</v>
      </c>
      <c r="AY84" s="379">
        <v>5.77</v>
      </c>
      <c r="AZ84" s="379">
        <v>98.08</v>
      </c>
    </row>
    <row r="85" spans="2:52" ht="17">
      <c r="B85" t="s">
        <v>1483</v>
      </c>
      <c r="AE85" s="376"/>
      <c r="AF85" s="375" t="s">
        <v>1470</v>
      </c>
      <c r="AG85" s="375" t="s">
        <v>507</v>
      </c>
      <c r="AH85" s="375" t="s">
        <v>1489</v>
      </c>
      <c r="AI85" s="375"/>
      <c r="AJ85" s="375"/>
      <c r="AK85" s="375"/>
      <c r="AL85" s="378" t="s">
        <v>1466</v>
      </c>
      <c r="AM85" s="378">
        <v>11</v>
      </c>
      <c r="AN85" s="378">
        <v>19</v>
      </c>
      <c r="AO85" s="378">
        <v>9</v>
      </c>
      <c r="AP85" s="378">
        <v>45</v>
      </c>
      <c r="AQ85" s="378">
        <v>15.5</v>
      </c>
      <c r="AR85" s="378">
        <v>7.4</v>
      </c>
      <c r="AS85" s="378">
        <v>5</v>
      </c>
      <c r="AT85" s="378">
        <v>1</v>
      </c>
      <c r="AU85" s="378">
        <v>1</v>
      </c>
      <c r="AV85" s="378">
        <v>5</v>
      </c>
      <c r="AW85" s="378">
        <v>0.1</v>
      </c>
      <c r="AX85" s="378">
        <v>0</v>
      </c>
      <c r="AY85" s="379">
        <v>5.75</v>
      </c>
      <c r="AZ85" s="379">
        <v>97.73</v>
      </c>
    </row>
    <row r="86" spans="2:52" ht="17">
      <c r="B86" t="s">
        <v>1464</v>
      </c>
      <c r="C86" t="s">
        <v>15</v>
      </c>
      <c r="D86" t="s">
        <v>1511</v>
      </c>
      <c r="H86" t="s">
        <v>49</v>
      </c>
      <c r="I86">
        <v>23</v>
      </c>
      <c r="J86">
        <v>14</v>
      </c>
      <c r="K86">
        <v>28</v>
      </c>
      <c r="L86">
        <v>4</v>
      </c>
      <c r="M86">
        <v>538</v>
      </c>
      <c r="N86">
        <v>344</v>
      </c>
      <c r="O86">
        <v>3500</v>
      </c>
      <c r="P86">
        <v>22</v>
      </c>
      <c r="Q86">
        <v>14</v>
      </c>
      <c r="R86">
        <v>61</v>
      </c>
      <c r="S86">
        <v>209</v>
      </c>
      <c r="T86">
        <v>1</v>
      </c>
      <c r="U86">
        <v>0</v>
      </c>
      <c r="V86">
        <v>0</v>
      </c>
      <c r="W86">
        <v>0</v>
      </c>
      <c r="X86">
        <v>0</v>
      </c>
      <c r="Y86">
        <v>6</v>
      </c>
      <c r="Z86">
        <v>14.03</v>
      </c>
      <c r="AA86">
        <v>238.47</v>
      </c>
      <c r="AE86" s="376"/>
      <c r="AF86" s="375" t="s">
        <v>1464</v>
      </c>
      <c r="AG86" s="375" t="s">
        <v>711</v>
      </c>
      <c r="AH86" s="375" t="s">
        <v>1501</v>
      </c>
      <c r="AI86" s="375"/>
      <c r="AJ86" s="375"/>
      <c r="AK86" s="375"/>
      <c r="AL86" s="378" t="s">
        <v>53</v>
      </c>
      <c r="AM86" s="378">
        <v>6</v>
      </c>
      <c r="AN86" s="378">
        <v>18</v>
      </c>
      <c r="AO86" s="378">
        <v>11</v>
      </c>
      <c r="AP86" s="378">
        <v>50</v>
      </c>
      <c r="AQ86" s="378">
        <v>19.899999999999999</v>
      </c>
      <c r="AR86" s="378">
        <v>8.4</v>
      </c>
      <c r="AS86" s="378">
        <v>1</v>
      </c>
      <c r="AT86" s="378">
        <v>1</v>
      </c>
      <c r="AU86" s="378">
        <v>0</v>
      </c>
      <c r="AV86" s="378">
        <v>1</v>
      </c>
      <c r="AW86" s="378">
        <v>0</v>
      </c>
      <c r="AX86" s="378">
        <v>0</v>
      </c>
      <c r="AY86" s="379">
        <v>5.74</v>
      </c>
      <c r="AZ86" s="379">
        <v>97.65</v>
      </c>
    </row>
    <row r="87" spans="2:52" ht="17">
      <c r="B87" t="s">
        <v>1483</v>
      </c>
      <c r="AE87" s="376"/>
      <c r="AF87" s="376" t="s">
        <v>120</v>
      </c>
      <c r="AG87" s="375" t="s">
        <v>514</v>
      </c>
      <c r="AH87" s="375" t="s">
        <v>1494</v>
      </c>
      <c r="AI87" s="375"/>
      <c r="AJ87" s="375"/>
      <c r="AK87" s="375"/>
      <c r="AL87" s="378" t="s">
        <v>4</v>
      </c>
      <c r="AM87" s="378">
        <v>7</v>
      </c>
      <c r="AN87" s="378">
        <v>13</v>
      </c>
      <c r="AO87" s="378">
        <v>7</v>
      </c>
      <c r="AP87" s="378">
        <v>36</v>
      </c>
      <c r="AQ87" s="378">
        <v>13.2</v>
      </c>
      <c r="AR87" s="378">
        <v>11.2</v>
      </c>
      <c r="AS87" s="378">
        <v>4</v>
      </c>
      <c r="AT87" s="378">
        <v>1</v>
      </c>
      <c r="AU87" s="378">
        <v>0</v>
      </c>
      <c r="AV87" s="378">
        <v>1</v>
      </c>
      <c r="AW87" s="378">
        <v>0</v>
      </c>
      <c r="AX87" s="378">
        <v>0</v>
      </c>
      <c r="AY87" s="379">
        <v>5.74</v>
      </c>
      <c r="AZ87" s="379">
        <v>97.54</v>
      </c>
    </row>
    <row r="88" spans="2:52" ht="17">
      <c r="B88" t="s">
        <v>1462</v>
      </c>
      <c r="C88" t="s">
        <v>624</v>
      </c>
      <c r="D88" t="s">
        <v>1512</v>
      </c>
      <c r="H88" t="s">
        <v>1480</v>
      </c>
      <c r="I88">
        <v>7</v>
      </c>
      <c r="J88">
        <v>10</v>
      </c>
      <c r="K88">
        <v>45</v>
      </c>
      <c r="L88">
        <v>5</v>
      </c>
      <c r="M88">
        <v>506</v>
      </c>
      <c r="N88">
        <v>336</v>
      </c>
      <c r="O88">
        <v>3693</v>
      </c>
      <c r="P88">
        <v>24</v>
      </c>
      <c r="Q88">
        <v>20</v>
      </c>
      <c r="R88">
        <v>45</v>
      </c>
      <c r="S88">
        <v>139</v>
      </c>
      <c r="T88">
        <v>0</v>
      </c>
      <c r="U88">
        <v>0</v>
      </c>
      <c r="V88">
        <v>0</v>
      </c>
      <c r="W88">
        <v>0</v>
      </c>
      <c r="X88">
        <v>0</v>
      </c>
      <c r="Y88">
        <v>3</v>
      </c>
      <c r="Z88">
        <v>13.94</v>
      </c>
      <c r="AA88">
        <v>236.98</v>
      </c>
      <c r="AE88" s="376"/>
      <c r="AF88" s="376" t="s">
        <v>120</v>
      </c>
      <c r="AG88" s="375" t="s">
        <v>1390</v>
      </c>
      <c r="AH88" s="375" t="s">
        <v>1532</v>
      </c>
      <c r="AI88" s="375"/>
      <c r="AJ88" s="375"/>
      <c r="AK88" s="375"/>
      <c r="AL88" s="378" t="s">
        <v>1474</v>
      </c>
      <c r="AM88" s="378">
        <v>9</v>
      </c>
      <c r="AN88" s="378">
        <v>11</v>
      </c>
      <c r="AO88" s="378">
        <v>4</v>
      </c>
      <c r="AP88" s="378">
        <v>64</v>
      </c>
      <c r="AQ88" s="378">
        <v>34.5</v>
      </c>
      <c r="AR88" s="378">
        <v>1.6</v>
      </c>
      <c r="AS88" s="378">
        <v>1</v>
      </c>
      <c r="AT88" s="378">
        <v>2</v>
      </c>
      <c r="AU88" s="378">
        <v>1</v>
      </c>
      <c r="AV88" s="378">
        <v>4</v>
      </c>
      <c r="AW88" s="378">
        <v>0.1</v>
      </c>
      <c r="AX88" s="378">
        <v>0</v>
      </c>
      <c r="AY88" s="379">
        <v>5.71</v>
      </c>
      <c r="AZ88" s="379">
        <v>97.11</v>
      </c>
    </row>
    <row r="89" spans="2:52" ht="17">
      <c r="B89" t="s">
        <v>1483</v>
      </c>
      <c r="AE89" s="376"/>
      <c r="AF89" s="376" t="s">
        <v>120</v>
      </c>
      <c r="AG89" s="375" t="s">
        <v>741</v>
      </c>
      <c r="AH89" s="375" t="s">
        <v>1513</v>
      </c>
      <c r="AI89" s="375"/>
      <c r="AJ89" s="375"/>
      <c r="AK89" s="375"/>
      <c r="AL89" s="378" t="s">
        <v>8</v>
      </c>
      <c r="AM89" s="378">
        <v>13</v>
      </c>
      <c r="AN89" s="378">
        <v>8</v>
      </c>
      <c r="AO89" s="378">
        <v>4</v>
      </c>
      <c r="AP89" s="378">
        <v>62</v>
      </c>
      <c r="AQ89" s="378">
        <v>33.1</v>
      </c>
      <c r="AR89" s="378">
        <v>2.2999999999999998</v>
      </c>
      <c r="AS89" s="378">
        <v>2</v>
      </c>
      <c r="AT89" s="378">
        <v>1</v>
      </c>
      <c r="AU89" s="378">
        <v>1</v>
      </c>
      <c r="AV89" s="378">
        <v>6</v>
      </c>
      <c r="AW89" s="378">
        <v>0</v>
      </c>
      <c r="AX89" s="378">
        <v>0</v>
      </c>
      <c r="AY89" s="379">
        <v>5.71</v>
      </c>
      <c r="AZ89" s="379">
        <v>97.03</v>
      </c>
    </row>
    <row r="90" spans="2:52" ht="18">
      <c r="B90" t="s">
        <v>1458</v>
      </c>
      <c r="C90" t="s">
        <v>7</v>
      </c>
      <c r="D90" t="s">
        <v>1513</v>
      </c>
      <c r="H90" t="s">
        <v>8</v>
      </c>
      <c r="I90">
        <v>10</v>
      </c>
      <c r="J90">
        <v>13</v>
      </c>
      <c r="K90">
        <v>33</v>
      </c>
      <c r="L90">
        <v>3</v>
      </c>
      <c r="M90">
        <v>578</v>
      </c>
      <c r="N90">
        <v>358</v>
      </c>
      <c r="O90">
        <v>3657</v>
      </c>
      <c r="P90">
        <v>21</v>
      </c>
      <c r="Q90">
        <v>17</v>
      </c>
      <c r="R90">
        <v>42</v>
      </c>
      <c r="S90">
        <v>119</v>
      </c>
      <c r="T90">
        <v>1</v>
      </c>
      <c r="U90">
        <v>0</v>
      </c>
      <c r="V90">
        <v>0</v>
      </c>
      <c r="W90">
        <v>0</v>
      </c>
      <c r="X90">
        <v>0</v>
      </c>
      <c r="Y90">
        <v>3</v>
      </c>
      <c r="Z90">
        <v>13.58</v>
      </c>
      <c r="AA90">
        <v>230.93</v>
      </c>
      <c r="AE90" s="376"/>
      <c r="AF90" s="376" t="s">
        <v>120</v>
      </c>
      <c r="AG90" s="377" t="s">
        <v>721</v>
      </c>
      <c r="AH90" s="377" t="s">
        <v>1713</v>
      </c>
      <c r="AI90" s="377"/>
      <c r="AJ90" s="377"/>
      <c r="AK90" s="377"/>
      <c r="AL90" s="378" t="s">
        <v>34</v>
      </c>
      <c r="AM90" s="378">
        <v>7</v>
      </c>
      <c r="AN90" s="378">
        <v>14</v>
      </c>
      <c r="AO90" s="378">
        <v>6</v>
      </c>
      <c r="AP90" s="378">
        <v>74</v>
      </c>
      <c r="AQ90" s="378">
        <v>32.6</v>
      </c>
      <c r="AR90" s="378">
        <v>0.7</v>
      </c>
      <c r="AS90" s="378">
        <v>0</v>
      </c>
      <c r="AT90" s="378">
        <v>0</v>
      </c>
      <c r="AU90" s="378">
        <v>1</v>
      </c>
      <c r="AV90" s="378">
        <v>6</v>
      </c>
      <c r="AW90" s="378">
        <v>0.1</v>
      </c>
      <c r="AX90" s="378">
        <v>0</v>
      </c>
      <c r="AY90" s="379">
        <v>5.68</v>
      </c>
      <c r="AZ90" s="379">
        <v>96.49</v>
      </c>
    </row>
    <row r="91" spans="2:52" ht="17">
      <c r="B91" t="s">
        <v>1483</v>
      </c>
      <c r="AE91" s="376"/>
      <c r="AF91" s="376" t="s">
        <v>120</v>
      </c>
      <c r="AG91" s="375" t="s">
        <v>501</v>
      </c>
      <c r="AH91" s="375" t="s">
        <v>1484</v>
      </c>
      <c r="AI91" s="375"/>
      <c r="AJ91" s="375"/>
      <c r="AK91" s="375"/>
      <c r="AL91" s="378" t="s">
        <v>1459</v>
      </c>
      <c r="AM91" s="378">
        <v>7</v>
      </c>
      <c r="AN91" s="378">
        <v>13</v>
      </c>
      <c r="AO91" s="378">
        <v>6</v>
      </c>
      <c r="AP91" s="378">
        <v>66</v>
      </c>
      <c r="AQ91" s="378">
        <v>29.3</v>
      </c>
      <c r="AR91" s="378">
        <v>2.4</v>
      </c>
      <c r="AS91" s="378">
        <v>1</v>
      </c>
      <c r="AT91" s="378">
        <v>2</v>
      </c>
      <c r="AU91" s="378">
        <v>0</v>
      </c>
      <c r="AV91" s="378">
        <v>7</v>
      </c>
      <c r="AW91" s="378">
        <v>0</v>
      </c>
      <c r="AX91" s="378">
        <v>0</v>
      </c>
      <c r="AY91" s="379">
        <v>5.67</v>
      </c>
      <c r="AZ91" s="379">
        <v>96.44</v>
      </c>
    </row>
    <row r="92" spans="2:52" ht="17">
      <c r="B92" t="s">
        <v>1464</v>
      </c>
      <c r="C92" t="s">
        <v>564</v>
      </c>
      <c r="D92" t="s">
        <v>1514</v>
      </c>
      <c r="H92" t="s">
        <v>1481</v>
      </c>
      <c r="I92">
        <v>16</v>
      </c>
      <c r="J92">
        <v>9</v>
      </c>
      <c r="K92">
        <v>100</v>
      </c>
      <c r="L92">
        <v>99</v>
      </c>
      <c r="M92">
        <v>0</v>
      </c>
      <c r="N92">
        <v>0</v>
      </c>
      <c r="O92">
        <v>0</v>
      </c>
      <c r="P92">
        <v>0</v>
      </c>
      <c r="Q92">
        <v>0</v>
      </c>
      <c r="R92">
        <v>319</v>
      </c>
      <c r="S92">
        <v>1215</v>
      </c>
      <c r="T92">
        <v>9</v>
      </c>
      <c r="U92">
        <v>97</v>
      </c>
      <c r="V92">
        <v>77</v>
      </c>
      <c r="W92">
        <v>476</v>
      </c>
      <c r="X92">
        <v>3</v>
      </c>
      <c r="Y92">
        <v>4</v>
      </c>
      <c r="Z92">
        <v>13.43</v>
      </c>
      <c r="AA92">
        <v>228.39</v>
      </c>
      <c r="AE92" s="376"/>
      <c r="AF92" s="375" t="s">
        <v>1462</v>
      </c>
      <c r="AG92" s="375" t="s">
        <v>1353</v>
      </c>
      <c r="AH92" s="375" t="s">
        <v>1516</v>
      </c>
      <c r="AI92" s="375"/>
      <c r="AJ92" s="375"/>
      <c r="AK92" s="375"/>
      <c r="AL92" s="378" t="s">
        <v>2</v>
      </c>
      <c r="AM92" s="378">
        <v>6</v>
      </c>
      <c r="AN92" s="378">
        <v>44</v>
      </c>
      <c r="AO92" s="378">
        <v>30</v>
      </c>
      <c r="AP92" s="378">
        <v>41</v>
      </c>
      <c r="AQ92" s="378">
        <v>13</v>
      </c>
      <c r="AR92" s="378">
        <v>9.6999999999999993</v>
      </c>
      <c r="AS92" s="378">
        <v>4</v>
      </c>
      <c r="AT92" s="378">
        <v>1</v>
      </c>
      <c r="AU92" s="378">
        <v>0</v>
      </c>
      <c r="AV92" s="378">
        <v>7</v>
      </c>
      <c r="AW92" s="378">
        <v>0</v>
      </c>
      <c r="AX92" s="378">
        <v>0</v>
      </c>
      <c r="AY92" s="379">
        <v>5.67</v>
      </c>
      <c r="AZ92" s="379">
        <v>96.4</v>
      </c>
    </row>
    <row r="93" spans="2:52" ht="17">
      <c r="B93" t="s">
        <v>1483</v>
      </c>
      <c r="AE93" s="376"/>
      <c r="AF93" s="376" t="s">
        <v>120</v>
      </c>
      <c r="AG93" s="375" t="s">
        <v>2094</v>
      </c>
      <c r="AH93" s="375" t="s">
        <v>1508</v>
      </c>
      <c r="AI93" s="375"/>
      <c r="AJ93" s="375"/>
      <c r="AK93" s="375"/>
      <c r="AL93" s="378" t="s">
        <v>1479</v>
      </c>
      <c r="AM93" s="378">
        <v>9</v>
      </c>
      <c r="AN93" s="378">
        <v>15</v>
      </c>
      <c r="AO93" s="378">
        <v>6</v>
      </c>
      <c r="AP93" s="378">
        <v>85</v>
      </c>
      <c r="AQ93" s="378">
        <v>11.2</v>
      </c>
      <c r="AR93" s="378">
        <v>0.5</v>
      </c>
      <c r="AS93" s="378">
        <v>0</v>
      </c>
      <c r="AT93" s="378">
        <v>0</v>
      </c>
      <c r="AU93" s="378">
        <v>1</v>
      </c>
      <c r="AV93" s="378">
        <v>14</v>
      </c>
      <c r="AW93" s="378">
        <v>0.1</v>
      </c>
      <c r="AX93" s="378">
        <v>0</v>
      </c>
      <c r="AY93" s="379">
        <v>5.64</v>
      </c>
      <c r="AZ93" s="379">
        <v>95.95</v>
      </c>
    </row>
    <row r="94" spans="2:52" ht="17">
      <c r="B94" t="s">
        <v>1347</v>
      </c>
      <c r="C94" t="s">
        <v>75</v>
      </c>
      <c r="D94" t="s">
        <v>1515</v>
      </c>
      <c r="H94" t="s">
        <v>25</v>
      </c>
      <c r="I94">
        <v>26</v>
      </c>
      <c r="J94">
        <v>10</v>
      </c>
      <c r="K94">
        <v>99</v>
      </c>
      <c r="L94">
        <v>97</v>
      </c>
      <c r="M94">
        <v>0</v>
      </c>
      <c r="N94">
        <v>0</v>
      </c>
      <c r="O94">
        <v>0</v>
      </c>
      <c r="P94">
        <v>0</v>
      </c>
      <c r="Q94">
        <v>0</v>
      </c>
      <c r="R94">
        <v>283</v>
      </c>
      <c r="S94">
        <v>1145</v>
      </c>
      <c r="T94">
        <v>11</v>
      </c>
      <c r="U94">
        <v>59</v>
      </c>
      <c r="V94">
        <v>50</v>
      </c>
      <c r="W94">
        <v>342</v>
      </c>
      <c r="X94">
        <v>3</v>
      </c>
      <c r="Y94">
        <v>3</v>
      </c>
      <c r="Z94">
        <v>13.12</v>
      </c>
      <c r="AA94">
        <v>222.98</v>
      </c>
      <c r="AE94" s="376"/>
      <c r="AF94" s="375" t="s">
        <v>1460</v>
      </c>
      <c r="AG94" s="375" t="s">
        <v>258</v>
      </c>
      <c r="AH94" s="375" t="s">
        <v>1490</v>
      </c>
      <c r="AI94" s="375"/>
      <c r="AJ94" s="375"/>
      <c r="AK94" s="375"/>
      <c r="AL94" s="378" t="s">
        <v>1</v>
      </c>
      <c r="AM94" s="378">
        <v>13</v>
      </c>
      <c r="AN94" s="378">
        <v>4</v>
      </c>
      <c r="AO94" s="378">
        <v>1</v>
      </c>
      <c r="AP94" s="378">
        <v>66</v>
      </c>
      <c r="AQ94" s="378">
        <v>32.9</v>
      </c>
      <c r="AR94" s="378">
        <v>1.2</v>
      </c>
      <c r="AS94" s="378">
        <v>1</v>
      </c>
      <c r="AT94" s="378">
        <v>1</v>
      </c>
      <c r="AU94" s="378">
        <v>1</v>
      </c>
      <c r="AV94" s="378">
        <v>2</v>
      </c>
      <c r="AW94" s="378">
        <v>0.3</v>
      </c>
      <c r="AX94" s="378">
        <v>0</v>
      </c>
      <c r="AY94" s="379">
        <v>5.64</v>
      </c>
      <c r="AZ94" s="379">
        <v>95.92</v>
      </c>
    </row>
    <row r="95" spans="2:52" ht="17">
      <c r="B95" t="s">
        <v>1483</v>
      </c>
      <c r="AE95" s="376"/>
      <c r="AF95" s="376" t="s">
        <v>120</v>
      </c>
      <c r="AG95" s="375" t="s">
        <v>2095</v>
      </c>
      <c r="AH95" s="375" t="s">
        <v>1519</v>
      </c>
      <c r="AI95" s="375"/>
      <c r="AJ95" s="375"/>
      <c r="AK95" s="375"/>
      <c r="AL95" s="378" t="s">
        <v>52</v>
      </c>
      <c r="AM95" s="378">
        <v>11</v>
      </c>
      <c r="AN95" s="378">
        <v>15</v>
      </c>
      <c r="AO95" s="378">
        <v>7</v>
      </c>
      <c r="AP95" s="378">
        <v>71</v>
      </c>
      <c r="AQ95" s="378">
        <v>19.7</v>
      </c>
      <c r="AR95" s="378">
        <v>0.4</v>
      </c>
      <c r="AS95" s="378">
        <v>0</v>
      </c>
      <c r="AT95" s="378">
        <v>0</v>
      </c>
      <c r="AU95" s="378">
        <v>4</v>
      </c>
      <c r="AV95" s="378">
        <v>5</v>
      </c>
      <c r="AW95" s="378">
        <v>0.2</v>
      </c>
      <c r="AX95" s="378">
        <v>0</v>
      </c>
      <c r="AY95" s="379">
        <v>5.62</v>
      </c>
      <c r="AZ95" s="379">
        <v>95.58</v>
      </c>
    </row>
    <row r="96" spans="2:52" ht="17">
      <c r="B96" t="s">
        <v>120</v>
      </c>
      <c r="C96" t="s">
        <v>1548</v>
      </c>
      <c r="D96" t="s">
        <v>1514</v>
      </c>
      <c r="H96" t="s">
        <v>1481</v>
      </c>
      <c r="I96">
        <v>11</v>
      </c>
      <c r="J96">
        <v>9</v>
      </c>
      <c r="K96">
        <v>9</v>
      </c>
      <c r="L96">
        <v>1</v>
      </c>
      <c r="M96">
        <v>565</v>
      </c>
      <c r="N96">
        <v>349</v>
      </c>
      <c r="O96">
        <v>3229</v>
      </c>
      <c r="P96">
        <v>21</v>
      </c>
      <c r="Q96">
        <v>15</v>
      </c>
      <c r="R96">
        <v>36</v>
      </c>
      <c r="S96">
        <v>85</v>
      </c>
      <c r="T96">
        <v>1</v>
      </c>
      <c r="U96">
        <v>0</v>
      </c>
      <c r="V96">
        <v>0</v>
      </c>
      <c r="W96">
        <v>0</v>
      </c>
      <c r="X96">
        <v>0</v>
      </c>
      <c r="Y96">
        <v>1</v>
      </c>
      <c r="Z96">
        <v>13.08</v>
      </c>
      <c r="AA96">
        <v>222.34</v>
      </c>
      <c r="AE96" s="376"/>
      <c r="AF96" s="376" t="s">
        <v>120</v>
      </c>
      <c r="AG96" s="375" t="s">
        <v>502</v>
      </c>
      <c r="AH96" s="375" t="s">
        <v>1509</v>
      </c>
      <c r="AI96" s="375"/>
      <c r="AJ96" s="375"/>
      <c r="AK96" s="375"/>
      <c r="AL96" s="378" t="s">
        <v>13</v>
      </c>
      <c r="AM96" s="378">
        <v>14</v>
      </c>
      <c r="AN96" s="378">
        <v>8</v>
      </c>
      <c r="AO96" s="378">
        <v>3</v>
      </c>
      <c r="AP96" s="378">
        <v>65</v>
      </c>
      <c r="AQ96" s="378">
        <v>38.299999999999997</v>
      </c>
      <c r="AR96" s="378">
        <v>0.6</v>
      </c>
      <c r="AS96" s="378">
        <v>1</v>
      </c>
      <c r="AT96" s="378">
        <v>1</v>
      </c>
      <c r="AU96" s="378">
        <v>1</v>
      </c>
      <c r="AV96" s="378">
        <v>3</v>
      </c>
      <c r="AW96" s="378">
        <v>0.2</v>
      </c>
      <c r="AX96" s="378">
        <v>0</v>
      </c>
      <c r="AY96" s="379">
        <v>5.58</v>
      </c>
      <c r="AZ96" s="379">
        <v>94.92</v>
      </c>
    </row>
    <row r="97" spans="2:52" ht="17">
      <c r="B97" t="s">
        <v>1483</v>
      </c>
      <c r="AE97" s="376"/>
      <c r="AF97" s="376" t="s">
        <v>120</v>
      </c>
      <c r="AG97" s="375" t="s">
        <v>262</v>
      </c>
      <c r="AH97" s="375" t="s">
        <v>1502</v>
      </c>
      <c r="AI97" s="375"/>
      <c r="AJ97" s="375"/>
      <c r="AK97" s="375"/>
      <c r="AL97" s="378" t="s">
        <v>1478</v>
      </c>
      <c r="AM97" s="378">
        <v>14</v>
      </c>
      <c r="AN97" s="378">
        <v>29</v>
      </c>
      <c r="AO97" s="378">
        <v>18</v>
      </c>
      <c r="AP97" s="378">
        <v>67</v>
      </c>
      <c r="AQ97" s="378">
        <v>12.7</v>
      </c>
      <c r="AR97" s="378">
        <v>1</v>
      </c>
      <c r="AS97" s="378">
        <v>0</v>
      </c>
      <c r="AT97" s="378">
        <v>2</v>
      </c>
      <c r="AU97" s="378">
        <v>3</v>
      </c>
      <c r="AV97" s="378">
        <v>7</v>
      </c>
      <c r="AW97" s="378">
        <v>0.8</v>
      </c>
      <c r="AX97" s="378">
        <v>0</v>
      </c>
      <c r="AY97" s="379">
        <v>5.58</v>
      </c>
      <c r="AZ97" s="379">
        <v>94.87</v>
      </c>
    </row>
    <row r="98" spans="2:52" ht="17">
      <c r="B98" t="s">
        <v>1460</v>
      </c>
      <c r="C98" t="s">
        <v>78</v>
      </c>
      <c r="D98" t="s">
        <v>1494</v>
      </c>
      <c r="H98" t="s">
        <v>4</v>
      </c>
      <c r="I98">
        <v>8</v>
      </c>
      <c r="J98">
        <v>7</v>
      </c>
      <c r="K98">
        <v>99</v>
      </c>
      <c r="L98">
        <v>97</v>
      </c>
      <c r="M98">
        <v>0</v>
      </c>
      <c r="N98">
        <v>0</v>
      </c>
      <c r="O98">
        <v>0</v>
      </c>
      <c r="P98">
        <v>0</v>
      </c>
      <c r="Q98">
        <v>0</v>
      </c>
      <c r="R98">
        <v>297</v>
      </c>
      <c r="S98">
        <v>1325</v>
      </c>
      <c r="T98">
        <v>10</v>
      </c>
      <c r="U98">
        <v>67</v>
      </c>
      <c r="V98">
        <v>50</v>
      </c>
      <c r="W98">
        <v>382</v>
      </c>
      <c r="X98">
        <v>0</v>
      </c>
      <c r="Y98">
        <v>3</v>
      </c>
      <c r="Z98">
        <v>12.9</v>
      </c>
      <c r="AA98">
        <v>219.31</v>
      </c>
      <c r="AE98" s="376"/>
      <c r="AF98" s="376" t="s">
        <v>120</v>
      </c>
      <c r="AG98" s="375" t="s">
        <v>505</v>
      </c>
      <c r="AH98" s="375" t="s">
        <v>1485</v>
      </c>
      <c r="AI98" s="375"/>
      <c r="AJ98" s="375"/>
      <c r="AK98" s="375"/>
      <c r="AL98" s="378" t="s">
        <v>1461</v>
      </c>
      <c r="AM98" s="378">
        <v>8</v>
      </c>
      <c r="AN98" s="378">
        <v>10</v>
      </c>
      <c r="AO98" s="378">
        <v>3</v>
      </c>
      <c r="AP98" s="378">
        <v>75</v>
      </c>
      <c r="AQ98" s="378">
        <v>24.4</v>
      </c>
      <c r="AR98" s="378">
        <v>0.5</v>
      </c>
      <c r="AS98" s="378">
        <v>1</v>
      </c>
      <c r="AT98" s="378">
        <v>0</v>
      </c>
      <c r="AU98" s="378">
        <v>1</v>
      </c>
      <c r="AV98" s="378">
        <v>7</v>
      </c>
      <c r="AW98" s="378">
        <v>0.1</v>
      </c>
      <c r="AX98" s="378">
        <v>0</v>
      </c>
      <c r="AY98" s="379">
        <v>5.57</v>
      </c>
      <c r="AZ98" s="379">
        <v>94.67</v>
      </c>
    </row>
    <row r="99" spans="2:52" ht="17">
      <c r="B99" t="s">
        <v>1483</v>
      </c>
      <c r="AE99" s="376"/>
      <c r="AF99" s="376" t="s">
        <v>120</v>
      </c>
      <c r="AG99" s="375" t="s">
        <v>2096</v>
      </c>
      <c r="AH99" s="375" t="s">
        <v>1523</v>
      </c>
      <c r="AI99" s="375"/>
      <c r="AJ99" s="375"/>
      <c r="AK99" s="375"/>
      <c r="AL99" s="378" t="s">
        <v>29</v>
      </c>
      <c r="AM99" s="378">
        <v>10</v>
      </c>
      <c r="AN99" s="378">
        <v>13</v>
      </c>
      <c r="AO99" s="378">
        <v>6</v>
      </c>
      <c r="AP99" s="378">
        <v>64</v>
      </c>
      <c r="AQ99" s="378">
        <v>11.1</v>
      </c>
      <c r="AR99" s="378">
        <v>0.6</v>
      </c>
      <c r="AS99" s="378">
        <v>0</v>
      </c>
      <c r="AT99" s="378">
        <v>0</v>
      </c>
      <c r="AU99" s="378">
        <v>4</v>
      </c>
      <c r="AV99" s="378">
        <v>12</v>
      </c>
      <c r="AW99" s="378">
        <v>1.8</v>
      </c>
      <c r="AX99" s="378">
        <v>0</v>
      </c>
      <c r="AY99" s="379">
        <v>5.57</v>
      </c>
      <c r="AZ99" s="379">
        <v>94.65</v>
      </c>
    </row>
    <row r="100" spans="2:52" ht="17">
      <c r="B100" t="s">
        <v>1472</v>
      </c>
      <c r="C100" t="s">
        <v>466</v>
      </c>
      <c r="D100" t="s">
        <v>1494</v>
      </c>
      <c r="H100" t="s">
        <v>4</v>
      </c>
      <c r="I100">
        <v>16</v>
      </c>
      <c r="J100">
        <v>7</v>
      </c>
      <c r="K100">
        <v>100</v>
      </c>
      <c r="L100">
        <v>99</v>
      </c>
      <c r="M100">
        <v>0</v>
      </c>
      <c r="N100">
        <v>0</v>
      </c>
      <c r="O100">
        <v>0</v>
      </c>
      <c r="P100">
        <v>0</v>
      </c>
      <c r="Q100">
        <v>0</v>
      </c>
      <c r="R100">
        <v>5</v>
      </c>
      <c r="S100">
        <v>12</v>
      </c>
      <c r="T100">
        <v>0</v>
      </c>
      <c r="U100">
        <v>158</v>
      </c>
      <c r="V100">
        <v>103</v>
      </c>
      <c r="W100">
        <v>1626</v>
      </c>
      <c r="X100">
        <v>9</v>
      </c>
      <c r="Y100">
        <v>1</v>
      </c>
      <c r="Z100">
        <v>12.71</v>
      </c>
      <c r="AA100">
        <v>216.08</v>
      </c>
      <c r="AE100" s="376"/>
      <c r="AF100" s="375" t="s">
        <v>1468</v>
      </c>
      <c r="AG100" s="375" t="s">
        <v>249</v>
      </c>
      <c r="AH100" s="375" t="s">
        <v>1513</v>
      </c>
      <c r="AI100" s="375"/>
      <c r="AJ100" s="375"/>
      <c r="AK100" s="375"/>
      <c r="AL100" s="378" t="s">
        <v>8</v>
      </c>
      <c r="AM100" s="378">
        <v>13</v>
      </c>
      <c r="AN100" s="378">
        <v>10</v>
      </c>
      <c r="AO100" s="378">
        <v>3</v>
      </c>
      <c r="AP100" s="378">
        <v>68</v>
      </c>
      <c r="AQ100" s="378">
        <v>32.700000000000003</v>
      </c>
      <c r="AR100" s="378">
        <v>1.3</v>
      </c>
      <c r="AS100" s="378">
        <v>1</v>
      </c>
      <c r="AT100" s="378">
        <v>1</v>
      </c>
      <c r="AU100" s="378">
        <v>0</v>
      </c>
      <c r="AV100" s="378">
        <v>6</v>
      </c>
      <c r="AW100" s="378">
        <v>0</v>
      </c>
      <c r="AX100" s="378">
        <v>0</v>
      </c>
      <c r="AY100" s="379">
        <v>5.52</v>
      </c>
      <c r="AZ100" s="379">
        <v>93.78</v>
      </c>
    </row>
    <row r="101" spans="2:52" ht="17">
      <c r="B101" t="s">
        <v>1483</v>
      </c>
      <c r="AE101" s="376"/>
      <c r="AF101" s="375" t="s">
        <v>1347</v>
      </c>
      <c r="AG101" s="375" t="s">
        <v>739</v>
      </c>
      <c r="AH101" s="375" t="s">
        <v>1518</v>
      </c>
      <c r="AI101" s="375"/>
      <c r="AJ101" s="375"/>
      <c r="AK101" s="375"/>
      <c r="AL101" s="378" t="s">
        <v>1482</v>
      </c>
      <c r="AM101" s="378">
        <v>9</v>
      </c>
      <c r="AN101" s="378">
        <v>21</v>
      </c>
      <c r="AO101" s="378">
        <v>11</v>
      </c>
      <c r="AP101" s="378">
        <v>65</v>
      </c>
      <c r="AQ101" s="378">
        <v>30.9</v>
      </c>
      <c r="AR101" s="378">
        <v>1.3</v>
      </c>
      <c r="AS101" s="378">
        <v>3</v>
      </c>
      <c r="AT101" s="378">
        <v>1</v>
      </c>
      <c r="AU101" s="378">
        <v>0</v>
      </c>
      <c r="AV101" s="378">
        <v>5</v>
      </c>
      <c r="AW101" s="378">
        <v>0</v>
      </c>
      <c r="AX101" s="378">
        <v>0</v>
      </c>
      <c r="AY101" s="379">
        <v>5.52</v>
      </c>
      <c r="AZ101" s="379">
        <v>93.77</v>
      </c>
    </row>
    <row r="102" spans="2:52" ht="17">
      <c r="B102" t="s">
        <v>1473</v>
      </c>
      <c r="C102" t="s">
        <v>650</v>
      </c>
      <c r="D102" t="s">
        <v>1516</v>
      </c>
      <c r="H102" t="s">
        <v>2</v>
      </c>
      <c r="I102">
        <v>22</v>
      </c>
      <c r="J102">
        <v>6</v>
      </c>
      <c r="K102">
        <v>13</v>
      </c>
      <c r="L102">
        <v>1</v>
      </c>
      <c r="M102">
        <v>524</v>
      </c>
      <c r="N102">
        <v>343</v>
      </c>
      <c r="O102">
        <v>3542</v>
      </c>
      <c r="P102">
        <v>21</v>
      </c>
      <c r="Q102">
        <v>19</v>
      </c>
      <c r="R102">
        <v>27</v>
      </c>
      <c r="S102">
        <v>67</v>
      </c>
      <c r="T102">
        <v>0</v>
      </c>
      <c r="U102">
        <v>0</v>
      </c>
      <c r="V102">
        <v>0</v>
      </c>
      <c r="W102">
        <v>0</v>
      </c>
      <c r="X102">
        <v>0</v>
      </c>
      <c r="Y102">
        <v>1</v>
      </c>
      <c r="Z102">
        <v>12.63</v>
      </c>
      <c r="AA102">
        <v>214.68</v>
      </c>
      <c r="AE102" s="376"/>
      <c r="AF102" s="376" t="s">
        <v>120</v>
      </c>
      <c r="AG102" s="375" t="s">
        <v>2097</v>
      </c>
      <c r="AH102" s="375" t="s">
        <v>1511</v>
      </c>
      <c r="AI102" s="375"/>
      <c r="AJ102" s="375"/>
      <c r="AK102" s="375"/>
      <c r="AL102" s="378" t="s">
        <v>49</v>
      </c>
      <c r="AM102" s="378">
        <v>14</v>
      </c>
      <c r="AN102" s="378">
        <v>11</v>
      </c>
      <c r="AO102" s="378">
        <v>5</v>
      </c>
      <c r="AP102" s="378">
        <v>80</v>
      </c>
      <c r="AQ102" s="378">
        <v>14.1</v>
      </c>
      <c r="AR102" s="378">
        <v>0.8</v>
      </c>
      <c r="AS102" s="378">
        <v>0</v>
      </c>
      <c r="AT102" s="378">
        <v>0</v>
      </c>
      <c r="AU102" s="378">
        <v>1</v>
      </c>
      <c r="AV102" s="378">
        <v>17</v>
      </c>
      <c r="AW102" s="378">
        <v>0.1</v>
      </c>
      <c r="AX102" s="378">
        <v>0</v>
      </c>
      <c r="AY102" s="379">
        <v>5.51</v>
      </c>
      <c r="AZ102" s="379">
        <v>93.72</v>
      </c>
    </row>
    <row r="103" spans="2:52" ht="17">
      <c r="B103" t="s">
        <v>1483</v>
      </c>
      <c r="AE103" s="376"/>
      <c r="AF103" s="376" t="s">
        <v>120</v>
      </c>
      <c r="AG103" s="375" t="s">
        <v>694</v>
      </c>
      <c r="AH103" s="375" t="s">
        <v>1532</v>
      </c>
      <c r="AI103" s="375"/>
      <c r="AJ103" s="375"/>
      <c r="AK103" s="375"/>
      <c r="AL103" s="378" t="s">
        <v>1474</v>
      </c>
      <c r="AM103" s="378">
        <v>9</v>
      </c>
      <c r="AN103" s="378">
        <v>8</v>
      </c>
      <c r="AO103" s="378">
        <v>2</v>
      </c>
      <c r="AP103" s="378">
        <v>59</v>
      </c>
      <c r="AQ103" s="378">
        <v>32.9</v>
      </c>
      <c r="AR103" s="378">
        <v>1.6</v>
      </c>
      <c r="AS103" s="378">
        <v>1</v>
      </c>
      <c r="AT103" s="378">
        <v>2</v>
      </c>
      <c r="AU103" s="378">
        <v>1</v>
      </c>
      <c r="AV103" s="378">
        <v>2</v>
      </c>
      <c r="AW103" s="378">
        <v>0.5</v>
      </c>
      <c r="AX103" s="378">
        <v>0</v>
      </c>
      <c r="AY103" s="379">
        <v>5.51</v>
      </c>
      <c r="AZ103" s="379">
        <v>93.61</v>
      </c>
    </row>
    <row r="104" spans="2:52" ht="17">
      <c r="B104" t="s">
        <v>1460</v>
      </c>
      <c r="C104" t="s">
        <v>73</v>
      </c>
      <c r="D104" t="s">
        <v>1502</v>
      </c>
      <c r="H104" t="s">
        <v>1478</v>
      </c>
      <c r="I104">
        <v>23</v>
      </c>
      <c r="J104">
        <v>14</v>
      </c>
      <c r="K104">
        <v>99</v>
      </c>
      <c r="L104">
        <v>98</v>
      </c>
      <c r="M104">
        <v>0</v>
      </c>
      <c r="N104">
        <v>0</v>
      </c>
      <c r="O104">
        <v>0</v>
      </c>
      <c r="P104">
        <v>0</v>
      </c>
      <c r="Q104">
        <v>0</v>
      </c>
      <c r="R104">
        <v>241</v>
      </c>
      <c r="S104">
        <v>937</v>
      </c>
      <c r="T104">
        <v>6</v>
      </c>
      <c r="U104">
        <v>92</v>
      </c>
      <c r="V104">
        <v>68</v>
      </c>
      <c r="W104">
        <v>591</v>
      </c>
      <c r="X104">
        <v>5</v>
      </c>
      <c r="Y104">
        <v>3</v>
      </c>
      <c r="Z104">
        <v>12.26</v>
      </c>
      <c r="AA104">
        <v>208.46</v>
      </c>
      <c r="AE104" s="376"/>
      <c r="AF104" s="376" t="s">
        <v>120</v>
      </c>
      <c r="AG104" s="375" t="s">
        <v>495</v>
      </c>
      <c r="AH104" s="375" t="s">
        <v>1493</v>
      </c>
      <c r="AI104" s="375"/>
      <c r="AJ104" s="375"/>
      <c r="AK104" s="375"/>
      <c r="AL104" s="378" t="s">
        <v>1471</v>
      </c>
      <c r="AM104" s="378">
        <v>9</v>
      </c>
      <c r="AN104" s="378">
        <v>34</v>
      </c>
      <c r="AO104" s="378">
        <v>24</v>
      </c>
      <c r="AP104" s="378">
        <v>64</v>
      </c>
      <c r="AQ104" s="378">
        <v>15.4</v>
      </c>
      <c r="AR104" s="378">
        <v>1.3</v>
      </c>
      <c r="AS104" s="378">
        <v>0</v>
      </c>
      <c r="AT104" s="378">
        <v>0</v>
      </c>
      <c r="AU104" s="378">
        <v>5</v>
      </c>
      <c r="AV104" s="378">
        <v>11</v>
      </c>
      <c r="AW104" s="378">
        <v>0.3</v>
      </c>
      <c r="AX104" s="378">
        <v>0</v>
      </c>
      <c r="AY104" s="379">
        <v>5.5</v>
      </c>
      <c r="AZ104" s="379">
        <v>93.47</v>
      </c>
    </row>
    <row r="105" spans="2:52" ht="17">
      <c r="B105" t="s">
        <v>1483</v>
      </c>
      <c r="AE105" s="376"/>
      <c r="AF105" s="376" t="s">
        <v>120</v>
      </c>
      <c r="AG105" s="375" t="s">
        <v>2098</v>
      </c>
      <c r="AH105" s="375" t="s">
        <v>1513</v>
      </c>
      <c r="AI105" s="375"/>
      <c r="AJ105" s="375"/>
      <c r="AK105" s="375"/>
      <c r="AL105" s="378" t="s">
        <v>8</v>
      </c>
      <c r="AM105" s="378">
        <v>13</v>
      </c>
      <c r="AN105" s="378">
        <v>16</v>
      </c>
      <c r="AO105" s="378">
        <v>8</v>
      </c>
      <c r="AP105" s="378">
        <v>68</v>
      </c>
      <c r="AQ105" s="378">
        <v>24</v>
      </c>
      <c r="AR105" s="378">
        <v>0.7</v>
      </c>
      <c r="AS105" s="378">
        <v>2</v>
      </c>
      <c r="AT105" s="378">
        <v>0</v>
      </c>
      <c r="AU105" s="378">
        <v>2</v>
      </c>
      <c r="AV105" s="378">
        <v>10</v>
      </c>
      <c r="AW105" s="378">
        <v>0.1</v>
      </c>
      <c r="AX105" s="378">
        <v>0</v>
      </c>
      <c r="AY105" s="379">
        <v>5.5</v>
      </c>
      <c r="AZ105" s="379">
        <v>93.42</v>
      </c>
    </row>
    <row r="106" spans="2:52" ht="17">
      <c r="B106" t="s">
        <v>1470</v>
      </c>
      <c r="C106" t="s">
        <v>175</v>
      </c>
      <c r="D106" t="s">
        <v>1485</v>
      </c>
      <c r="H106" t="s">
        <v>1461</v>
      </c>
      <c r="I106">
        <v>1</v>
      </c>
      <c r="J106">
        <v>8</v>
      </c>
      <c r="K106">
        <v>100</v>
      </c>
      <c r="L106">
        <v>97</v>
      </c>
      <c r="M106">
        <v>0</v>
      </c>
      <c r="N106">
        <v>0</v>
      </c>
      <c r="O106">
        <v>0</v>
      </c>
      <c r="P106">
        <v>0</v>
      </c>
      <c r="Q106">
        <v>0</v>
      </c>
      <c r="R106">
        <v>2</v>
      </c>
      <c r="S106">
        <v>3</v>
      </c>
      <c r="T106">
        <v>1</v>
      </c>
      <c r="U106">
        <v>164</v>
      </c>
      <c r="V106">
        <v>118</v>
      </c>
      <c r="W106">
        <v>1427</v>
      </c>
      <c r="X106">
        <v>10</v>
      </c>
      <c r="Y106">
        <v>1</v>
      </c>
      <c r="Z106">
        <v>12.22</v>
      </c>
      <c r="AA106">
        <v>207.71</v>
      </c>
      <c r="AE106" s="376"/>
      <c r="AF106" s="375" t="s">
        <v>1347</v>
      </c>
      <c r="AG106" s="375" t="s">
        <v>723</v>
      </c>
      <c r="AH106" s="375" t="s">
        <v>1488</v>
      </c>
      <c r="AI106" s="375"/>
      <c r="AJ106" s="375"/>
      <c r="AK106" s="375"/>
      <c r="AL106" s="378" t="s">
        <v>1465</v>
      </c>
      <c r="AM106" s="378">
        <v>7</v>
      </c>
      <c r="AN106" s="378">
        <v>14</v>
      </c>
      <c r="AO106" s="378">
        <v>7</v>
      </c>
      <c r="AP106" s="378">
        <v>48</v>
      </c>
      <c r="AQ106" s="378">
        <v>28.2</v>
      </c>
      <c r="AR106" s="378">
        <v>6.3</v>
      </c>
      <c r="AS106" s="378">
        <v>2</v>
      </c>
      <c r="AT106" s="378">
        <v>1</v>
      </c>
      <c r="AU106" s="378">
        <v>0</v>
      </c>
      <c r="AV106" s="378">
        <v>2</v>
      </c>
      <c r="AW106" s="378">
        <v>0</v>
      </c>
      <c r="AX106" s="378">
        <v>0</v>
      </c>
      <c r="AY106" s="379">
        <v>5.49</v>
      </c>
      <c r="AZ106" s="379">
        <v>93.41</v>
      </c>
    </row>
    <row r="107" spans="2:52" ht="17">
      <c r="B107" t="s">
        <v>1483</v>
      </c>
      <c r="AE107" s="376"/>
      <c r="AF107" s="376" t="s">
        <v>120</v>
      </c>
      <c r="AG107" s="375" t="s">
        <v>701</v>
      </c>
      <c r="AH107" s="375" t="s">
        <v>1493</v>
      </c>
      <c r="AI107" s="375"/>
      <c r="AJ107" s="375"/>
      <c r="AK107" s="375"/>
      <c r="AL107" s="378" t="s">
        <v>1471</v>
      </c>
      <c r="AM107" s="378">
        <v>9</v>
      </c>
      <c r="AN107" s="378">
        <v>6</v>
      </c>
      <c r="AO107" s="378">
        <v>2</v>
      </c>
      <c r="AP107" s="378">
        <v>75</v>
      </c>
      <c r="AQ107" s="378">
        <v>22.3</v>
      </c>
      <c r="AR107" s="378">
        <v>0.8</v>
      </c>
      <c r="AS107" s="378">
        <v>0</v>
      </c>
      <c r="AT107" s="378">
        <v>0</v>
      </c>
      <c r="AU107" s="378">
        <v>1</v>
      </c>
      <c r="AV107" s="378">
        <v>4</v>
      </c>
      <c r="AW107" s="378">
        <v>0.1</v>
      </c>
      <c r="AX107" s="378">
        <v>0</v>
      </c>
      <c r="AY107" s="379">
        <v>5.48</v>
      </c>
      <c r="AZ107" s="379">
        <v>93.21</v>
      </c>
    </row>
    <row r="108" spans="2:52" ht="17">
      <c r="B108" t="s">
        <v>1470</v>
      </c>
      <c r="C108" t="s">
        <v>72</v>
      </c>
      <c r="D108" t="s">
        <v>1513</v>
      </c>
      <c r="H108" t="s">
        <v>8</v>
      </c>
      <c r="I108">
        <v>14</v>
      </c>
      <c r="J108">
        <v>13</v>
      </c>
      <c r="K108">
        <v>93</v>
      </c>
      <c r="L108">
        <v>87</v>
      </c>
      <c r="M108">
        <v>0</v>
      </c>
      <c r="N108">
        <v>0</v>
      </c>
      <c r="O108">
        <v>0</v>
      </c>
      <c r="P108">
        <v>0</v>
      </c>
      <c r="Q108">
        <v>0</v>
      </c>
      <c r="R108">
        <v>220</v>
      </c>
      <c r="S108">
        <v>974</v>
      </c>
      <c r="T108">
        <v>5</v>
      </c>
      <c r="U108">
        <v>95</v>
      </c>
      <c r="V108">
        <v>82</v>
      </c>
      <c r="W108">
        <v>711</v>
      </c>
      <c r="X108">
        <v>3</v>
      </c>
      <c r="Y108">
        <v>3</v>
      </c>
      <c r="Z108">
        <v>12.1</v>
      </c>
      <c r="AA108">
        <v>205.7</v>
      </c>
      <c r="AE108" s="376"/>
      <c r="AF108" s="375" t="s">
        <v>1458</v>
      </c>
      <c r="AG108" s="375" t="s">
        <v>33</v>
      </c>
      <c r="AH108" s="375" t="s">
        <v>1500</v>
      </c>
      <c r="AI108" s="375"/>
      <c r="AJ108" s="375"/>
      <c r="AK108" s="375"/>
      <c r="AL108" s="378" t="s">
        <v>1477</v>
      </c>
      <c r="AM108" s="378">
        <v>11</v>
      </c>
      <c r="AN108" s="378">
        <v>17</v>
      </c>
      <c r="AO108" s="378">
        <v>7</v>
      </c>
      <c r="AP108" s="378">
        <v>42</v>
      </c>
      <c r="AQ108" s="378">
        <v>19.5</v>
      </c>
      <c r="AR108" s="378">
        <v>8</v>
      </c>
      <c r="AS108" s="378">
        <v>2</v>
      </c>
      <c r="AT108" s="378">
        <v>1</v>
      </c>
      <c r="AU108" s="378">
        <v>1</v>
      </c>
      <c r="AV108" s="378">
        <v>6</v>
      </c>
      <c r="AW108" s="378">
        <v>0.1</v>
      </c>
      <c r="AX108" s="378">
        <v>0</v>
      </c>
      <c r="AY108" s="379">
        <v>5.48</v>
      </c>
      <c r="AZ108" s="379">
        <v>93.14</v>
      </c>
    </row>
    <row r="109" spans="2:52" ht="17">
      <c r="B109" t="s">
        <v>1483</v>
      </c>
      <c r="AE109" s="376"/>
      <c r="AF109" s="376" t="s">
        <v>120</v>
      </c>
      <c r="AG109" s="375" t="s">
        <v>1740</v>
      </c>
      <c r="AH109" s="375" t="s">
        <v>1495</v>
      </c>
      <c r="AI109" s="375"/>
      <c r="AJ109" s="375"/>
      <c r="AK109" s="375"/>
      <c r="AL109" s="378" t="s">
        <v>18</v>
      </c>
      <c r="AM109" s="378">
        <v>9</v>
      </c>
      <c r="AN109" s="378">
        <v>7</v>
      </c>
      <c r="AO109" s="378">
        <v>2</v>
      </c>
      <c r="AP109" s="378">
        <v>56</v>
      </c>
      <c r="AQ109" s="378">
        <v>30</v>
      </c>
      <c r="AR109" s="378">
        <v>1.5</v>
      </c>
      <c r="AS109" s="378">
        <v>1</v>
      </c>
      <c r="AT109" s="378">
        <v>2</v>
      </c>
      <c r="AU109" s="378">
        <v>3</v>
      </c>
      <c r="AV109" s="378">
        <v>6</v>
      </c>
      <c r="AW109" s="378">
        <v>0.2</v>
      </c>
      <c r="AX109" s="378">
        <v>0</v>
      </c>
      <c r="AY109" s="379">
        <v>5.48</v>
      </c>
      <c r="AZ109" s="379">
        <v>93.11</v>
      </c>
    </row>
    <row r="110" spans="2:52" ht="17">
      <c r="B110" t="s">
        <v>1458</v>
      </c>
      <c r="C110" t="s">
        <v>567</v>
      </c>
      <c r="D110" t="s">
        <v>1515</v>
      </c>
      <c r="H110" t="s">
        <v>25</v>
      </c>
      <c r="I110">
        <v>15</v>
      </c>
      <c r="J110">
        <v>10</v>
      </c>
      <c r="K110">
        <v>100</v>
      </c>
      <c r="L110">
        <v>98</v>
      </c>
      <c r="M110">
        <v>0</v>
      </c>
      <c r="N110">
        <v>0</v>
      </c>
      <c r="O110">
        <v>0</v>
      </c>
      <c r="P110">
        <v>0</v>
      </c>
      <c r="Q110">
        <v>0</v>
      </c>
      <c r="R110">
        <v>10</v>
      </c>
      <c r="S110">
        <v>40</v>
      </c>
      <c r="T110">
        <v>0</v>
      </c>
      <c r="U110">
        <v>136</v>
      </c>
      <c r="V110">
        <v>88</v>
      </c>
      <c r="W110">
        <v>1435</v>
      </c>
      <c r="X110">
        <v>10</v>
      </c>
      <c r="Y110">
        <v>1</v>
      </c>
      <c r="Z110">
        <v>12.09</v>
      </c>
      <c r="AA110">
        <v>205.51</v>
      </c>
      <c r="AE110" s="376"/>
      <c r="AF110" s="375" t="s">
        <v>1464</v>
      </c>
      <c r="AG110" s="375" t="s">
        <v>1344</v>
      </c>
      <c r="AH110" s="375" t="s">
        <v>1524</v>
      </c>
      <c r="AI110" s="375"/>
      <c r="AJ110" s="375"/>
      <c r="AK110" s="375"/>
      <c r="AL110" s="378" t="s">
        <v>1480</v>
      </c>
      <c r="AM110" s="378">
        <v>10</v>
      </c>
      <c r="AN110" s="378">
        <v>21</v>
      </c>
      <c r="AO110" s="378">
        <v>11</v>
      </c>
      <c r="AP110" s="378">
        <v>72</v>
      </c>
      <c r="AQ110" s="378">
        <v>19.8</v>
      </c>
      <c r="AR110" s="378">
        <v>0.6</v>
      </c>
      <c r="AS110" s="378">
        <v>0</v>
      </c>
      <c r="AT110" s="378">
        <v>1</v>
      </c>
      <c r="AU110" s="378">
        <v>2</v>
      </c>
      <c r="AV110" s="378">
        <v>5</v>
      </c>
      <c r="AW110" s="378">
        <v>0.1</v>
      </c>
      <c r="AX110" s="378">
        <v>0</v>
      </c>
      <c r="AY110" s="379">
        <v>5.47</v>
      </c>
      <c r="AZ110" s="379">
        <v>92.97</v>
      </c>
    </row>
    <row r="111" spans="2:52" ht="17">
      <c r="B111" t="s">
        <v>1483</v>
      </c>
      <c r="AE111" s="376"/>
      <c r="AF111" s="376" t="s">
        <v>120</v>
      </c>
      <c r="AG111" s="375" t="s">
        <v>729</v>
      </c>
      <c r="AH111" s="375" t="s">
        <v>1507</v>
      </c>
      <c r="AI111" s="375"/>
      <c r="AJ111" s="375"/>
      <c r="AK111" s="375"/>
      <c r="AL111" s="378" t="s">
        <v>38</v>
      </c>
      <c r="AM111" s="378">
        <v>14</v>
      </c>
      <c r="AN111" s="378">
        <v>6</v>
      </c>
      <c r="AO111" s="378">
        <v>3</v>
      </c>
      <c r="AP111" s="378">
        <v>71</v>
      </c>
      <c r="AQ111" s="378">
        <v>21.9</v>
      </c>
      <c r="AR111" s="378">
        <v>0.7</v>
      </c>
      <c r="AS111" s="378">
        <v>2</v>
      </c>
      <c r="AT111" s="378">
        <v>0</v>
      </c>
      <c r="AU111" s="378">
        <v>1</v>
      </c>
      <c r="AV111" s="378">
        <v>5</v>
      </c>
      <c r="AW111" s="378">
        <v>0.1</v>
      </c>
      <c r="AX111" s="378">
        <v>0</v>
      </c>
      <c r="AY111" s="379">
        <v>5.44</v>
      </c>
      <c r="AZ111" s="379">
        <v>92.51</v>
      </c>
    </row>
    <row r="112" spans="2:52" ht="17">
      <c r="B112" t="s">
        <v>1470</v>
      </c>
      <c r="C112" t="s">
        <v>167</v>
      </c>
      <c r="D112" t="s">
        <v>1497</v>
      </c>
      <c r="H112" t="s">
        <v>1474</v>
      </c>
      <c r="I112">
        <v>25</v>
      </c>
      <c r="J112">
        <v>9</v>
      </c>
      <c r="K112">
        <v>100</v>
      </c>
      <c r="L112">
        <v>98</v>
      </c>
      <c r="M112">
        <v>0</v>
      </c>
      <c r="N112">
        <v>0</v>
      </c>
      <c r="O112">
        <v>0</v>
      </c>
      <c r="P112">
        <v>0</v>
      </c>
      <c r="Q112">
        <v>0</v>
      </c>
      <c r="R112">
        <v>64</v>
      </c>
      <c r="S112">
        <v>350</v>
      </c>
      <c r="T112">
        <v>6</v>
      </c>
      <c r="U112">
        <v>98</v>
      </c>
      <c r="V112">
        <v>64</v>
      </c>
      <c r="W112">
        <v>1060</v>
      </c>
      <c r="X112">
        <v>5</v>
      </c>
      <c r="Y112">
        <v>1</v>
      </c>
      <c r="Z112">
        <v>11.92</v>
      </c>
      <c r="AA112">
        <v>202.56</v>
      </c>
      <c r="AE112" s="376"/>
      <c r="AF112" s="375" t="s">
        <v>1462</v>
      </c>
      <c r="AG112" s="375" t="s">
        <v>497</v>
      </c>
      <c r="AH112" s="375" t="s">
        <v>1515</v>
      </c>
      <c r="AI112" s="375"/>
      <c r="AJ112" s="375"/>
      <c r="AK112" s="375"/>
      <c r="AL112" s="378" t="s">
        <v>25</v>
      </c>
      <c r="AM112" s="378">
        <v>10</v>
      </c>
      <c r="AN112" s="378">
        <v>51</v>
      </c>
      <c r="AO112" s="378">
        <v>41</v>
      </c>
      <c r="AP112" s="378">
        <v>47</v>
      </c>
      <c r="AQ112" s="378">
        <v>24.4</v>
      </c>
      <c r="AR112" s="378">
        <v>6.2</v>
      </c>
      <c r="AS112" s="378">
        <v>2</v>
      </c>
      <c r="AT112" s="378">
        <v>2</v>
      </c>
      <c r="AU112" s="378">
        <v>0</v>
      </c>
      <c r="AV112" s="378">
        <v>3</v>
      </c>
      <c r="AW112" s="378">
        <v>0</v>
      </c>
      <c r="AX112" s="378">
        <v>0</v>
      </c>
      <c r="AY112" s="379">
        <v>5.42</v>
      </c>
      <c r="AZ112" s="379">
        <v>92.15</v>
      </c>
    </row>
    <row r="113" spans="2:52" ht="17">
      <c r="B113" t="s">
        <v>1483</v>
      </c>
      <c r="AE113" s="376"/>
      <c r="AF113" s="376" t="s">
        <v>120</v>
      </c>
      <c r="AG113" s="375" t="s">
        <v>2099</v>
      </c>
      <c r="AH113" s="375" t="s">
        <v>1506</v>
      </c>
      <c r="AI113" s="375"/>
      <c r="AJ113" s="375"/>
      <c r="AK113" s="375"/>
      <c r="AL113" s="378" t="s">
        <v>16</v>
      </c>
      <c r="AM113" s="378">
        <v>6</v>
      </c>
      <c r="AN113" s="378">
        <v>16</v>
      </c>
      <c r="AO113" s="378">
        <v>10</v>
      </c>
      <c r="AP113" s="378">
        <v>62</v>
      </c>
      <c r="AQ113" s="378">
        <v>11.8</v>
      </c>
      <c r="AR113" s="378">
        <v>0.5</v>
      </c>
      <c r="AS113" s="378">
        <v>0</v>
      </c>
      <c r="AT113" s="378">
        <v>1</v>
      </c>
      <c r="AU113" s="378">
        <v>6</v>
      </c>
      <c r="AV113" s="378">
        <v>12</v>
      </c>
      <c r="AW113" s="378">
        <v>0.3</v>
      </c>
      <c r="AX113" s="378">
        <v>0</v>
      </c>
      <c r="AY113" s="379">
        <v>5.41</v>
      </c>
      <c r="AZ113" s="379">
        <v>91.9</v>
      </c>
    </row>
    <row r="114" spans="2:52" ht="18">
      <c r="B114" t="s">
        <v>1462</v>
      </c>
      <c r="C114" t="s">
        <v>80</v>
      </c>
      <c r="D114" t="s">
        <v>1517</v>
      </c>
      <c r="H114" t="s">
        <v>1466</v>
      </c>
      <c r="I114">
        <v>4</v>
      </c>
      <c r="J114">
        <v>11</v>
      </c>
      <c r="K114">
        <v>97</v>
      </c>
      <c r="L114">
        <v>88</v>
      </c>
      <c r="M114">
        <v>0</v>
      </c>
      <c r="N114">
        <v>0</v>
      </c>
      <c r="O114">
        <v>0</v>
      </c>
      <c r="P114">
        <v>0</v>
      </c>
      <c r="Q114">
        <v>0</v>
      </c>
      <c r="R114">
        <v>224</v>
      </c>
      <c r="S114">
        <v>919</v>
      </c>
      <c r="T114">
        <v>10</v>
      </c>
      <c r="U114">
        <v>96</v>
      </c>
      <c r="V114">
        <v>79</v>
      </c>
      <c r="W114">
        <v>519</v>
      </c>
      <c r="X114">
        <v>1</v>
      </c>
      <c r="Y114">
        <v>3</v>
      </c>
      <c r="Z114">
        <v>11.76</v>
      </c>
      <c r="AA114">
        <v>199.84</v>
      </c>
      <c r="AE114" s="376"/>
      <c r="AF114" s="376" t="s">
        <v>120</v>
      </c>
      <c r="AG114" s="377" t="s">
        <v>253</v>
      </c>
      <c r="AH114" s="377" t="s">
        <v>1714</v>
      </c>
      <c r="AI114" s="377"/>
      <c r="AJ114" s="377"/>
      <c r="AK114" s="377"/>
      <c r="AL114" s="378" t="s">
        <v>1461</v>
      </c>
      <c r="AM114" s="378">
        <v>8</v>
      </c>
      <c r="AN114" s="378">
        <v>40</v>
      </c>
      <c r="AO114" s="378">
        <v>26</v>
      </c>
      <c r="AP114" s="378">
        <v>47</v>
      </c>
      <c r="AQ114" s="378">
        <v>12.4</v>
      </c>
      <c r="AR114" s="378">
        <v>7.5</v>
      </c>
      <c r="AS114" s="378">
        <v>3</v>
      </c>
      <c r="AT114" s="378">
        <v>1</v>
      </c>
      <c r="AU114" s="378">
        <v>0</v>
      </c>
      <c r="AV114" s="378">
        <v>12</v>
      </c>
      <c r="AW114" s="378">
        <v>0.1</v>
      </c>
      <c r="AX114" s="378">
        <v>0</v>
      </c>
      <c r="AY114" s="379">
        <v>5.39</v>
      </c>
      <c r="AZ114" s="379">
        <v>91.6</v>
      </c>
    </row>
    <row r="115" spans="2:52" ht="17">
      <c r="B115" t="s">
        <v>1483</v>
      </c>
      <c r="AE115" s="376"/>
      <c r="AF115" s="376" t="s">
        <v>120</v>
      </c>
      <c r="AG115" s="375" t="s">
        <v>738</v>
      </c>
      <c r="AH115" s="375" t="s">
        <v>1484</v>
      </c>
      <c r="AI115" s="375"/>
      <c r="AJ115" s="375"/>
      <c r="AK115" s="375"/>
      <c r="AL115" s="378" t="s">
        <v>1459</v>
      </c>
      <c r="AM115" s="378">
        <v>7</v>
      </c>
      <c r="AN115" s="378">
        <v>5</v>
      </c>
      <c r="AO115" s="378">
        <v>2</v>
      </c>
      <c r="AP115" s="378">
        <v>60</v>
      </c>
      <c r="AQ115" s="378">
        <v>19.899999999999999</v>
      </c>
      <c r="AR115" s="378">
        <v>2.7</v>
      </c>
      <c r="AS115" s="378">
        <v>1</v>
      </c>
      <c r="AT115" s="378">
        <v>0</v>
      </c>
      <c r="AU115" s="378">
        <v>2</v>
      </c>
      <c r="AV115" s="378">
        <v>9</v>
      </c>
      <c r="AW115" s="378">
        <v>0.5</v>
      </c>
      <c r="AX115" s="378">
        <v>0</v>
      </c>
      <c r="AY115" s="379">
        <v>5.38</v>
      </c>
      <c r="AZ115" s="379">
        <v>91.53</v>
      </c>
    </row>
    <row r="116" spans="2:52" ht="17">
      <c r="B116" t="s">
        <v>1467</v>
      </c>
      <c r="C116" t="s">
        <v>126</v>
      </c>
      <c r="D116" t="s">
        <v>1498</v>
      </c>
      <c r="H116" t="s">
        <v>1475</v>
      </c>
      <c r="I116">
        <v>2</v>
      </c>
      <c r="J116">
        <v>6</v>
      </c>
      <c r="K116">
        <v>100</v>
      </c>
      <c r="L116">
        <v>98</v>
      </c>
      <c r="M116">
        <v>0</v>
      </c>
      <c r="N116">
        <v>0</v>
      </c>
      <c r="O116">
        <v>0</v>
      </c>
      <c r="P116">
        <v>0</v>
      </c>
      <c r="Q116">
        <v>0</v>
      </c>
      <c r="R116">
        <v>0</v>
      </c>
      <c r="S116">
        <v>0</v>
      </c>
      <c r="T116">
        <v>0</v>
      </c>
      <c r="U116">
        <v>172</v>
      </c>
      <c r="V116">
        <v>125</v>
      </c>
      <c r="W116">
        <v>1569</v>
      </c>
      <c r="X116">
        <v>7</v>
      </c>
      <c r="Y116">
        <v>1</v>
      </c>
      <c r="Z116">
        <v>11.51</v>
      </c>
      <c r="AA116">
        <v>195.62</v>
      </c>
      <c r="AE116" s="376"/>
      <c r="AF116" s="376" t="s">
        <v>120</v>
      </c>
      <c r="AG116" s="375" t="s">
        <v>704</v>
      </c>
      <c r="AH116" s="375" t="s">
        <v>1487</v>
      </c>
      <c r="AI116" s="375"/>
      <c r="AJ116" s="375"/>
      <c r="AK116" s="375"/>
      <c r="AL116" s="378" t="s">
        <v>1463</v>
      </c>
      <c r="AM116" s="378">
        <v>10</v>
      </c>
      <c r="AN116" s="378">
        <v>19</v>
      </c>
      <c r="AO116" s="378">
        <v>10</v>
      </c>
      <c r="AP116" s="378">
        <v>67</v>
      </c>
      <c r="AQ116" s="378">
        <v>13.6</v>
      </c>
      <c r="AR116" s="378">
        <v>0.5</v>
      </c>
      <c r="AS116" s="378">
        <v>3</v>
      </c>
      <c r="AT116" s="378">
        <v>1</v>
      </c>
      <c r="AU116" s="378">
        <v>2</v>
      </c>
      <c r="AV116" s="378">
        <v>17</v>
      </c>
      <c r="AW116" s="378">
        <v>0.2</v>
      </c>
      <c r="AX116" s="378">
        <v>0</v>
      </c>
      <c r="AY116" s="379">
        <v>5.36</v>
      </c>
      <c r="AZ116" s="379">
        <v>91.09</v>
      </c>
    </row>
    <row r="117" spans="2:52" ht="17">
      <c r="B117" t="s">
        <v>1483</v>
      </c>
      <c r="AE117" s="376"/>
      <c r="AF117" s="375" t="s">
        <v>1462</v>
      </c>
      <c r="AG117" s="375" t="s">
        <v>1352</v>
      </c>
      <c r="AH117" s="375" t="s">
        <v>1524</v>
      </c>
      <c r="AI117" s="375"/>
      <c r="AJ117" s="375"/>
      <c r="AK117" s="375"/>
      <c r="AL117" s="378" t="s">
        <v>1480</v>
      </c>
      <c r="AM117" s="378">
        <v>10</v>
      </c>
      <c r="AN117" s="378">
        <v>13</v>
      </c>
      <c r="AO117" s="378">
        <v>7</v>
      </c>
      <c r="AP117" s="378">
        <v>43</v>
      </c>
      <c r="AQ117" s="378">
        <v>17.3</v>
      </c>
      <c r="AR117" s="378">
        <v>8.8000000000000007</v>
      </c>
      <c r="AS117" s="378">
        <v>1</v>
      </c>
      <c r="AT117" s="378">
        <v>1</v>
      </c>
      <c r="AU117" s="378">
        <v>0</v>
      </c>
      <c r="AV117" s="378">
        <v>2</v>
      </c>
      <c r="AW117" s="378">
        <v>0</v>
      </c>
      <c r="AX117" s="378">
        <v>0</v>
      </c>
      <c r="AY117" s="379">
        <v>5.35</v>
      </c>
      <c r="AZ117" s="379">
        <v>90.98</v>
      </c>
    </row>
    <row r="118" spans="2:52" ht="17">
      <c r="B118" t="s">
        <v>1472</v>
      </c>
      <c r="C118" t="s">
        <v>76</v>
      </c>
      <c r="D118" t="s">
        <v>1518</v>
      </c>
      <c r="H118" t="s">
        <v>1482</v>
      </c>
      <c r="I118">
        <v>12</v>
      </c>
      <c r="J118">
        <v>9</v>
      </c>
      <c r="K118">
        <v>99</v>
      </c>
      <c r="L118">
        <v>97</v>
      </c>
      <c r="M118">
        <v>0</v>
      </c>
      <c r="N118">
        <v>0</v>
      </c>
      <c r="O118">
        <v>0</v>
      </c>
      <c r="P118">
        <v>0</v>
      </c>
      <c r="Q118">
        <v>0</v>
      </c>
      <c r="R118">
        <v>257</v>
      </c>
      <c r="S118">
        <v>1362</v>
      </c>
      <c r="T118">
        <v>7</v>
      </c>
      <c r="U118">
        <v>33</v>
      </c>
      <c r="V118">
        <v>26</v>
      </c>
      <c r="W118">
        <v>217</v>
      </c>
      <c r="X118">
        <v>1</v>
      </c>
      <c r="Y118">
        <v>3</v>
      </c>
      <c r="Z118">
        <v>11.5</v>
      </c>
      <c r="AA118">
        <v>195.43</v>
      </c>
      <c r="AE118" s="376"/>
      <c r="AF118" s="376" t="s">
        <v>120</v>
      </c>
      <c r="AG118" s="375" t="s">
        <v>740</v>
      </c>
      <c r="AH118" s="375" t="s">
        <v>1515</v>
      </c>
      <c r="AI118" s="375"/>
      <c r="AJ118" s="375"/>
      <c r="AK118" s="375"/>
      <c r="AL118" s="378" t="s">
        <v>25</v>
      </c>
      <c r="AM118" s="378">
        <v>10</v>
      </c>
      <c r="AN118" s="378">
        <v>6</v>
      </c>
      <c r="AO118" s="378">
        <v>2</v>
      </c>
      <c r="AP118" s="378">
        <v>73</v>
      </c>
      <c r="AQ118" s="378">
        <v>17</v>
      </c>
      <c r="AR118" s="378">
        <v>0.6</v>
      </c>
      <c r="AS118" s="378">
        <v>0</v>
      </c>
      <c r="AT118" s="378">
        <v>0</v>
      </c>
      <c r="AU118" s="378">
        <v>2</v>
      </c>
      <c r="AV118" s="378">
        <v>13</v>
      </c>
      <c r="AW118" s="378">
        <v>0.1</v>
      </c>
      <c r="AX118" s="378">
        <v>0</v>
      </c>
      <c r="AY118" s="379">
        <v>5.32</v>
      </c>
      <c r="AZ118" s="379">
        <v>90.52</v>
      </c>
    </row>
    <row r="119" spans="2:52" ht="17">
      <c r="B119" t="s">
        <v>1483</v>
      </c>
      <c r="AE119" s="376"/>
      <c r="AF119" s="376" t="s">
        <v>120</v>
      </c>
      <c r="AG119" s="375" t="s">
        <v>1395</v>
      </c>
      <c r="AH119" s="375" t="s">
        <v>1506</v>
      </c>
      <c r="AI119" s="375"/>
      <c r="AJ119" s="375"/>
      <c r="AK119" s="375"/>
      <c r="AL119" s="378" t="s">
        <v>16</v>
      </c>
      <c r="AM119" s="378">
        <v>6</v>
      </c>
      <c r="AN119" s="378">
        <v>6</v>
      </c>
      <c r="AO119" s="378">
        <v>1</v>
      </c>
      <c r="AP119" s="378">
        <v>62</v>
      </c>
      <c r="AQ119" s="378">
        <v>32.700000000000003</v>
      </c>
      <c r="AR119" s="378">
        <v>1.2</v>
      </c>
      <c r="AS119" s="378">
        <v>1</v>
      </c>
      <c r="AT119" s="378">
        <v>1</v>
      </c>
      <c r="AU119" s="378">
        <v>1</v>
      </c>
      <c r="AV119" s="378">
        <v>7</v>
      </c>
      <c r="AW119" s="378">
        <v>0.1</v>
      </c>
      <c r="AX119" s="378">
        <v>0</v>
      </c>
      <c r="AY119" s="379">
        <v>5.32</v>
      </c>
      <c r="AZ119" s="379">
        <v>90.47</v>
      </c>
    </row>
    <row r="120" spans="2:52" ht="17">
      <c r="B120" t="s">
        <v>1472</v>
      </c>
      <c r="C120" t="s">
        <v>81</v>
      </c>
      <c r="D120" t="s">
        <v>1491</v>
      </c>
      <c r="H120" t="s">
        <v>1469</v>
      </c>
      <c r="I120">
        <v>24</v>
      </c>
      <c r="J120">
        <v>14</v>
      </c>
      <c r="K120">
        <v>99</v>
      </c>
      <c r="L120">
        <v>96</v>
      </c>
      <c r="M120">
        <v>0</v>
      </c>
      <c r="N120">
        <v>0</v>
      </c>
      <c r="O120">
        <v>0</v>
      </c>
      <c r="P120">
        <v>0</v>
      </c>
      <c r="Q120">
        <v>0</v>
      </c>
      <c r="R120">
        <v>197</v>
      </c>
      <c r="S120">
        <v>898</v>
      </c>
      <c r="T120">
        <v>6</v>
      </c>
      <c r="U120">
        <v>73</v>
      </c>
      <c r="V120">
        <v>58</v>
      </c>
      <c r="W120">
        <v>495</v>
      </c>
      <c r="X120">
        <v>5</v>
      </c>
      <c r="Y120">
        <v>3</v>
      </c>
      <c r="Z120">
        <v>11.46</v>
      </c>
      <c r="AA120">
        <v>194.84</v>
      </c>
      <c r="AE120" s="376"/>
      <c r="AF120" s="376" t="s">
        <v>120</v>
      </c>
      <c r="AG120" s="375" t="s">
        <v>1381</v>
      </c>
      <c r="AH120" s="375" t="s">
        <v>1504</v>
      </c>
      <c r="AI120" s="375"/>
      <c r="AJ120" s="375"/>
      <c r="AK120" s="375"/>
      <c r="AL120" s="378" t="s">
        <v>36</v>
      </c>
      <c r="AM120" s="378">
        <v>11</v>
      </c>
      <c r="AN120" s="378">
        <v>7</v>
      </c>
      <c r="AO120" s="378">
        <v>3</v>
      </c>
      <c r="AP120" s="378">
        <v>52</v>
      </c>
      <c r="AQ120" s="378">
        <v>24.1</v>
      </c>
      <c r="AR120" s="378">
        <v>4.2</v>
      </c>
      <c r="AS120" s="378">
        <v>1</v>
      </c>
      <c r="AT120" s="378">
        <v>2</v>
      </c>
      <c r="AU120" s="378">
        <v>1</v>
      </c>
      <c r="AV120" s="378">
        <v>4</v>
      </c>
      <c r="AW120" s="378">
        <v>0.1</v>
      </c>
      <c r="AX120" s="378">
        <v>0</v>
      </c>
      <c r="AY120" s="379">
        <v>5.31</v>
      </c>
      <c r="AZ120" s="379">
        <v>90.32</v>
      </c>
    </row>
    <row r="121" spans="2:52" ht="17">
      <c r="B121" t="s">
        <v>1483</v>
      </c>
      <c r="AE121" s="376"/>
      <c r="AF121" s="376" t="s">
        <v>120</v>
      </c>
      <c r="AG121" s="375" t="s">
        <v>1741</v>
      </c>
      <c r="AH121" s="375" t="s">
        <v>1487</v>
      </c>
      <c r="AI121" s="375"/>
      <c r="AJ121" s="375"/>
      <c r="AK121" s="375"/>
      <c r="AL121" s="378" t="s">
        <v>1463</v>
      </c>
      <c r="AM121" s="378">
        <v>10</v>
      </c>
      <c r="AN121" s="378">
        <v>11</v>
      </c>
      <c r="AO121" s="378">
        <v>5</v>
      </c>
      <c r="AP121" s="378">
        <v>32</v>
      </c>
      <c r="AQ121" s="378">
        <v>13.6</v>
      </c>
      <c r="AR121" s="378">
        <v>6.8</v>
      </c>
      <c r="AS121" s="378">
        <v>8</v>
      </c>
      <c r="AT121" s="378">
        <v>4</v>
      </c>
      <c r="AU121" s="378">
        <v>0</v>
      </c>
      <c r="AV121" s="378">
        <v>2</v>
      </c>
      <c r="AW121" s="378">
        <v>0.1</v>
      </c>
      <c r="AX121" s="378">
        <v>0</v>
      </c>
      <c r="AY121" s="379">
        <v>5.31</v>
      </c>
      <c r="AZ121" s="379">
        <v>90.3</v>
      </c>
    </row>
    <row r="122" spans="2:52" ht="17">
      <c r="B122" t="s">
        <v>1462</v>
      </c>
      <c r="C122" t="s">
        <v>77</v>
      </c>
      <c r="D122" t="s">
        <v>1490</v>
      </c>
      <c r="H122" t="s">
        <v>1</v>
      </c>
      <c r="I122">
        <v>10</v>
      </c>
      <c r="J122">
        <v>13</v>
      </c>
      <c r="K122">
        <v>99</v>
      </c>
      <c r="L122">
        <v>89</v>
      </c>
      <c r="M122">
        <v>0</v>
      </c>
      <c r="N122">
        <v>0</v>
      </c>
      <c r="O122">
        <v>0</v>
      </c>
      <c r="P122">
        <v>0</v>
      </c>
      <c r="Q122">
        <v>0</v>
      </c>
      <c r="R122">
        <v>224</v>
      </c>
      <c r="S122">
        <v>850</v>
      </c>
      <c r="T122">
        <v>11</v>
      </c>
      <c r="U122">
        <v>43</v>
      </c>
      <c r="V122">
        <v>39</v>
      </c>
      <c r="W122">
        <v>349</v>
      </c>
      <c r="X122">
        <v>3</v>
      </c>
      <c r="Y122">
        <v>3</v>
      </c>
      <c r="Z122">
        <v>11.42</v>
      </c>
      <c r="AA122">
        <v>194.08</v>
      </c>
      <c r="AE122" s="376"/>
      <c r="AF122" s="375" t="s">
        <v>1473</v>
      </c>
      <c r="AG122" s="375" t="s">
        <v>248</v>
      </c>
      <c r="AH122" s="375" t="s">
        <v>1486</v>
      </c>
      <c r="AI122" s="375"/>
      <c r="AJ122" s="375"/>
      <c r="AK122" s="375"/>
      <c r="AL122" s="378" t="s">
        <v>433</v>
      </c>
      <c r="AM122" s="378">
        <v>8</v>
      </c>
      <c r="AN122" s="378">
        <v>26</v>
      </c>
      <c r="AO122" s="378">
        <v>14</v>
      </c>
      <c r="AP122" s="378">
        <v>37</v>
      </c>
      <c r="AQ122" s="378">
        <v>11.5</v>
      </c>
      <c r="AR122" s="378">
        <v>9.3000000000000007</v>
      </c>
      <c r="AS122" s="378">
        <v>3</v>
      </c>
      <c r="AT122" s="378">
        <v>2</v>
      </c>
      <c r="AU122" s="378">
        <v>0</v>
      </c>
      <c r="AV122" s="378">
        <v>2</v>
      </c>
      <c r="AW122" s="378">
        <v>0</v>
      </c>
      <c r="AX122" s="378">
        <v>0</v>
      </c>
      <c r="AY122" s="379">
        <v>5.3</v>
      </c>
      <c r="AZ122" s="379">
        <v>90.17</v>
      </c>
    </row>
    <row r="123" spans="2:52" ht="18">
      <c r="B123" t="s">
        <v>1483</v>
      </c>
      <c r="AE123" s="376"/>
      <c r="AF123" s="376" t="s">
        <v>120</v>
      </c>
      <c r="AG123" s="377" t="s">
        <v>235</v>
      </c>
      <c r="AH123" s="377" t="s">
        <v>1715</v>
      </c>
      <c r="AI123" s="377"/>
      <c r="AJ123" s="377"/>
      <c r="AK123" s="377"/>
      <c r="AL123" s="378" t="s">
        <v>1466</v>
      </c>
      <c r="AM123" s="378">
        <v>11</v>
      </c>
      <c r="AN123" s="378">
        <v>5</v>
      </c>
      <c r="AO123" s="378">
        <v>1</v>
      </c>
      <c r="AP123" s="378">
        <v>67</v>
      </c>
      <c r="AQ123" s="378">
        <v>27.2</v>
      </c>
      <c r="AR123" s="378">
        <v>1</v>
      </c>
      <c r="AS123" s="378">
        <v>0</v>
      </c>
      <c r="AT123" s="378">
        <v>1</v>
      </c>
      <c r="AU123" s="378">
        <v>1</v>
      </c>
      <c r="AV123" s="378">
        <v>4</v>
      </c>
      <c r="AW123" s="378">
        <v>0.1</v>
      </c>
      <c r="AX123" s="378">
        <v>0</v>
      </c>
      <c r="AY123" s="379">
        <v>5.29</v>
      </c>
      <c r="AZ123" s="379">
        <v>89.96</v>
      </c>
    </row>
    <row r="124" spans="2:52" ht="17">
      <c r="B124" t="s">
        <v>1472</v>
      </c>
      <c r="C124" t="s">
        <v>137</v>
      </c>
      <c r="D124" t="s">
        <v>1484</v>
      </c>
      <c r="H124" t="s">
        <v>1459</v>
      </c>
      <c r="I124">
        <v>20</v>
      </c>
      <c r="J124">
        <v>7</v>
      </c>
      <c r="K124">
        <v>100</v>
      </c>
      <c r="L124">
        <v>99</v>
      </c>
      <c r="M124">
        <v>0</v>
      </c>
      <c r="N124">
        <v>0</v>
      </c>
      <c r="O124">
        <v>0</v>
      </c>
      <c r="P124">
        <v>0</v>
      </c>
      <c r="Q124">
        <v>0</v>
      </c>
      <c r="R124">
        <v>1</v>
      </c>
      <c r="S124">
        <v>10</v>
      </c>
      <c r="T124">
        <v>0</v>
      </c>
      <c r="U124">
        <v>167</v>
      </c>
      <c r="V124">
        <v>109</v>
      </c>
      <c r="W124">
        <v>1395</v>
      </c>
      <c r="X124">
        <v>9</v>
      </c>
      <c r="Y124">
        <v>1</v>
      </c>
      <c r="Z124">
        <v>11.41</v>
      </c>
      <c r="AA124">
        <v>193.96</v>
      </c>
      <c r="AE124" s="376"/>
      <c r="AF124" s="376" t="s">
        <v>120</v>
      </c>
      <c r="AG124" s="375" t="s">
        <v>335</v>
      </c>
      <c r="AH124" s="375" t="s">
        <v>1484</v>
      </c>
      <c r="AI124" s="375"/>
      <c r="AJ124" s="375"/>
      <c r="AK124" s="375"/>
      <c r="AL124" s="378" t="s">
        <v>1459</v>
      </c>
      <c r="AM124" s="378">
        <v>7</v>
      </c>
      <c r="AN124" s="378">
        <v>19</v>
      </c>
      <c r="AO124" s="378">
        <v>9</v>
      </c>
      <c r="AP124" s="378">
        <v>41</v>
      </c>
      <c r="AQ124" s="378">
        <v>12.2</v>
      </c>
      <c r="AR124" s="378">
        <v>9.1</v>
      </c>
      <c r="AS124" s="378">
        <v>2</v>
      </c>
      <c r="AT124" s="378">
        <v>1</v>
      </c>
      <c r="AU124" s="378">
        <v>0</v>
      </c>
      <c r="AV124" s="378">
        <v>2</v>
      </c>
      <c r="AW124" s="378">
        <v>0</v>
      </c>
      <c r="AX124" s="378">
        <v>0</v>
      </c>
      <c r="AY124" s="379">
        <v>5.27</v>
      </c>
      <c r="AZ124" s="379">
        <v>89.67</v>
      </c>
    </row>
    <row r="125" spans="2:52" ht="17">
      <c r="B125" t="s">
        <v>1483</v>
      </c>
      <c r="AE125" s="376"/>
      <c r="AF125" s="376" t="s">
        <v>120</v>
      </c>
      <c r="AG125" s="375" t="s">
        <v>2100</v>
      </c>
      <c r="AH125" s="375" t="s">
        <v>1516</v>
      </c>
      <c r="AI125" s="375"/>
      <c r="AJ125" s="375"/>
      <c r="AK125" s="375"/>
      <c r="AL125" s="378" t="s">
        <v>2</v>
      </c>
      <c r="AM125" s="378">
        <v>6</v>
      </c>
      <c r="AN125" s="378">
        <v>10</v>
      </c>
      <c r="AO125" s="378">
        <v>6</v>
      </c>
      <c r="AP125" s="378">
        <v>69</v>
      </c>
      <c r="AQ125" s="378">
        <v>18.7</v>
      </c>
      <c r="AR125" s="378">
        <v>0.6</v>
      </c>
      <c r="AS125" s="378">
        <v>1</v>
      </c>
      <c r="AT125" s="378">
        <v>0</v>
      </c>
      <c r="AU125" s="378">
        <v>2</v>
      </c>
      <c r="AV125" s="378">
        <v>6</v>
      </c>
      <c r="AW125" s="378">
        <v>0.5</v>
      </c>
      <c r="AX125" s="378">
        <v>0</v>
      </c>
      <c r="AY125" s="379">
        <v>5.27</v>
      </c>
      <c r="AZ125" s="379">
        <v>89.66</v>
      </c>
    </row>
    <row r="126" spans="2:52" ht="17">
      <c r="B126" t="s">
        <v>120</v>
      </c>
      <c r="C126" t="s">
        <v>967</v>
      </c>
      <c r="D126" t="s">
        <v>1519</v>
      </c>
      <c r="H126" t="s">
        <v>52</v>
      </c>
      <c r="I126">
        <v>6</v>
      </c>
      <c r="J126">
        <v>11</v>
      </c>
      <c r="K126">
        <v>6</v>
      </c>
      <c r="L126">
        <v>0</v>
      </c>
      <c r="M126">
        <v>415</v>
      </c>
      <c r="N126">
        <v>258</v>
      </c>
      <c r="O126">
        <v>2842</v>
      </c>
      <c r="P126">
        <v>17</v>
      </c>
      <c r="Q126">
        <v>11</v>
      </c>
      <c r="R126">
        <v>32</v>
      </c>
      <c r="S126">
        <v>145</v>
      </c>
      <c r="T126">
        <v>1</v>
      </c>
      <c r="U126">
        <v>0</v>
      </c>
      <c r="V126">
        <v>0</v>
      </c>
      <c r="W126">
        <v>0</v>
      </c>
      <c r="X126">
        <v>0</v>
      </c>
      <c r="Y126">
        <v>3</v>
      </c>
      <c r="Z126">
        <v>11.4</v>
      </c>
      <c r="AA126">
        <v>193.76</v>
      </c>
      <c r="AE126" s="376"/>
      <c r="AF126" s="376" t="s">
        <v>120</v>
      </c>
      <c r="AG126" s="375" t="s">
        <v>2101</v>
      </c>
      <c r="AH126" s="375" t="s">
        <v>1491</v>
      </c>
      <c r="AI126" s="375"/>
      <c r="AJ126" s="375"/>
      <c r="AK126" s="375"/>
      <c r="AL126" s="378" t="s">
        <v>1469</v>
      </c>
      <c r="AM126" s="378">
        <v>14</v>
      </c>
      <c r="AN126" s="378">
        <v>6</v>
      </c>
      <c r="AO126" s="378">
        <v>3</v>
      </c>
      <c r="AP126" s="378">
        <v>63</v>
      </c>
      <c r="AQ126" s="378">
        <v>14.2</v>
      </c>
      <c r="AR126" s="378">
        <v>0.6</v>
      </c>
      <c r="AS126" s="378">
        <v>2</v>
      </c>
      <c r="AT126" s="378">
        <v>0</v>
      </c>
      <c r="AU126" s="378">
        <v>4</v>
      </c>
      <c r="AV126" s="378">
        <v>15</v>
      </c>
      <c r="AW126" s="378">
        <v>0.2</v>
      </c>
      <c r="AX126" s="378">
        <v>0</v>
      </c>
      <c r="AY126" s="379">
        <v>5.27</v>
      </c>
      <c r="AZ126" s="379">
        <v>89.59</v>
      </c>
    </row>
    <row r="127" spans="2:52" ht="17">
      <c r="B127" t="s">
        <v>1483</v>
      </c>
      <c r="AE127" s="376"/>
      <c r="AF127" s="376" t="s">
        <v>120</v>
      </c>
      <c r="AG127" s="375" t="s">
        <v>2102</v>
      </c>
      <c r="AH127" s="375" t="s">
        <v>1516</v>
      </c>
      <c r="AI127" s="375"/>
      <c r="AJ127" s="375"/>
      <c r="AK127" s="375"/>
      <c r="AL127" s="378" t="s">
        <v>2</v>
      </c>
      <c r="AM127" s="378">
        <v>6</v>
      </c>
      <c r="AN127" s="378">
        <v>1</v>
      </c>
      <c r="AO127" s="378">
        <v>0</v>
      </c>
      <c r="AP127" s="378">
        <v>71</v>
      </c>
      <c r="AQ127" s="378">
        <v>18.100000000000001</v>
      </c>
      <c r="AR127" s="378">
        <v>0.5</v>
      </c>
      <c r="AS127" s="378">
        <v>2</v>
      </c>
      <c r="AT127" s="378">
        <v>0</v>
      </c>
      <c r="AU127" s="378">
        <v>1</v>
      </c>
      <c r="AV127" s="378">
        <v>7</v>
      </c>
      <c r="AW127" s="378">
        <v>0.1</v>
      </c>
      <c r="AX127" s="378">
        <v>0</v>
      </c>
      <c r="AY127" s="379">
        <v>5.26</v>
      </c>
      <c r="AZ127" s="379">
        <v>89.39</v>
      </c>
    </row>
    <row r="128" spans="2:52" ht="17">
      <c r="B128" t="s">
        <v>1347</v>
      </c>
      <c r="C128" t="s">
        <v>570</v>
      </c>
      <c r="D128" t="s">
        <v>1493</v>
      </c>
      <c r="H128" t="s">
        <v>1471</v>
      </c>
      <c r="I128">
        <v>30</v>
      </c>
      <c r="J128">
        <v>9</v>
      </c>
      <c r="K128">
        <v>99</v>
      </c>
      <c r="L128">
        <v>92</v>
      </c>
      <c r="M128">
        <v>0</v>
      </c>
      <c r="N128">
        <v>0</v>
      </c>
      <c r="O128">
        <v>0</v>
      </c>
      <c r="P128">
        <v>0</v>
      </c>
      <c r="Q128">
        <v>0</v>
      </c>
      <c r="R128">
        <v>234</v>
      </c>
      <c r="S128">
        <v>1063</v>
      </c>
      <c r="T128">
        <v>6</v>
      </c>
      <c r="U128">
        <v>52</v>
      </c>
      <c r="V128">
        <v>42</v>
      </c>
      <c r="W128">
        <v>328</v>
      </c>
      <c r="X128">
        <v>4</v>
      </c>
      <c r="Y128">
        <v>3</v>
      </c>
      <c r="Z128">
        <v>11.11</v>
      </c>
      <c r="AA128">
        <v>188.82</v>
      </c>
      <c r="AE128" s="376"/>
      <c r="AF128" s="376" t="s">
        <v>120</v>
      </c>
      <c r="AG128" s="375" t="s">
        <v>2103</v>
      </c>
      <c r="AH128" s="375" t="s">
        <v>1493</v>
      </c>
      <c r="AI128" s="375"/>
      <c r="AJ128" s="375"/>
      <c r="AK128" s="375"/>
      <c r="AL128" s="378" t="s">
        <v>1471</v>
      </c>
      <c r="AM128" s="378">
        <v>9</v>
      </c>
      <c r="AN128" s="378">
        <v>19</v>
      </c>
      <c r="AO128" s="378">
        <v>11</v>
      </c>
      <c r="AP128" s="378">
        <v>63</v>
      </c>
      <c r="AQ128" s="378">
        <v>11.3</v>
      </c>
      <c r="AR128" s="378">
        <v>0.6</v>
      </c>
      <c r="AS128" s="378">
        <v>0</v>
      </c>
      <c r="AT128" s="378">
        <v>0</v>
      </c>
      <c r="AU128" s="378">
        <v>4</v>
      </c>
      <c r="AV128" s="378">
        <v>15</v>
      </c>
      <c r="AW128" s="378">
        <v>1</v>
      </c>
      <c r="AX128" s="378">
        <v>0</v>
      </c>
      <c r="AY128" s="379">
        <v>5.24</v>
      </c>
      <c r="AZ128" s="379">
        <v>89.02</v>
      </c>
    </row>
    <row r="129" spans="2:52" ht="18">
      <c r="B129" t="s">
        <v>1483</v>
      </c>
      <c r="AE129" s="376"/>
      <c r="AF129" s="376" t="s">
        <v>120</v>
      </c>
      <c r="AG129" s="377" t="s">
        <v>1370</v>
      </c>
      <c r="AH129" s="377" t="s">
        <v>1716</v>
      </c>
      <c r="AI129" s="377"/>
      <c r="AJ129" s="377"/>
      <c r="AK129" s="377"/>
      <c r="AL129" s="378" t="s">
        <v>18</v>
      </c>
      <c r="AM129" s="378">
        <v>9</v>
      </c>
      <c r="AN129" s="378">
        <v>16</v>
      </c>
      <c r="AO129" s="378">
        <v>8</v>
      </c>
      <c r="AP129" s="378">
        <v>63</v>
      </c>
      <c r="AQ129" s="378">
        <v>28.9</v>
      </c>
      <c r="AR129" s="378">
        <v>0.7</v>
      </c>
      <c r="AS129" s="378">
        <v>0</v>
      </c>
      <c r="AT129" s="378">
        <v>1</v>
      </c>
      <c r="AU129" s="378">
        <v>2</v>
      </c>
      <c r="AV129" s="378">
        <v>9</v>
      </c>
      <c r="AW129" s="378">
        <v>0.1</v>
      </c>
      <c r="AX129" s="378">
        <v>0</v>
      </c>
      <c r="AY129" s="379">
        <v>5.22</v>
      </c>
      <c r="AZ129" s="379">
        <v>88.77</v>
      </c>
    </row>
    <row r="130" spans="2:52" ht="17">
      <c r="B130" t="s">
        <v>1468</v>
      </c>
      <c r="C130" t="s">
        <v>70</v>
      </c>
      <c r="D130" t="s">
        <v>1508</v>
      </c>
      <c r="H130" t="s">
        <v>1479</v>
      </c>
      <c r="I130">
        <v>2</v>
      </c>
      <c r="J130">
        <v>9</v>
      </c>
      <c r="K130">
        <v>99</v>
      </c>
      <c r="L130">
        <v>94</v>
      </c>
      <c r="M130">
        <v>0</v>
      </c>
      <c r="N130">
        <v>0</v>
      </c>
      <c r="O130">
        <v>0</v>
      </c>
      <c r="P130">
        <v>0</v>
      </c>
      <c r="Q130">
        <v>0</v>
      </c>
      <c r="R130">
        <v>242</v>
      </c>
      <c r="S130">
        <v>980</v>
      </c>
      <c r="T130">
        <v>5</v>
      </c>
      <c r="U130">
        <v>90</v>
      </c>
      <c r="V130">
        <v>65</v>
      </c>
      <c r="W130">
        <v>442</v>
      </c>
      <c r="X130">
        <v>4</v>
      </c>
      <c r="Y130">
        <v>3</v>
      </c>
      <c r="Z130">
        <v>10.95</v>
      </c>
      <c r="AA130">
        <v>186.21</v>
      </c>
      <c r="AE130" s="376"/>
      <c r="AF130" s="376" t="s">
        <v>120</v>
      </c>
      <c r="AG130" s="375" t="s">
        <v>1379</v>
      </c>
      <c r="AH130" s="375" t="s">
        <v>1524</v>
      </c>
      <c r="AI130" s="375"/>
      <c r="AJ130" s="375"/>
      <c r="AK130" s="375"/>
      <c r="AL130" s="378" t="s">
        <v>1480</v>
      </c>
      <c r="AM130" s="378">
        <v>10</v>
      </c>
      <c r="AN130" s="378">
        <v>5</v>
      </c>
      <c r="AO130" s="378">
        <v>1</v>
      </c>
      <c r="AP130" s="378">
        <v>62</v>
      </c>
      <c r="AQ130" s="378">
        <v>28.1</v>
      </c>
      <c r="AR130" s="378">
        <v>1.1000000000000001</v>
      </c>
      <c r="AS130" s="378">
        <v>3</v>
      </c>
      <c r="AT130" s="378">
        <v>1</v>
      </c>
      <c r="AU130" s="378">
        <v>0</v>
      </c>
      <c r="AV130" s="378">
        <v>2</v>
      </c>
      <c r="AW130" s="378">
        <v>0</v>
      </c>
      <c r="AX130" s="378">
        <v>0</v>
      </c>
      <c r="AY130" s="379">
        <v>5.21</v>
      </c>
      <c r="AZ130" s="379">
        <v>88.57</v>
      </c>
    </row>
    <row r="131" spans="2:52" ht="17">
      <c r="B131" t="s">
        <v>1483</v>
      </c>
      <c r="AE131" s="376"/>
      <c r="AF131" s="376" t="s">
        <v>120</v>
      </c>
      <c r="AG131" s="375" t="s">
        <v>1402</v>
      </c>
      <c r="AH131" s="375" t="s">
        <v>1491</v>
      </c>
      <c r="AI131" s="375"/>
      <c r="AJ131" s="375"/>
      <c r="AK131" s="375"/>
      <c r="AL131" s="378" t="s">
        <v>1469</v>
      </c>
      <c r="AM131" s="378">
        <v>14</v>
      </c>
      <c r="AN131" s="378">
        <v>6</v>
      </c>
      <c r="AO131" s="378">
        <v>3</v>
      </c>
      <c r="AP131" s="378">
        <v>37</v>
      </c>
      <c r="AQ131" s="378">
        <v>19.899999999999999</v>
      </c>
      <c r="AR131" s="378">
        <v>8.3000000000000007</v>
      </c>
      <c r="AS131" s="378">
        <v>3</v>
      </c>
      <c r="AT131" s="378">
        <v>1</v>
      </c>
      <c r="AU131" s="378">
        <v>0</v>
      </c>
      <c r="AV131" s="378">
        <v>1</v>
      </c>
      <c r="AW131" s="378">
        <v>0</v>
      </c>
      <c r="AX131" s="378">
        <v>0</v>
      </c>
      <c r="AY131" s="379">
        <v>5.19</v>
      </c>
      <c r="AZ131" s="379">
        <v>88.31</v>
      </c>
    </row>
    <row r="132" spans="2:52" ht="17">
      <c r="B132" t="s">
        <v>1462</v>
      </c>
      <c r="C132" t="s">
        <v>186</v>
      </c>
      <c r="D132" t="s">
        <v>1487</v>
      </c>
      <c r="H132" t="s">
        <v>1463</v>
      </c>
      <c r="I132">
        <v>27</v>
      </c>
      <c r="J132">
        <v>10</v>
      </c>
      <c r="K132">
        <v>99</v>
      </c>
      <c r="L132">
        <v>98</v>
      </c>
      <c r="M132">
        <v>0</v>
      </c>
      <c r="N132">
        <v>0</v>
      </c>
      <c r="O132">
        <v>0</v>
      </c>
      <c r="P132">
        <v>0</v>
      </c>
      <c r="Q132">
        <v>0</v>
      </c>
      <c r="R132">
        <v>1</v>
      </c>
      <c r="S132">
        <v>0</v>
      </c>
      <c r="T132">
        <v>0</v>
      </c>
      <c r="U132">
        <v>148</v>
      </c>
      <c r="V132">
        <v>101</v>
      </c>
      <c r="W132">
        <v>1254</v>
      </c>
      <c r="X132">
        <v>10</v>
      </c>
      <c r="Y132">
        <v>1</v>
      </c>
      <c r="Z132">
        <v>10.67</v>
      </c>
      <c r="AA132">
        <v>181.4</v>
      </c>
      <c r="AE132" s="376"/>
      <c r="AF132" s="376" t="s">
        <v>120</v>
      </c>
      <c r="AG132" s="375" t="s">
        <v>2104</v>
      </c>
      <c r="AH132" s="375" t="s">
        <v>1500</v>
      </c>
      <c r="AI132" s="375"/>
      <c r="AJ132" s="375"/>
      <c r="AK132" s="375"/>
      <c r="AL132" s="378" t="s">
        <v>1477</v>
      </c>
      <c r="AM132" s="378">
        <v>11</v>
      </c>
      <c r="AN132" s="378">
        <v>2</v>
      </c>
      <c r="AO132" s="378">
        <v>0</v>
      </c>
      <c r="AP132" s="378">
        <v>63</v>
      </c>
      <c r="AQ132" s="378">
        <v>26.6</v>
      </c>
      <c r="AR132" s="378">
        <v>1.3</v>
      </c>
      <c r="AS132" s="378">
        <v>0</v>
      </c>
      <c r="AT132" s="378">
        <v>0</v>
      </c>
      <c r="AU132" s="378">
        <v>2</v>
      </c>
      <c r="AV132" s="378">
        <v>4</v>
      </c>
      <c r="AW132" s="378">
        <v>0.1</v>
      </c>
      <c r="AX132" s="378">
        <v>0</v>
      </c>
      <c r="AY132" s="379">
        <v>5.18</v>
      </c>
      <c r="AZ132" s="379">
        <v>87.99</v>
      </c>
    </row>
    <row r="133" spans="2:52" ht="17">
      <c r="B133" t="s">
        <v>1483</v>
      </c>
      <c r="AE133" s="376"/>
      <c r="AF133" s="376" t="s">
        <v>120</v>
      </c>
      <c r="AG133" s="375" t="s">
        <v>1403</v>
      </c>
      <c r="AH133" s="375" t="s">
        <v>1484</v>
      </c>
      <c r="AI133" s="375"/>
      <c r="AJ133" s="375"/>
      <c r="AK133" s="375"/>
      <c r="AL133" s="378" t="s">
        <v>1459</v>
      </c>
      <c r="AM133" s="378">
        <v>7</v>
      </c>
      <c r="AN133" s="378">
        <v>17</v>
      </c>
      <c r="AO133" s="378">
        <v>10</v>
      </c>
      <c r="AP133" s="378">
        <v>56</v>
      </c>
      <c r="AQ133" s="378">
        <v>18.8</v>
      </c>
      <c r="AR133" s="378">
        <v>0.7</v>
      </c>
      <c r="AS133" s="378">
        <v>1</v>
      </c>
      <c r="AT133" s="378">
        <v>1</v>
      </c>
      <c r="AU133" s="378">
        <v>4</v>
      </c>
      <c r="AV133" s="378">
        <v>9</v>
      </c>
      <c r="AW133" s="378">
        <v>0.8</v>
      </c>
      <c r="AX133" s="378">
        <v>0</v>
      </c>
      <c r="AY133" s="379">
        <v>5.17</v>
      </c>
      <c r="AZ133" s="379">
        <v>87.88</v>
      </c>
    </row>
    <row r="134" spans="2:52" ht="17">
      <c r="B134" t="s">
        <v>1458</v>
      </c>
      <c r="C134" t="s">
        <v>442</v>
      </c>
      <c r="D134" t="s">
        <v>1506</v>
      </c>
      <c r="H134" t="s">
        <v>16</v>
      </c>
      <c r="I134">
        <v>21</v>
      </c>
      <c r="J134">
        <v>6</v>
      </c>
      <c r="K134">
        <v>99</v>
      </c>
      <c r="L134">
        <v>91</v>
      </c>
      <c r="M134">
        <v>0</v>
      </c>
      <c r="N134">
        <v>0</v>
      </c>
      <c r="O134">
        <v>0</v>
      </c>
      <c r="P134">
        <v>0</v>
      </c>
      <c r="Q134">
        <v>0</v>
      </c>
      <c r="R134">
        <v>200</v>
      </c>
      <c r="S134">
        <v>838</v>
      </c>
      <c r="T134">
        <v>6</v>
      </c>
      <c r="U134">
        <v>89</v>
      </c>
      <c r="V134">
        <v>71</v>
      </c>
      <c r="W134">
        <v>515</v>
      </c>
      <c r="X134">
        <v>3</v>
      </c>
      <c r="Y134">
        <v>3</v>
      </c>
      <c r="Z134">
        <v>10.55</v>
      </c>
      <c r="AA134">
        <v>179.39</v>
      </c>
      <c r="AE134" s="376"/>
      <c r="AF134" s="376" t="s">
        <v>120</v>
      </c>
      <c r="AG134" s="375" t="s">
        <v>503</v>
      </c>
      <c r="AH134" s="375" t="s">
        <v>1501</v>
      </c>
      <c r="AI134" s="375"/>
      <c r="AJ134" s="375"/>
      <c r="AK134" s="375"/>
      <c r="AL134" s="378" t="s">
        <v>53</v>
      </c>
      <c r="AM134" s="378">
        <v>6</v>
      </c>
      <c r="AN134" s="378">
        <v>33</v>
      </c>
      <c r="AO134" s="378">
        <v>24</v>
      </c>
      <c r="AP134" s="378">
        <v>55</v>
      </c>
      <c r="AQ134" s="378">
        <v>23</v>
      </c>
      <c r="AR134" s="378">
        <v>0.6</v>
      </c>
      <c r="AS134" s="378">
        <v>2</v>
      </c>
      <c r="AT134" s="378">
        <v>1</v>
      </c>
      <c r="AU134" s="378">
        <v>3</v>
      </c>
      <c r="AV134" s="378">
        <v>8</v>
      </c>
      <c r="AW134" s="378">
        <v>0.6</v>
      </c>
      <c r="AX134" s="378">
        <v>0</v>
      </c>
      <c r="AY134" s="379">
        <v>5.15</v>
      </c>
      <c r="AZ134" s="379">
        <v>87.57</v>
      </c>
    </row>
    <row r="135" spans="2:52" ht="17">
      <c r="B135" t="s">
        <v>1483</v>
      </c>
      <c r="AE135" s="376"/>
      <c r="AF135" s="376" t="s">
        <v>120</v>
      </c>
      <c r="AG135" s="375" t="s">
        <v>2105</v>
      </c>
      <c r="AH135" s="375" t="s">
        <v>1513</v>
      </c>
      <c r="AI135" s="375"/>
      <c r="AJ135" s="375"/>
      <c r="AK135" s="375"/>
      <c r="AL135" s="378" t="s">
        <v>8</v>
      </c>
      <c r="AM135" s="378">
        <v>13</v>
      </c>
      <c r="AN135" s="378">
        <v>10</v>
      </c>
      <c r="AO135" s="378">
        <v>3</v>
      </c>
      <c r="AP135" s="378">
        <v>66</v>
      </c>
      <c r="AQ135" s="378">
        <v>13.3</v>
      </c>
      <c r="AR135" s="378">
        <v>0.7</v>
      </c>
      <c r="AS135" s="378">
        <v>1</v>
      </c>
      <c r="AT135" s="378">
        <v>0</v>
      </c>
      <c r="AU135" s="378">
        <v>3</v>
      </c>
      <c r="AV135" s="378">
        <v>19</v>
      </c>
      <c r="AW135" s="378">
        <v>0.2</v>
      </c>
      <c r="AX135" s="378">
        <v>0</v>
      </c>
      <c r="AY135" s="379">
        <v>5.14</v>
      </c>
      <c r="AZ135" s="379">
        <v>87.46</v>
      </c>
    </row>
    <row r="136" spans="2:52" ht="17">
      <c r="B136" t="s">
        <v>1347</v>
      </c>
      <c r="C136" t="s">
        <v>89</v>
      </c>
      <c r="D136" t="s">
        <v>1507</v>
      </c>
      <c r="H136" t="s">
        <v>38</v>
      </c>
      <c r="I136">
        <v>7</v>
      </c>
      <c r="J136">
        <v>14</v>
      </c>
      <c r="K136">
        <v>99</v>
      </c>
      <c r="L136">
        <v>86</v>
      </c>
      <c r="M136">
        <v>0</v>
      </c>
      <c r="N136">
        <v>0</v>
      </c>
      <c r="O136">
        <v>0</v>
      </c>
      <c r="P136">
        <v>0</v>
      </c>
      <c r="Q136">
        <v>0</v>
      </c>
      <c r="R136">
        <v>256</v>
      </c>
      <c r="S136">
        <v>1017</v>
      </c>
      <c r="T136">
        <v>8</v>
      </c>
      <c r="U136">
        <v>53</v>
      </c>
      <c r="V136">
        <v>43</v>
      </c>
      <c r="W136">
        <v>325</v>
      </c>
      <c r="X136">
        <v>1</v>
      </c>
      <c r="Y136">
        <v>3</v>
      </c>
      <c r="Z136">
        <v>10.45</v>
      </c>
      <c r="AA136">
        <v>177.62</v>
      </c>
      <c r="AE136" s="376"/>
      <c r="AF136" s="376" t="s">
        <v>120</v>
      </c>
      <c r="AG136" s="375" t="s">
        <v>748</v>
      </c>
      <c r="AH136" s="375" t="s">
        <v>1523</v>
      </c>
      <c r="AI136" s="375"/>
      <c r="AJ136" s="375"/>
      <c r="AK136" s="375"/>
      <c r="AL136" s="378" t="s">
        <v>29</v>
      </c>
      <c r="AM136" s="378">
        <v>10</v>
      </c>
      <c r="AN136" s="378">
        <v>8</v>
      </c>
      <c r="AO136" s="378">
        <v>4</v>
      </c>
      <c r="AP136" s="378">
        <v>69</v>
      </c>
      <c r="AQ136" s="378">
        <v>21.2</v>
      </c>
      <c r="AR136" s="378">
        <v>0.6</v>
      </c>
      <c r="AS136" s="378">
        <v>1</v>
      </c>
      <c r="AT136" s="378">
        <v>0</v>
      </c>
      <c r="AU136" s="378">
        <v>1</v>
      </c>
      <c r="AV136" s="378">
        <v>7</v>
      </c>
      <c r="AW136" s="378">
        <v>0.1</v>
      </c>
      <c r="AX136" s="378">
        <v>0</v>
      </c>
      <c r="AY136" s="379">
        <v>5.14</v>
      </c>
      <c r="AZ136" s="379">
        <v>87.38</v>
      </c>
    </row>
    <row r="137" spans="2:52" ht="17">
      <c r="B137" t="s">
        <v>1483</v>
      </c>
      <c r="AE137" s="376"/>
      <c r="AF137" s="376" t="s">
        <v>120</v>
      </c>
      <c r="AG137" s="375" t="s">
        <v>1374</v>
      </c>
      <c r="AH137" s="375" t="s">
        <v>1515</v>
      </c>
      <c r="AI137" s="375"/>
      <c r="AJ137" s="375"/>
      <c r="AK137" s="375"/>
      <c r="AL137" s="378" t="s">
        <v>25</v>
      </c>
      <c r="AM137" s="378">
        <v>10</v>
      </c>
      <c r="AN137" s="378">
        <v>42</v>
      </c>
      <c r="AO137" s="378">
        <v>30</v>
      </c>
      <c r="AP137" s="378">
        <v>31</v>
      </c>
      <c r="AQ137" s="378">
        <v>11.4</v>
      </c>
      <c r="AR137" s="378">
        <v>10.6</v>
      </c>
      <c r="AS137" s="378">
        <v>4</v>
      </c>
      <c r="AT137" s="378">
        <v>0</v>
      </c>
      <c r="AU137" s="378">
        <v>0</v>
      </c>
      <c r="AV137" s="378">
        <v>1</v>
      </c>
      <c r="AW137" s="378">
        <v>0</v>
      </c>
      <c r="AX137" s="378">
        <v>0</v>
      </c>
      <c r="AY137" s="379">
        <v>5.13</v>
      </c>
      <c r="AZ137" s="379">
        <v>87.18</v>
      </c>
    </row>
    <row r="138" spans="2:52" ht="18">
      <c r="B138" t="s">
        <v>120</v>
      </c>
      <c r="C138" t="s">
        <v>966</v>
      </c>
      <c r="D138" t="s">
        <v>1518</v>
      </c>
      <c r="H138" t="s">
        <v>1482</v>
      </c>
      <c r="I138">
        <v>9</v>
      </c>
      <c r="J138">
        <v>9</v>
      </c>
      <c r="K138">
        <v>6</v>
      </c>
      <c r="L138">
        <v>1</v>
      </c>
      <c r="M138">
        <v>346</v>
      </c>
      <c r="N138">
        <v>219</v>
      </c>
      <c r="O138">
        <v>2460</v>
      </c>
      <c r="P138">
        <v>16</v>
      </c>
      <c r="Q138">
        <v>10</v>
      </c>
      <c r="R138">
        <v>30</v>
      </c>
      <c r="S138">
        <v>134</v>
      </c>
      <c r="T138">
        <v>2</v>
      </c>
      <c r="U138">
        <v>0</v>
      </c>
      <c r="V138">
        <v>0</v>
      </c>
      <c r="W138">
        <v>0</v>
      </c>
      <c r="X138">
        <v>0</v>
      </c>
      <c r="Y138">
        <v>4</v>
      </c>
      <c r="Z138">
        <v>10.38</v>
      </c>
      <c r="AA138">
        <v>176.5</v>
      </c>
      <c r="AE138" s="376"/>
      <c r="AF138" s="376" t="s">
        <v>120</v>
      </c>
      <c r="AG138" s="377" t="s">
        <v>1376</v>
      </c>
      <c r="AH138" s="377" t="s">
        <v>1717</v>
      </c>
      <c r="AI138" s="377"/>
      <c r="AJ138" s="377"/>
      <c r="AK138" s="377"/>
      <c r="AL138" s="378" t="s">
        <v>1477</v>
      </c>
      <c r="AM138" s="378">
        <v>11</v>
      </c>
      <c r="AN138" s="378">
        <v>19</v>
      </c>
      <c r="AO138" s="378">
        <v>7</v>
      </c>
      <c r="AP138" s="378">
        <v>60</v>
      </c>
      <c r="AQ138" s="378">
        <v>34.799999999999997</v>
      </c>
      <c r="AR138" s="378">
        <v>1.4</v>
      </c>
      <c r="AS138" s="378">
        <v>1</v>
      </c>
      <c r="AT138" s="378">
        <v>1</v>
      </c>
      <c r="AU138" s="378">
        <v>0</v>
      </c>
      <c r="AV138" s="378">
        <v>3</v>
      </c>
      <c r="AW138" s="378">
        <v>0</v>
      </c>
      <c r="AX138" s="378">
        <v>0</v>
      </c>
      <c r="AY138" s="379">
        <v>5.13</v>
      </c>
      <c r="AZ138" s="379">
        <v>87.17</v>
      </c>
    </row>
    <row r="139" spans="2:52" ht="17">
      <c r="B139" t="s">
        <v>1483</v>
      </c>
      <c r="AE139" s="376"/>
      <c r="AF139" s="376" t="s">
        <v>120</v>
      </c>
      <c r="AG139" s="375" t="s">
        <v>699</v>
      </c>
      <c r="AH139" s="375" t="s">
        <v>1493</v>
      </c>
      <c r="AI139" s="375"/>
      <c r="AJ139" s="375"/>
      <c r="AK139" s="375"/>
      <c r="AL139" s="378" t="s">
        <v>1471</v>
      </c>
      <c r="AM139" s="378">
        <v>9</v>
      </c>
      <c r="AN139" s="378">
        <v>4</v>
      </c>
      <c r="AO139" s="378">
        <v>2</v>
      </c>
      <c r="AP139" s="378">
        <v>60</v>
      </c>
      <c r="AQ139" s="378">
        <v>28.5</v>
      </c>
      <c r="AR139" s="378">
        <v>1.2</v>
      </c>
      <c r="AS139" s="378">
        <v>3</v>
      </c>
      <c r="AT139" s="378">
        <v>1</v>
      </c>
      <c r="AU139" s="378">
        <v>0</v>
      </c>
      <c r="AV139" s="378">
        <v>4</v>
      </c>
      <c r="AW139" s="378">
        <v>0</v>
      </c>
      <c r="AX139" s="378">
        <v>0</v>
      </c>
      <c r="AY139" s="379">
        <v>5.13</v>
      </c>
      <c r="AZ139" s="379">
        <v>87.17</v>
      </c>
    </row>
    <row r="140" spans="2:52" ht="17">
      <c r="B140" t="s">
        <v>1473</v>
      </c>
      <c r="C140" t="s">
        <v>463</v>
      </c>
      <c r="D140" t="s">
        <v>1520</v>
      </c>
      <c r="H140" t="s">
        <v>18</v>
      </c>
      <c r="I140">
        <v>9</v>
      </c>
      <c r="J140">
        <v>9</v>
      </c>
      <c r="K140">
        <v>100</v>
      </c>
      <c r="L140">
        <v>97</v>
      </c>
      <c r="M140">
        <v>0</v>
      </c>
      <c r="N140">
        <v>0</v>
      </c>
      <c r="O140">
        <v>0</v>
      </c>
      <c r="P140">
        <v>0</v>
      </c>
      <c r="Q140">
        <v>0</v>
      </c>
      <c r="R140">
        <v>11</v>
      </c>
      <c r="S140">
        <v>83</v>
      </c>
      <c r="T140">
        <v>0</v>
      </c>
      <c r="U140">
        <v>149</v>
      </c>
      <c r="V140">
        <v>96</v>
      </c>
      <c r="W140">
        <v>1308</v>
      </c>
      <c r="X140">
        <v>7</v>
      </c>
      <c r="Y140">
        <v>1</v>
      </c>
      <c r="Z140">
        <v>10.37</v>
      </c>
      <c r="AA140">
        <v>176.31</v>
      </c>
      <c r="AE140" s="376"/>
      <c r="AF140" s="376" t="s">
        <v>120</v>
      </c>
      <c r="AG140" s="375" t="s">
        <v>493</v>
      </c>
      <c r="AH140" s="375" t="s">
        <v>1505</v>
      </c>
      <c r="AI140" s="375"/>
      <c r="AJ140" s="375"/>
      <c r="AK140" s="375"/>
      <c r="AL140" s="378" t="s">
        <v>34</v>
      </c>
      <c r="AM140" s="378">
        <v>7</v>
      </c>
      <c r="AN140" s="378">
        <v>12</v>
      </c>
      <c r="AO140" s="378">
        <v>5</v>
      </c>
      <c r="AP140" s="378">
        <v>64</v>
      </c>
      <c r="AQ140" s="378">
        <v>23</v>
      </c>
      <c r="AR140" s="378">
        <v>0.7</v>
      </c>
      <c r="AS140" s="378">
        <v>0</v>
      </c>
      <c r="AT140" s="378">
        <v>1</v>
      </c>
      <c r="AU140" s="378">
        <v>2</v>
      </c>
      <c r="AV140" s="378">
        <v>6</v>
      </c>
      <c r="AW140" s="378">
        <v>0.1</v>
      </c>
      <c r="AX140" s="378">
        <v>0</v>
      </c>
      <c r="AY140" s="379">
        <v>5.12</v>
      </c>
      <c r="AZ140" s="379">
        <v>87.09</v>
      </c>
    </row>
    <row r="141" spans="2:52" ht="17">
      <c r="B141" t="s">
        <v>1483</v>
      </c>
      <c r="AE141" s="376"/>
      <c r="AF141" s="376" t="s">
        <v>120</v>
      </c>
      <c r="AG141" s="375" t="s">
        <v>734</v>
      </c>
      <c r="AH141" s="375" t="s">
        <v>1486</v>
      </c>
      <c r="AI141" s="375"/>
      <c r="AJ141" s="375"/>
      <c r="AK141" s="375"/>
      <c r="AL141" s="378" t="s">
        <v>433</v>
      </c>
      <c r="AM141" s="378">
        <v>8</v>
      </c>
      <c r="AN141" s="378">
        <v>4</v>
      </c>
      <c r="AO141" s="378">
        <v>2</v>
      </c>
      <c r="AP141" s="378">
        <v>45</v>
      </c>
      <c r="AQ141" s="378">
        <v>17.899999999999999</v>
      </c>
      <c r="AR141" s="378">
        <v>5.2</v>
      </c>
      <c r="AS141" s="378">
        <v>3</v>
      </c>
      <c r="AT141" s="378">
        <v>2</v>
      </c>
      <c r="AU141" s="378">
        <v>0</v>
      </c>
      <c r="AV141" s="378">
        <v>8</v>
      </c>
      <c r="AW141" s="378">
        <v>0.4</v>
      </c>
      <c r="AX141" s="378">
        <v>0</v>
      </c>
      <c r="AY141" s="379">
        <v>5.12</v>
      </c>
      <c r="AZ141" s="379">
        <v>86.98</v>
      </c>
    </row>
    <row r="142" spans="2:52" ht="17">
      <c r="B142" t="s">
        <v>1462</v>
      </c>
      <c r="C142" t="s">
        <v>131</v>
      </c>
      <c r="D142" t="s">
        <v>1489</v>
      </c>
      <c r="H142" t="s">
        <v>1466</v>
      </c>
      <c r="I142">
        <v>23</v>
      </c>
      <c r="J142">
        <v>11</v>
      </c>
      <c r="K142">
        <v>99</v>
      </c>
      <c r="L142">
        <v>93</v>
      </c>
      <c r="M142">
        <v>0</v>
      </c>
      <c r="N142">
        <v>0</v>
      </c>
      <c r="O142">
        <v>0</v>
      </c>
      <c r="P142">
        <v>0</v>
      </c>
      <c r="Q142">
        <v>0</v>
      </c>
      <c r="R142">
        <v>1</v>
      </c>
      <c r="S142">
        <v>7</v>
      </c>
      <c r="T142">
        <v>0</v>
      </c>
      <c r="U142">
        <v>122</v>
      </c>
      <c r="V142">
        <v>78</v>
      </c>
      <c r="W142">
        <v>1094</v>
      </c>
      <c r="X142">
        <v>11</v>
      </c>
      <c r="Y142">
        <v>1</v>
      </c>
      <c r="Z142">
        <v>10.32</v>
      </c>
      <c r="AA142">
        <v>175.44</v>
      </c>
      <c r="AE142" s="376"/>
      <c r="AF142" s="376" t="s">
        <v>120</v>
      </c>
      <c r="AG142" s="375" t="s">
        <v>717</v>
      </c>
      <c r="AH142" s="375" t="s">
        <v>1506</v>
      </c>
      <c r="AI142" s="375"/>
      <c r="AJ142" s="375"/>
      <c r="AK142" s="375"/>
      <c r="AL142" s="378" t="s">
        <v>16</v>
      </c>
      <c r="AM142" s="378">
        <v>6</v>
      </c>
      <c r="AN142" s="378">
        <v>1</v>
      </c>
      <c r="AO142" s="378">
        <v>0</v>
      </c>
      <c r="AP142" s="378">
        <v>60</v>
      </c>
      <c r="AQ142" s="378">
        <v>18.8</v>
      </c>
      <c r="AR142" s="378">
        <v>2.2000000000000002</v>
      </c>
      <c r="AS142" s="378">
        <v>1</v>
      </c>
      <c r="AT142" s="378">
        <v>0</v>
      </c>
      <c r="AU142" s="378">
        <v>2</v>
      </c>
      <c r="AV142" s="378">
        <v>5</v>
      </c>
      <c r="AW142" s="378">
        <v>0.1</v>
      </c>
      <c r="AX142" s="378">
        <v>0</v>
      </c>
      <c r="AY142" s="379">
        <v>5.0999999999999996</v>
      </c>
      <c r="AZ142" s="379">
        <v>86.67</v>
      </c>
    </row>
    <row r="143" spans="2:52" ht="17">
      <c r="B143" t="s">
        <v>1483</v>
      </c>
      <c r="AE143" s="376"/>
      <c r="AF143" s="376" t="s">
        <v>120</v>
      </c>
      <c r="AG143" s="375" t="s">
        <v>2106</v>
      </c>
      <c r="AH143" s="375" t="s">
        <v>1518</v>
      </c>
      <c r="AI143" s="375"/>
      <c r="AJ143" s="375"/>
      <c r="AK143" s="375"/>
      <c r="AL143" s="378" t="s">
        <v>1482</v>
      </c>
      <c r="AM143" s="378">
        <v>9</v>
      </c>
      <c r="AN143" s="378">
        <v>2</v>
      </c>
      <c r="AO143" s="378">
        <v>0</v>
      </c>
      <c r="AP143" s="378">
        <v>64</v>
      </c>
      <c r="AQ143" s="378">
        <v>9.1999999999999993</v>
      </c>
      <c r="AR143" s="378">
        <v>0.7</v>
      </c>
      <c r="AS143" s="378">
        <v>1</v>
      </c>
      <c r="AT143" s="378">
        <v>0</v>
      </c>
      <c r="AU143" s="378">
        <v>4</v>
      </c>
      <c r="AV143" s="378">
        <v>11</v>
      </c>
      <c r="AW143" s="378">
        <v>0.2</v>
      </c>
      <c r="AX143" s="378">
        <v>0</v>
      </c>
      <c r="AY143" s="379">
        <v>5.09</v>
      </c>
      <c r="AZ143" s="379">
        <v>86.55</v>
      </c>
    </row>
    <row r="144" spans="2:52" ht="17">
      <c r="B144" t="s">
        <v>1473</v>
      </c>
      <c r="C144" t="s">
        <v>84</v>
      </c>
      <c r="D144" t="s">
        <v>1498</v>
      </c>
      <c r="H144" t="s">
        <v>1475</v>
      </c>
      <c r="I144">
        <v>29</v>
      </c>
      <c r="J144">
        <v>6</v>
      </c>
      <c r="K144">
        <v>99</v>
      </c>
      <c r="L144">
        <v>88</v>
      </c>
      <c r="M144">
        <v>0</v>
      </c>
      <c r="N144">
        <v>0</v>
      </c>
      <c r="O144">
        <v>0</v>
      </c>
      <c r="P144">
        <v>0</v>
      </c>
      <c r="Q144">
        <v>0</v>
      </c>
      <c r="R144">
        <v>222</v>
      </c>
      <c r="S144">
        <v>915</v>
      </c>
      <c r="T144">
        <v>10</v>
      </c>
      <c r="U144">
        <v>50</v>
      </c>
      <c r="V144">
        <v>41</v>
      </c>
      <c r="W144">
        <v>298</v>
      </c>
      <c r="X144">
        <v>0</v>
      </c>
      <c r="Y144">
        <v>3</v>
      </c>
      <c r="Z144">
        <v>10</v>
      </c>
      <c r="AA144">
        <v>170.01</v>
      </c>
      <c r="AE144" s="376"/>
      <c r="AF144" s="376" t="s">
        <v>120</v>
      </c>
      <c r="AG144" s="375" t="s">
        <v>693</v>
      </c>
      <c r="AH144" s="375" t="s">
        <v>1500</v>
      </c>
      <c r="AI144" s="375"/>
      <c r="AJ144" s="375"/>
      <c r="AK144" s="375"/>
      <c r="AL144" s="378" t="s">
        <v>1477</v>
      </c>
      <c r="AM144" s="378">
        <v>11</v>
      </c>
      <c r="AN144" s="378">
        <v>2</v>
      </c>
      <c r="AO144" s="378">
        <v>1</v>
      </c>
      <c r="AP144" s="378">
        <v>70</v>
      </c>
      <c r="AQ144" s="378">
        <v>20.100000000000001</v>
      </c>
      <c r="AR144" s="378">
        <v>0.7</v>
      </c>
      <c r="AS144" s="378">
        <v>0</v>
      </c>
      <c r="AT144" s="378">
        <v>0</v>
      </c>
      <c r="AU144" s="378">
        <v>1</v>
      </c>
      <c r="AV144" s="378">
        <v>7</v>
      </c>
      <c r="AW144" s="378">
        <v>0.1</v>
      </c>
      <c r="AX144" s="378">
        <v>0</v>
      </c>
      <c r="AY144" s="379">
        <v>5.07</v>
      </c>
      <c r="AZ144" s="379">
        <v>86.19</v>
      </c>
    </row>
    <row r="145" spans="2:52" ht="18">
      <c r="B145" t="s">
        <v>1483</v>
      </c>
      <c r="AE145" s="376"/>
      <c r="AF145" s="376" t="s">
        <v>120</v>
      </c>
      <c r="AG145" s="377" t="s">
        <v>2107</v>
      </c>
      <c r="AH145" s="377" t="s">
        <v>1718</v>
      </c>
      <c r="AI145" s="377"/>
      <c r="AJ145" s="377"/>
      <c r="AK145" s="377"/>
      <c r="AL145" s="378" t="s">
        <v>29</v>
      </c>
      <c r="AM145" s="378">
        <v>10</v>
      </c>
      <c r="AN145" s="378">
        <v>3</v>
      </c>
      <c r="AO145" s="378">
        <v>0</v>
      </c>
      <c r="AP145" s="378">
        <v>66</v>
      </c>
      <c r="AQ145" s="378">
        <v>16.2</v>
      </c>
      <c r="AR145" s="378">
        <v>0.6</v>
      </c>
      <c r="AS145" s="378">
        <v>0</v>
      </c>
      <c r="AT145" s="378">
        <v>1</v>
      </c>
      <c r="AU145" s="378">
        <v>2</v>
      </c>
      <c r="AV145" s="378">
        <v>12</v>
      </c>
      <c r="AW145" s="378">
        <v>0.3</v>
      </c>
      <c r="AX145" s="378">
        <v>0</v>
      </c>
      <c r="AY145" s="379">
        <v>5.07</v>
      </c>
      <c r="AZ145" s="379">
        <v>86.17</v>
      </c>
    </row>
    <row r="146" spans="2:52" ht="17">
      <c r="B146" t="s">
        <v>120</v>
      </c>
      <c r="C146" t="s">
        <v>929</v>
      </c>
      <c r="D146" t="s">
        <v>1521</v>
      </c>
      <c r="H146" t="s">
        <v>2</v>
      </c>
      <c r="I146">
        <v>5</v>
      </c>
      <c r="J146">
        <v>6</v>
      </c>
      <c r="K146">
        <v>86</v>
      </c>
      <c r="L146">
        <v>47</v>
      </c>
      <c r="M146">
        <v>0</v>
      </c>
      <c r="N146">
        <v>0</v>
      </c>
      <c r="O146">
        <v>0</v>
      </c>
      <c r="P146">
        <v>0</v>
      </c>
      <c r="Q146">
        <v>0</v>
      </c>
      <c r="R146">
        <v>210</v>
      </c>
      <c r="S146">
        <v>887</v>
      </c>
      <c r="T146">
        <v>7</v>
      </c>
      <c r="U146">
        <v>61</v>
      </c>
      <c r="V146">
        <v>46</v>
      </c>
      <c r="W146">
        <v>405</v>
      </c>
      <c r="X146">
        <v>2</v>
      </c>
      <c r="Y146">
        <v>4</v>
      </c>
      <c r="Z146">
        <v>9.9700000000000006</v>
      </c>
      <c r="AA146">
        <v>169.56</v>
      </c>
      <c r="AE146" s="376"/>
      <c r="AF146" s="376" t="s">
        <v>120</v>
      </c>
      <c r="AG146" s="375" t="s">
        <v>492</v>
      </c>
      <c r="AH146" s="375" t="s">
        <v>1514</v>
      </c>
      <c r="AI146" s="375"/>
      <c r="AJ146" s="375"/>
      <c r="AK146" s="375"/>
      <c r="AL146" s="378" t="s">
        <v>1481</v>
      </c>
      <c r="AM146" s="378">
        <v>9</v>
      </c>
      <c r="AN146" s="378">
        <v>60</v>
      </c>
      <c r="AO146" s="378">
        <v>52</v>
      </c>
      <c r="AP146" s="378">
        <v>40</v>
      </c>
      <c r="AQ146" s="378">
        <v>26.3</v>
      </c>
      <c r="AR146" s="378">
        <v>6.4</v>
      </c>
      <c r="AS146" s="378">
        <v>1</v>
      </c>
      <c r="AT146" s="378">
        <v>1</v>
      </c>
      <c r="AU146" s="378">
        <v>1</v>
      </c>
      <c r="AV146" s="378">
        <v>8</v>
      </c>
      <c r="AW146" s="378">
        <v>0</v>
      </c>
      <c r="AX146" s="378">
        <v>0</v>
      </c>
      <c r="AY146" s="379">
        <v>5.0599999999999996</v>
      </c>
      <c r="AZ146" s="379">
        <v>86</v>
      </c>
    </row>
    <row r="147" spans="2:52" ht="17">
      <c r="B147" t="s">
        <v>1483</v>
      </c>
      <c r="AE147" s="376"/>
      <c r="AF147" s="376" t="s">
        <v>120</v>
      </c>
      <c r="AG147" s="375" t="s">
        <v>2108</v>
      </c>
      <c r="AH147" s="375" t="s">
        <v>1523</v>
      </c>
      <c r="AI147" s="375"/>
      <c r="AJ147" s="375"/>
      <c r="AK147" s="375"/>
      <c r="AL147" s="378" t="s">
        <v>29</v>
      </c>
      <c r="AM147" s="378">
        <v>10</v>
      </c>
      <c r="AN147" s="378">
        <v>2</v>
      </c>
      <c r="AO147" s="378">
        <v>1</v>
      </c>
      <c r="AP147" s="378">
        <v>57</v>
      </c>
      <c r="AQ147" s="378">
        <v>17.3</v>
      </c>
      <c r="AR147" s="378">
        <v>0.6</v>
      </c>
      <c r="AS147" s="378">
        <v>4</v>
      </c>
      <c r="AT147" s="378">
        <v>0</v>
      </c>
      <c r="AU147" s="378">
        <v>3</v>
      </c>
      <c r="AV147" s="378">
        <v>4</v>
      </c>
      <c r="AW147" s="378">
        <v>0.2</v>
      </c>
      <c r="AX147" s="378">
        <v>0</v>
      </c>
      <c r="AY147" s="379">
        <v>5.0599999999999996</v>
      </c>
      <c r="AZ147" s="379">
        <v>85.97</v>
      </c>
    </row>
    <row r="148" spans="2:52" ht="17">
      <c r="B148" t="s">
        <v>1468</v>
      </c>
      <c r="C148" t="s">
        <v>444</v>
      </c>
      <c r="D148" t="s">
        <v>1522</v>
      </c>
      <c r="H148" t="s">
        <v>1463</v>
      </c>
      <c r="I148">
        <v>32</v>
      </c>
      <c r="J148">
        <v>10</v>
      </c>
      <c r="K148">
        <v>89</v>
      </c>
      <c r="L148">
        <v>63</v>
      </c>
      <c r="M148">
        <v>0</v>
      </c>
      <c r="N148">
        <v>0</v>
      </c>
      <c r="O148">
        <v>0</v>
      </c>
      <c r="P148">
        <v>0</v>
      </c>
      <c r="Q148">
        <v>0</v>
      </c>
      <c r="R148">
        <v>171</v>
      </c>
      <c r="S148">
        <v>971</v>
      </c>
      <c r="T148">
        <v>9</v>
      </c>
      <c r="U148">
        <v>45</v>
      </c>
      <c r="V148">
        <v>33</v>
      </c>
      <c r="W148">
        <v>237</v>
      </c>
      <c r="X148">
        <v>0</v>
      </c>
      <c r="Y148">
        <v>2</v>
      </c>
      <c r="Z148">
        <v>9.82</v>
      </c>
      <c r="AA148">
        <v>167.01</v>
      </c>
      <c r="AE148" s="376"/>
      <c r="AF148" s="376" t="s">
        <v>120</v>
      </c>
      <c r="AG148" s="375" t="s">
        <v>2109</v>
      </c>
      <c r="AH148" s="375" t="s">
        <v>1511</v>
      </c>
      <c r="AI148" s="375"/>
      <c r="AJ148" s="375"/>
      <c r="AK148" s="375"/>
      <c r="AL148" s="378" t="s">
        <v>49</v>
      </c>
      <c r="AM148" s="378">
        <v>14</v>
      </c>
      <c r="AN148" s="378">
        <v>1</v>
      </c>
      <c r="AO148" s="378">
        <v>0</v>
      </c>
      <c r="AP148" s="378">
        <v>64</v>
      </c>
      <c r="AQ148" s="378">
        <v>12.3</v>
      </c>
      <c r="AR148" s="378">
        <v>0.6</v>
      </c>
      <c r="AS148" s="378">
        <v>0</v>
      </c>
      <c r="AT148" s="378">
        <v>0</v>
      </c>
      <c r="AU148" s="378">
        <v>3</v>
      </c>
      <c r="AV148" s="378">
        <v>10</v>
      </c>
      <c r="AW148" s="378">
        <v>0.7</v>
      </c>
      <c r="AX148" s="378">
        <v>0</v>
      </c>
      <c r="AY148" s="379">
        <v>5.0599999999999996</v>
      </c>
      <c r="AZ148" s="379">
        <v>85.94</v>
      </c>
    </row>
    <row r="149" spans="2:52" ht="17">
      <c r="B149" t="s">
        <v>1483</v>
      </c>
      <c r="AE149" s="376"/>
      <c r="AF149" s="376" t="s">
        <v>120</v>
      </c>
      <c r="AG149" s="375" t="s">
        <v>2110</v>
      </c>
      <c r="AH149" s="375" t="s">
        <v>1500</v>
      </c>
      <c r="AI149" s="375"/>
      <c r="AJ149" s="375"/>
      <c r="AK149" s="375"/>
      <c r="AL149" s="378" t="s">
        <v>1477</v>
      </c>
      <c r="AM149" s="378">
        <v>11</v>
      </c>
      <c r="AN149" s="378">
        <v>2</v>
      </c>
      <c r="AO149" s="378">
        <v>1</v>
      </c>
      <c r="AP149" s="378">
        <v>70</v>
      </c>
      <c r="AQ149" s="378">
        <v>14.4</v>
      </c>
      <c r="AR149" s="378">
        <v>0.7</v>
      </c>
      <c r="AS149" s="378">
        <v>0</v>
      </c>
      <c r="AT149" s="378">
        <v>1</v>
      </c>
      <c r="AU149" s="378">
        <v>1</v>
      </c>
      <c r="AV149" s="378">
        <v>12</v>
      </c>
      <c r="AW149" s="378">
        <v>0.1</v>
      </c>
      <c r="AX149" s="378">
        <v>0</v>
      </c>
      <c r="AY149" s="379">
        <v>5.05</v>
      </c>
      <c r="AZ149" s="379">
        <v>85.89</v>
      </c>
    </row>
    <row r="150" spans="2:52" ht="17">
      <c r="B150" t="s">
        <v>1464</v>
      </c>
      <c r="C150" t="s">
        <v>472</v>
      </c>
      <c r="D150" t="s">
        <v>1496</v>
      </c>
      <c r="H150" t="s">
        <v>25</v>
      </c>
      <c r="I150">
        <v>15</v>
      </c>
      <c r="J150">
        <v>10</v>
      </c>
      <c r="K150">
        <v>99</v>
      </c>
      <c r="L150">
        <v>91</v>
      </c>
      <c r="M150">
        <v>0</v>
      </c>
      <c r="N150">
        <v>0</v>
      </c>
      <c r="O150">
        <v>0</v>
      </c>
      <c r="P150">
        <v>0</v>
      </c>
      <c r="Q150">
        <v>0</v>
      </c>
      <c r="R150">
        <v>1</v>
      </c>
      <c r="S150">
        <v>4</v>
      </c>
      <c r="T150">
        <v>0</v>
      </c>
      <c r="U150">
        <v>130</v>
      </c>
      <c r="V150">
        <v>85</v>
      </c>
      <c r="W150">
        <v>1232</v>
      </c>
      <c r="X150">
        <v>7</v>
      </c>
      <c r="Y150">
        <v>1</v>
      </c>
      <c r="Z150">
        <v>9.6999999999999993</v>
      </c>
      <c r="AA150">
        <v>164.91</v>
      </c>
      <c r="AE150" s="376"/>
      <c r="AF150" s="376" t="s">
        <v>120</v>
      </c>
      <c r="AG150" s="375" t="s">
        <v>344</v>
      </c>
      <c r="AH150" s="375" t="s">
        <v>1518</v>
      </c>
      <c r="AI150" s="375"/>
      <c r="AJ150" s="375"/>
      <c r="AK150" s="375"/>
      <c r="AL150" s="378" t="s">
        <v>1482</v>
      </c>
      <c r="AM150" s="378">
        <v>9</v>
      </c>
      <c r="AN150" s="378">
        <v>5</v>
      </c>
      <c r="AO150" s="378">
        <v>2</v>
      </c>
      <c r="AP150" s="378">
        <v>55</v>
      </c>
      <c r="AQ150" s="378">
        <v>32.299999999999997</v>
      </c>
      <c r="AR150" s="378">
        <v>0.7</v>
      </c>
      <c r="AS150" s="378">
        <v>1</v>
      </c>
      <c r="AT150" s="378">
        <v>0</v>
      </c>
      <c r="AU150" s="378">
        <v>3</v>
      </c>
      <c r="AV150" s="378">
        <v>6</v>
      </c>
      <c r="AW150" s="378">
        <v>0.2</v>
      </c>
      <c r="AX150" s="378">
        <v>0</v>
      </c>
      <c r="AY150" s="379">
        <v>5.05</v>
      </c>
      <c r="AZ150" s="379">
        <v>85.86</v>
      </c>
    </row>
    <row r="151" spans="2:52" ht="17">
      <c r="B151" t="s">
        <v>1483</v>
      </c>
      <c r="AE151" s="376"/>
      <c r="AF151" s="376" t="s">
        <v>120</v>
      </c>
      <c r="AG151" s="375" t="s">
        <v>2111</v>
      </c>
      <c r="AH151" s="375" t="s">
        <v>1485</v>
      </c>
      <c r="AI151" s="375"/>
      <c r="AJ151" s="375"/>
      <c r="AK151" s="375"/>
      <c r="AL151" s="378" t="s">
        <v>1461</v>
      </c>
      <c r="AM151" s="378">
        <v>8</v>
      </c>
      <c r="AN151" s="378">
        <v>1</v>
      </c>
      <c r="AO151" s="378">
        <v>0</v>
      </c>
      <c r="AP151" s="378">
        <v>67</v>
      </c>
      <c r="AQ151" s="378">
        <v>21.6</v>
      </c>
      <c r="AR151" s="378">
        <v>0.5</v>
      </c>
      <c r="AS151" s="378">
        <v>1</v>
      </c>
      <c r="AT151" s="378">
        <v>0</v>
      </c>
      <c r="AU151" s="378">
        <v>1</v>
      </c>
      <c r="AV151" s="378">
        <v>6</v>
      </c>
      <c r="AW151" s="378">
        <v>0.1</v>
      </c>
      <c r="AX151" s="378">
        <v>0</v>
      </c>
      <c r="AY151" s="379">
        <v>5.04</v>
      </c>
      <c r="AZ151" s="379">
        <v>85.61</v>
      </c>
    </row>
    <row r="152" spans="2:52" ht="17">
      <c r="B152" t="s">
        <v>120</v>
      </c>
      <c r="C152" t="s">
        <v>924</v>
      </c>
      <c r="D152" t="s">
        <v>1523</v>
      </c>
      <c r="H152" t="s">
        <v>29</v>
      </c>
      <c r="I152">
        <v>11</v>
      </c>
      <c r="J152">
        <v>10</v>
      </c>
      <c r="K152">
        <v>87</v>
      </c>
      <c r="L152">
        <v>66</v>
      </c>
      <c r="M152">
        <v>0</v>
      </c>
      <c r="N152">
        <v>0</v>
      </c>
      <c r="O152">
        <v>0</v>
      </c>
      <c r="P152">
        <v>0</v>
      </c>
      <c r="Q152">
        <v>0</v>
      </c>
      <c r="R152">
        <v>187</v>
      </c>
      <c r="S152">
        <v>804</v>
      </c>
      <c r="T152">
        <v>7</v>
      </c>
      <c r="U152">
        <v>61</v>
      </c>
      <c r="V152">
        <v>46</v>
      </c>
      <c r="W152">
        <v>439</v>
      </c>
      <c r="X152">
        <v>2</v>
      </c>
      <c r="Y152">
        <v>4</v>
      </c>
      <c r="Z152">
        <v>9.67</v>
      </c>
      <c r="AA152">
        <v>164.46</v>
      </c>
      <c r="AE152" s="376"/>
      <c r="AF152" s="376" t="s">
        <v>120</v>
      </c>
      <c r="AG152" s="375" t="s">
        <v>727</v>
      </c>
      <c r="AH152" s="375" t="s">
        <v>1511</v>
      </c>
      <c r="AI152" s="375"/>
      <c r="AJ152" s="375"/>
      <c r="AK152" s="375"/>
      <c r="AL152" s="378" t="s">
        <v>49</v>
      </c>
      <c r="AM152" s="378">
        <v>14</v>
      </c>
      <c r="AN152" s="378">
        <v>31</v>
      </c>
      <c r="AO152" s="378">
        <v>20</v>
      </c>
      <c r="AP152" s="378">
        <v>34</v>
      </c>
      <c r="AQ152" s="378">
        <v>19.3</v>
      </c>
      <c r="AR152" s="378">
        <v>6.8</v>
      </c>
      <c r="AS152" s="378">
        <v>6</v>
      </c>
      <c r="AT152" s="378">
        <v>1</v>
      </c>
      <c r="AU152" s="378">
        <v>0</v>
      </c>
      <c r="AV152" s="378">
        <v>2</v>
      </c>
      <c r="AW152" s="378">
        <v>0.1</v>
      </c>
      <c r="AX152" s="378">
        <v>0</v>
      </c>
      <c r="AY152" s="379">
        <v>5.03</v>
      </c>
      <c r="AZ152" s="379">
        <v>85.49</v>
      </c>
    </row>
    <row r="153" spans="2:52" ht="18">
      <c r="B153" t="s">
        <v>1483</v>
      </c>
      <c r="AE153" s="376"/>
      <c r="AF153" s="376" t="s">
        <v>120</v>
      </c>
      <c r="AG153" s="377" t="s">
        <v>1382</v>
      </c>
      <c r="AH153" s="377" t="s">
        <v>1719</v>
      </c>
      <c r="AI153" s="377"/>
      <c r="AJ153" s="377"/>
      <c r="AK153" s="377"/>
      <c r="AL153" s="378" t="s">
        <v>1482</v>
      </c>
      <c r="AM153" s="378">
        <v>9</v>
      </c>
      <c r="AN153" s="378">
        <v>5</v>
      </c>
      <c r="AO153" s="378">
        <v>2</v>
      </c>
      <c r="AP153" s="378">
        <v>61</v>
      </c>
      <c r="AQ153" s="378">
        <v>24.9</v>
      </c>
      <c r="AR153" s="378">
        <v>1.1000000000000001</v>
      </c>
      <c r="AS153" s="378">
        <v>2</v>
      </c>
      <c r="AT153" s="378">
        <v>0</v>
      </c>
      <c r="AU153" s="378">
        <v>1</v>
      </c>
      <c r="AV153" s="378">
        <v>3</v>
      </c>
      <c r="AW153" s="378">
        <v>0.1</v>
      </c>
      <c r="AX153" s="378">
        <v>0</v>
      </c>
      <c r="AY153" s="379">
        <v>5.0199999999999996</v>
      </c>
      <c r="AZ153" s="379">
        <v>85.26</v>
      </c>
    </row>
    <row r="154" spans="2:52" ht="17">
      <c r="B154" t="s">
        <v>1470</v>
      </c>
      <c r="C154" t="s">
        <v>146</v>
      </c>
      <c r="D154" t="s">
        <v>1486</v>
      </c>
      <c r="H154" t="s">
        <v>433</v>
      </c>
      <c r="I154">
        <v>4</v>
      </c>
      <c r="J154">
        <v>8</v>
      </c>
      <c r="K154">
        <v>98</v>
      </c>
      <c r="L154">
        <v>88</v>
      </c>
      <c r="M154">
        <v>0</v>
      </c>
      <c r="N154">
        <v>0</v>
      </c>
      <c r="O154">
        <v>0</v>
      </c>
      <c r="P154">
        <v>0</v>
      </c>
      <c r="Q154">
        <v>0</v>
      </c>
      <c r="R154">
        <v>0</v>
      </c>
      <c r="S154">
        <v>1</v>
      </c>
      <c r="T154">
        <v>0</v>
      </c>
      <c r="U154">
        <v>128</v>
      </c>
      <c r="V154">
        <v>75</v>
      </c>
      <c r="W154">
        <v>1160</v>
      </c>
      <c r="X154">
        <v>8</v>
      </c>
      <c r="Y154">
        <v>1</v>
      </c>
      <c r="Z154">
        <v>9.65</v>
      </c>
      <c r="AA154">
        <v>164.13</v>
      </c>
      <c r="AE154" s="376"/>
      <c r="AF154" s="376" t="s">
        <v>120</v>
      </c>
      <c r="AG154" s="375" t="s">
        <v>2112</v>
      </c>
      <c r="AH154" s="375" t="s">
        <v>1499</v>
      </c>
      <c r="AI154" s="375"/>
      <c r="AJ154" s="375"/>
      <c r="AK154" s="375"/>
      <c r="AL154" s="378" t="s">
        <v>1476</v>
      </c>
      <c r="AM154" s="378">
        <v>14</v>
      </c>
      <c r="AN154" s="378">
        <v>1</v>
      </c>
      <c r="AO154" s="378">
        <v>0</v>
      </c>
      <c r="AP154" s="378">
        <v>70</v>
      </c>
      <c r="AQ154" s="378">
        <v>13.8</v>
      </c>
      <c r="AR154" s="378">
        <v>0.4</v>
      </c>
      <c r="AS154" s="378">
        <v>0</v>
      </c>
      <c r="AT154" s="378">
        <v>0</v>
      </c>
      <c r="AU154" s="378">
        <v>2</v>
      </c>
      <c r="AV154" s="378">
        <v>13</v>
      </c>
      <c r="AW154" s="378">
        <v>0.1</v>
      </c>
      <c r="AX154" s="378">
        <v>0</v>
      </c>
      <c r="AY154" s="379">
        <v>5</v>
      </c>
      <c r="AZ154" s="379">
        <v>85</v>
      </c>
    </row>
    <row r="155" spans="2:52" ht="17">
      <c r="B155" t="s">
        <v>1483</v>
      </c>
      <c r="AE155" s="376"/>
      <c r="AF155" s="376" t="s">
        <v>120</v>
      </c>
      <c r="AG155" s="375" t="s">
        <v>2113</v>
      </c>
      <c r="AH155" s="375" t="s">
        <v>1499</v>
      </c>
      <c r="AI155" s="375"/>
      <c r="AJ155" s="375"/>
      <c r="AK155" s="375"/>
      <c r="AL155" s="378" t="s">
        <v>1476</v>
      </c>
      <c r="AM155" s="378">
        <v>14</v>
      </c>
      <c r="AN155" s="378">
        <v>1</v>
      </c>
      <c r="AO155" s="378">
        <v>0</v>
      </c>
      <c r="AP155" s="378">
        <v>57</v>
      </c>
      <c r="AQ155" s="378">
        <v>28.2</v>
      </c>
      <c r="AR155" s="378">
        <v>0.4</v>
      </c>
      <c r="AS155" s="378">
        <v>1</v>
      </c>
      <c r="AT155" s="378">
        <v>1</v>
      </c>
      <c r="AU155" s="378">
        <v>2</v>
      </c>
      <c r="AV155" s="378">
        <v>6</v>
      </c>
      <c r="AW155" s="378">
        <v>0.3</v>
      </c>
      <c r="AX155" s="378">
        <v>0</v>
      </c>
      <c r="AY155" s="379">
        <v>4.96</v>
      </c>
      <c r="AZ155" s="379">
        <v>84.27</v>
      </c>
    </row>
    <row r="156" spans="2:52" ht="17">
      <c r="B156" t="s">
        <v>1468</v>
      </c>
      <c r="C156" t="s">
        <v>168</v>
      </c>
      <c r="D156" t="s">
        <v>1488</v>
      </c>
      <c r="H156" t="s">
        <v>1465</v>
      </c>
      <c r="I156">
        <v>17</v>
      </c>
      <c r="J156">
        <v>7</v>
      </c>
      <c r="K156">
        <v>99</v>
      </c>
      <c r="L156">
        <v>92</v>
      </c>
      <c r="M156">
        <v>0</v>
      </c>
      <c r="N156">
        <v>0</v>
      </c>
      <c r="O156">
        <v>0</v>
      </c>
      <c r="P156">
        <v>0</v>
      </c>
      <c r="Q156">
        <v>0</v>
      </c>
      <c r="R156">
        <v>2</v>
      </c>
      <c r="S156">
        <v>23</v>
      </c>
      <c r="T156">
        <v>0</v>
      </c>
      <c r="U156">
        <v>119</v>
      </c>
      <c r="V156">
        <v>72</v>
      </c>
      <c r="W156">
        <v>1141</v>
      </c>
      <c r="X156">
        <v>8</v>
      </c>
      <c r="Y156">
        <v>1</v>
      </c>
      <c r="Z156">
        <v>9.61</v>
      </c>
      <c r="AA156">
        <v>163.43</v>
      </c>
      <c r="AE156" s="376"/>
      <c r="AF156" s="376" t="s">
        <v>120</v>
      </c>
      <c r="AG156" s="375" t="s">
        <v>688</v>
      </c>
      <c r="AH156" s="375" t="s">
        <v>1513</v>
      </c>
      <c r="AI156" s="375"/>
      <c r="AJ156" s="375"/>
      <c r="AK156" s="375"/>
      <c r="AL156" s="378" t="s">
        <v>8</v>
      </c>
      <c r="AM156" s="378">
        <v>13</v>
      </c>
      <c r="AN156" s="378">
        <v>42</v>
      </c>
      <c r="AO156" s="378">
        <v>31</v>
      </c>
      <c r="AP156" s="378">
        <v>37</v>
      </c>
      <c r="AQ156" s="378">
        <v>16.2</v>
      </c>
      <c r="AR156" s="378">
        <v>8.6</v>
      </c>
      <c r="AS156" s="378">
        <v>2</v>
      </c>
      <c r="AT156" s="378">
        <v>0</v>
      </c>
      <c r="AU156" s="378">
        <v>0</v>
      </c>
      <c r="AV156" s="378">
        <v>5</v>
      </c>
      <c r="AW156" s="378">
        <v>0.1</v>
      </c>
      <c r="AX156" s="378">
        <v>0</v>
      </c>
      <c r="AY156" s="379">
        <v>4.95</v>
      </c>
      <c r="AZ156" s="379">
        <v>84.11</v>
      </c>
    </row>
    <row r="157" spans="2:52" ht="17">
      <c r="B157" t="s">
        <v>1483</v>
      </c>
      <c r="AE157" s="376"/>
      <c r="AF157" s="376" t="s">
        <v>120</v>
      </c>
      <c r="AG157" s="375" t="s">
        <v>2114</v>
      </c>
      <c r="AH157" s="375" t="s">
        <v>1495</v>
      </c>
      <c r="AI157" s="375"/>
      <c r="AJ157" s="375"/>
      <c r="AK157" s="375"/>
      <c r="AL157" s="378" t="s">
        <v>18</v>
      </c>
      <c r="AM157" s="378">
        <v>9</v>
      </c>
      <c r="AN157" s="378">
        <v>7</v>
      </c>
      <c r="AO157" s="378">
        <v>3</v>
      </c>
      <c r="AP157" s="378">
        <v>65</v>
      </c>
      <c r="AQ157" s="378">
        <v>9.6999999999999993</v>
      </c>
      <c r="AR157" s="378">
        <v>0.6</v>
      </c>
      <c r="AS157" s="378">
        <v>1</v>
      </c>
      <c r="AT157" s="378">
        <v>0</v>
      </c>
      <c r="AU157" s="378">
        <v>2</v>
      </c>
      <c r="AV157" s="378">
        <v>14</v>
      </c>
      <c r="AW157" s="378">
        <v>0.6</v>
      </c>
      <c r="AX157" s="378">
        <v>0</v>
      </c>
      <c r="AY157" s="379">
        <v>4.9400000000000004</v>
      </c>
      <c r="AZ157" s="379">
        <v>84.06</v>
      </c>
    </row>
    <row r="158" spans="2:52" ht="18">
      <c r="B158" t="s">
        <v>1473</v>
      </c>
      <c r="C158" t="s">
        <v>135</v>
      </c>
      <c r="D158" t="s">
        <v>1486</v>
      </c>
      <c r="H158" t="s">
        <v>433</v>
      </c>
      <c r="I158">
        <v>4</v>
      </c>
      <c r="J158">
        <v>8</v>
      </c>
      <c r="K158">
        <v>99</v>
      </c>
      <c r="L158">
        <v>96</v>
      </c>
      <c r="M158">
        <v>0</v>
      </c>
      <c r="N158">
        <v>0</v>
      </c>
      <c r="O158">
        <v>0</v>
      </c>
      <c r="P158">
        <v>0</v>
      </c>
      <c r="Q158">
        <v>0</v>
      </c>
      <c r="R158">
        <v>1</v>
      </c>
      <c r="S158">
        <v>2</v>
      </c>
      <c r="T158">
        <v>0</v>
      </c>
      <c r="U158">
        <v>168</v>
      </c>
      <c r="V158">
        <v>114</v>
      </c>
      <c r="W158">
        <v>1208</v>
      </c>
      <c r="X158">
        <v>7</v>
      </c>
      <c r="Y158">
        <v>1</v>
      </c>
      <c r="Z158">
        <v>9.6</v>
      </c>
      <c r="AA158">
        <v>163.19999999999999</v>
      </c>
      <c r="AE158" s="376"/>
      <c r="AF158" s="376" t="s">
        <v>120</v>
      </c>
      <c r="AG158" s="377" t="s">
        <v>1866</v>
      </c>
      <c r="AH158" s="377" t="s">
        <v>1720</v>
      </c>
      <c r="AI158" s="377"/>
      <c r="AJ158" s="377"/>
      <c r="AK158" s="377"/>
      <c r="AL158" s="378" t="s">
        <v>1471</v>
      </c>
      <c r="AM158" s="378">
        <v>9</v>
      </c>
      <c r="AN158" s="378">
        <v>24</v>
      </c>
      <c r="AO158" s="378">
        <v>12</v>
      </c>
      <c r="AP158" s="378">
        <v>32</v>
      </c>
      <c r="AQ158" s="378">
        <v>9.3000000000000007</v>
      </c>
      <c r="AR158" s="378">
        <v>8</v>
      </c>
      <c r="AS158" s="378">
        <v>5</v>
      </c>
      <c r="AT158" s="378">
        <v>1</v>
      </c>
      <c r="AU158" s="378">
        <v>1</v>
      </c>
      <c r="AV158" s="378">
        <v>2</v>
      </c>
      <c r="AW158" s="378">
        <v>0.1</v>
      </c>
      <c r="AX158" s="378">
        <v>0</v>
      </c>
      <c r="AY158" s="379">
        <v>4.9400000000000004</v>
      </c>
      <c r="AZ158" s="379">
        <v>84.05</v>
      </c>
    </row>
    <row r="159" spans="2:52" ht="17">
      <c r="B159" t="s">
        <v>1483</v>
      </c>
      <c r="AE159" s="376"/>
      <c r="AF159" s="375" t="s">
        <v>1458</v>
      </c>
      <c r="AG159" s="375" t="s">
        <v>720</v>
      </c>
      <c r="AH159" s="375" t="s">
        <v>1495</v>
      </c>
      <c r="AI159" s="375"/>
      <c r="AJ159" s="375"/>
      <c r="AK159" s="375"/>
      <c r="AL159" s="378" t="s">
        <v>18</v>
      </c>
      <c r="AM159" s="378">
        <v>9</v>
      </c>
      <c r="AN159" s="378">
        <v>53</v>
      </c>
      <c r="AO159" s="378">
        <v>41</v>
      </c>
      <c r="AP159" s="378">
        <v>50</v>
      </c>
      <c r="AQ159" s="378">
        <v>7.5</v>
      </c>
      <c r="AR159" s="378">
        <v>0.6</v>
      </c>
      <c r="AS159" s="378">
        <v>0</v>
      </c>
      <c r="AT159" s="378">
        <v>0</v>
      </c>
      <c r="AU159" s="378">
        <v>7</v>
      </c>
      <c r="AV159" s="378">
        <v>17</v>
      </c>
      <c r="AW159" s="378">
        <v>1.1000000000000001</v>
      </c>
      <c r="AX159" s="378">
        <v>0</v>
      </c>
      <c r="AY159" s="379">
        <v>4.9400000000000004</v>
      </c>
      <c r="AZ159" s="379">
        <v>84.01</v>
      </c>
    </row>
    <row r="160" spans="2:52" ht="17">
      <c r="B160" t="s">
        <v>1472</v>
      </c>
      <c r="C160" t="s">
        <v>104</v>
      </c>
      <c r="D160" t="s">
        <v>1524</v>
      </c>
      <c r="H160" t="s">
        <v>1480</v>
      </c>
      <c r="I160">
        <v>17</v>
      </c>
      <c r="J160">
        <v>10</v>
      </c>
      <c r="K160">
        <v>98</v>
      </c>
      <c r="L160">
        <v>47</v>
      </c>
      <c r="M160">
        <v>0</v>
      </c>
      <c r="N160">
        <v>0</v>
      </c>
      <c r="O160">
        <v>0</v>
      </c>
      <c r="P160">
        <v>0</v>
      </c>
      <c r="Q160">
        <v>0</v>
      </c>
      <c r="R160">
        <v>215</v>
      </c>
      <c r="S160">
        <v>979</v>
      </c>
      <c r="T160">
        <v>10</v>
      </c>
      <c r="U160">
        <v>20</v>
      </c>
      <c r="V160">
        <v>17</v>
      </c>
      <c r="W160">
        <v>129</v>
      </c>
      <c r="X160">
        <v>0</v>
      </c>
      <c r="Y160">
        <v>2</v>
      </c>
      <c r="Z160">
        <v>9.59</v>
      </c>
      <c r="AA160">
        <v>163.01</v>
      </c>
      <c r="AE160" s="376"/>
      <c r="AF160" s="376" t="s">
        <v>120</v>
      </c>
      <c r="AG160" s="375" t="s">
        <v>2115</v>
      </c>
      <c r="AH160" s="375" t="s">
        <v>1511</v>
      </c>
      <c r="AI160" s="375"/>
      <c r="AJ160" s="375"/>
      <c r="AK160" s="375"/>
      <c r="AL160" s="378" t="s">
        <v>49</v>
      </c>
      <c r="AM160" s="378">
        <v>14</v>
      </c>
      <c r="AN160" s="378">
        <v>0</v>
      </c>
      <c r="AO160" s="378">
        <v>0</v>
      </c>
      <c r="AP160" s="378">
        <v>67</v>
      </c>
      <c r="AQ160" s="378">
        <v>18.5</v>
      </c>
      <c r="AR160" s="378">
        <v>0.6</v>
      </c>
      <c r="AS160" s="378">
        <v>1</v>
      </c>
      <c r="AT160" s="378">
        <v>0</v>
      </c>
      <c r="AU160" s="378">
        <v>1</v>
      </c>
      <c r="AV160" s="378">
        <v>4</v>
      </c>
      <c r="AW160" s="378">
        <v>0.1</v>
      </c>
      <c r="AX160" s="378">
        <v>0</v>
      </c>
      <c r="AY160" s="379">
        <v>4.9400000000000004</v>
      </c>
      <c r="AZ160" s="379">
        <v>84.01</v>
      </c>
    </row>
    <row r="161" spans="2:52" ht="18">
      <c r="B161" t="s">
        <v>1483</v>
      </c>
      <c r="AE161" s="376"/>
      <c r="AF161" s="376" t="s">
        <v>120</v>
      </c>
      <c r="AG161" s="377" t="s">
        <v>750</v>
      </c>
      <c r="AH161" s="377" t="s">
        <v>1721</v>
      </c>
      <c r="AI161" s="377"/>
      <c r="AJ161" s="377"/>
      <c r="AK161" s="377"/>
      <c r="AL161" s="378" t="s">
        <v>1463</v>
      </c>
      <c r="AM161" s="378">
        <v>10</v>
      </c>
      <c r="AN161" s="378">
        <v>7</v>
      </c>
      <c r="AO161" s="378">
        <v>3</v>
      </c>
      <c r="AP161" s="378">
        <v>50</v>
      </c>
      <c r="AQ161" s="378">
        <v>7.9</v>
      </c>
      <c r="AR161" s="378">
        <v>0.5</v>
      </c>
      <c r="AS161" s="378">
        <v>1</v>
      </c>
      <c r="AT161" s="378">
        <v>1</v>
      </c>
      <c r="AU161" s="378">
        <v>5</v>
      </c>
      <c r="AV161" s="378">
        <v>14</v>
      </c>
      <c r="AW161" s="378">
        <v>1.5</v>
      </c>
      <c r="AX161" s="378">
        <v>0</v>
      </c>
      <c r="AY161" s="379">
        <v>4.93</v>
      </c>
      <c r="AZ161" s="379">
        <v>83.77</v>
      </c>
    </row>
    <row r="162" spans="2:52" ht="17">
      <c r="B162" t="s">
        <v>1464</v>
      </c>
      <c r="C162" t="s">
        <v>580</v>
      </c>
      <c r="D162" t="s">
        <v>1525</v>
      </c>
      <c r="H162" t="s">
        <v>36</v>
      </c>
      <c r="I162">
        <v>5</v>
      </c>
      <c r="J162">
        <v>11</v>
      </c>
      <c r="K162">
        <v>99</v>
      </c>
      <c r="L162">
        <v>82</v>
      </c>
      <c r="M162">
        <v>0</v>
      </c>
      <c r="N162">
        <v>0</v>
      </c>
      <c r="O162">
        <v>0</v>
      </c>
      <c r="P162">
        <v>0</v>
      </c>
      <c r="Q162">
        <v>0</v>
      </c>
      <c r="R162">
        <v>3</v>
      </c>
      <c r="S162">
        <v>4</v>
      </c>
      <c r="T162">
        <v>2</v>
      </c>
      <c r="U162">
        <v>141</v>
      </c>
      <c r="V162">
        <v>103</v>
      </c>
      <c r="W162">
        <v>1080</v>
      </c>
      <c r="X162">
        <v>7</v>
      </c>
      <c r="Y162">
        <v>1</v>
      </c>
      <c r="Z162">
        <v>9.51</v>
      </c>
      <c r="AA162">
        <v>161.62</v>
      </c>
      <c r="AE162" s="376"/>
      <c r="AF162" s="376" t="s">
        <v>120</v>
      </c>
      <c r="AG162" s="375" t="s">
        <v>2116</v>
      </c>
      <c r="AH162" s="375" t="s">
        <v>1532</v>
      </c>
      <c r="AI162" s="375"/>
      <c r="AJ162" s="375"/>
      <c r="AK162" s="375"/>
      <c r="AL162" s="378" t="s">
        <v>1474</v>
      </c>
      <c r="AM162" s="378">
        <v>9</v>
      </c>
      <c r="AN162" s="378">
        <v>2</v>
      </c>
      <c r="AO162" s="378">
        <v>0</v>
      </c>
      <c r="AP162" s="378">
        <v>72</v>
      </c>
      <c r="AQ162" s="378">
        <v>10.3</v>
      </c>
      <c r="AR162" s="378">
        <v>0.8</v>
      </c>
      <c r="AS162" s="378">
        <v>0</v>
      </c>
      <c r="AT162" s="378">
        <v>0</v>
      </c>
      <c r="AU162" s="378">
        <v>1</v>
      </c>
      <c r="AV162" s="378">
        <v>13</v>
      </c>
      <c r="AW162" s="378">
        <v>0.1</v>
      </c>
      <c r="AX162" s="378">
        <v>0</v>
      </c>
      <c r="AY162" s="379">
        <v>4.93</v>
      </c>
      <c r="AZ162" s="379">
        <v>83.76</v>
      </c>
    </row>
    <row r="163" spans="2:52" ht="17">
      <c r="B163" t="s">
        <v>1483</v>
      </c>
      <c r="AE163" s="376"/>
      <c r="AF163" s="376" t="s">
        <v>120</v>
      </c>
      <c r="AG163" s="375" t="s">
        <v>698</v>
      </c>
      <c r="AH163" s="375" t="s">
        <v>1487</v>
      </c>
      <c r="AI163" s="375"/>
      <c r="AJ163" s="375"/>
      <c r="AK163" s="375"/>
      <c r="AL163" s="378" t="s">
        <v>1463</v>
      </c>
      <c r="AM163" s="378">
        <v>10</v>
      </c>
      <c r="AN163" s="378">
        <v>3</v>
      </c>
      <c r="AO163" s="378">
        <v>1</v>
      </c>
      <c r="AP163" s="378">
        <v>54</v>
      </c>
      <c r="AQ163" s="378">
        <v>26.3</v>
      </c>
      <c r="AR163" s="378">
        <v>0.8</v>
      </c>
      <c r="AS163" s="378">
        <v>1</v>
      </c>
      <c r="AT163" s="378">
        <v>0</v>
      </c>
      <c r="AU163" s="378">
        <v>2</v>
      </c>
      <c r="AV163" s="378">
        <v>11</v>
      </c>
      <c r="AW163" s="378">
        <v>0.9</v>
      </c>
      <c r="AX163" s="378">
        <v>0</v>
      </c>
      <c r="AY163" s="379">
        <v>4.92</v>
      </c>
      <c r="AZ163" s="379">
        <v>83.67</v>
      </c>
    </row>
    <row r="164" spans="2:52" ht="17">
      <c r="B164" t="s">
        <v>1467</v>
      </c>
      <c r="C164" t="s">
        <v>156</v>
      </c>
      <c r="D164" t="s">
        <v>1504</v>
      </c>
      <c r="H164" t="s">
        <v>36</v>
      </c>
      <c r="I164">
        <v>5</v>
      </c>
      <c r="J164">
        <v>11</v>
      </c>
      <c r="K164">
        <v>99</v>
      </c>
      <c r="L164">
        <v>98</v>
      </c>
      <c r="M164">
        <v>0</v>
      </c>
      <c r="N164">
        <v>0</v>
      </c>
      <c r="O164">
        <v>0</v>
      </c>
      <c r="P164">
        <v>0</v>
      </c>
      <c r="Q164">
        <v>0</v>
      </c>
      <c r="R164">
        <v>12</v>
      </c>
      <c r="S164">
        <v>81</v>
      </c>
      <c r="T164">
        <v>0</v>
      </c>
      <c r="U164">
        <v>148</v>
      </c>
      <c r="V164">
        <v>105</v>
      </c>
      <c r="W164">
        <v>1146</v>
      </c>
      <c r="X164">
        <v>7</v>
      </c>
      <c r="Y164">
        <v>1</v>
      </c>
      <c r="Z164">
        <v>9.4700000000000006</v>
      </c>
      <c r="AA164">
        <v>161.01</v>
      </c>
      <c r="AE164" s="376"/>
      <c r="AF164" s="376" t="s">
        <v>120</v>
      </c>
      <c r="AG164" s="375" t="s">
        <v>700</v>
      </c>
      <c r="AH164" s="375" t="s">
        <v>1524</v>
      </c>
      <c r="AI164" s="375"/>
      <c r="AJ164" s="375"/>
      <c r="AK164" s="375"/>
      <c r="AL164" s="378" t="s">
        <v>1480</v>
      </c>
      <c r="AM164" s="378">
        <v>10</v>
      </c>
      <c r="AN164" s="378">
        <v>4</v>
      </c>
      <c r="AO164" s="378">
        <v>1</v>
      </c>
      <c r="AP164" s="378">
        <v>56</v>
      </c>
      <c r="AQ164" s="378">
        <v>28.1</v>
      </c>
      <c r="AR164" s="378">
        <v>0.6</v>
      </c>
      <c r="AS164" s="378">
        <v>1</v>
      </c>
      <c r="AT164" s="378">
        <v>0</v>
      </c>
      <c r="AU164" s="378">
        <v>2</v>
      </c>
      <c r="AV164" s="378">
        <v>9</v>
      </c>
      <c r="AW164" s="378">
        <v>0.5</v>
      </c>
      <c r="AX164" s="378">
        <v>0</v>
      </c>
      <c r="AY164" s="379">
        <v>4.9000000000000004</v>
      </c>
      <c r="AZ164" s="379">
        <v>83.29</v>
      </c>
    </row>
    <row r="165" spans="2:52" ht="17">
      <c r="B165" t="s">
        <v>1483</v>
      </c>
      <c r="AE165" s="376"/>
      <c r="AF165" s="376" t="s">
        <v>120</v>
      </c>
      <c r="AG165" s="375" t="s">
        <v>2117</v>
      </c>
      <c r="AH165" s="375" t="s">
        <v>1500</v>
      </c>
      <c r="AI165" s="375"/>
      <c r="AJ165" s="375"/>
      <c r="AK165" s="375"/>
      <c r="AL165" s="378" t="s">
        <v>1477</v>
      </c>
      <c r="AM165" s="378">
        <v>11</v>
      </c>
      <c r="AN165" s="378">
        <v>6</v>
      </c>
      <c r="AO165" s="378">
        <v>2</v>
      </c>
      <c r="AP165" s="378">
        <v>60</v>
      </c>
      <c r="AQ165" s="378">
        <v>20.9</v>
      </c>
      <c r="AR165" s="378">
        <v>0.7</v>
      </c>
      <c r="AS165" s="378">
        <v>0</v>
      </c>
      <c r="AT165" s="378">
        <v>0</v>
      </c>
      <c r="AU165" s="378">
        <v>3</v>
      </c>
      <c r="AV165" s="378">
        <v>19</v>
      </c>
      <c r="AW165" s="378">
        <v>0.2</v>
      </c>
      <c r="AX165" s="378">
        <v>0</v>
      </c>
      <c r="AY165" s="379">
        <v>4.9000000000000004</v>
      </c>
      <c r="AZ165" s="379">
        <v>83.25</v>
      </c>
    </row>
    <row r="166" spans="2:52" ht="18">
      <c r="B166" t="s">
        <v>1473</v>
      </c>
      <c r="C166" t="s">
        <v>469</v>
      </c>
      <c r="D166" t="s">
        <v>1499</v>
      </c>
      <c r="H166" t="s">
        <v>1476</v>
      </c>
      <c r="I166">
        <v>24</v>
      </c>
      <c r="J166">
        <v>14</v>
      </c>
      <c r="K166">
        <v>99</v>
      </c>
      <c r="L166">
        <v>90</v>
      </c>
      <c r="M166">
        <v>0</v>
      </c>
      <c r="N166">
        <v>0</v>
      </c>
      <c r="O166">
        <v>0</v>
      </c>
      <c r="P166">
        <v>0</v>
      </c>
      <c r="Q166">
        <v>0</v>
      </c>
      <c r="R166">
        <v>5</v>
      </c>
      <c r="S166">
        <v>45</v>
      </c>
      <c r="T166">
        <v>0</v>
      </c>
      <c r="U166">
        <v>137</v>
      </c>
      <c r="V166">
        <v>93</v>
      </c>
      <c r="W166">
        <v>1166</v>
      </c>
      <c r="X166">
        <v>7</v>
      </c>
      <c r="Y166">
        <v>1</v>
      </c>
      <c r="Z166">
        <v>9.42</v>
      </c>
      <c r="AA166">
        <v>160.19999999999999</v>
      </c>
      <c r="AE166" s="376"/>
      <c r="AF166" s="376" t="s">
        <v>120</v>
      </c>
      <c r="AG166" s="377" t="s">
        <v>724</v>
      </c>
      <c r="AH166" s="377" t="s">
        <v>1722</v>
      </c>
      <c r="AI166" s="377"/>
      <c r="AJ166" s="377"/>
      <c r="AK166" s="377"/>
      <c r="AL166" s="378" t="s">
        <v>1479</v>
      </c>
      <c r="AM166" s="378">
        <v>9</v>
      </c>
      <c r="AN166" s="378">
        <v>31</v>
      </c>
      <c r="AO166" s="378">
        <v>19</v>
      </c>
      <c r="AP166" s="378">
        <v>40</v>
      </c>
      <c r="AQ166" s="378">
        <v>30.1</v>
      </c>
      <c r="AR166" s="378">
        <v>5</v>
      </c>
      <c r="AS166" s="378">
        <v>3</v>
      </c>
      <c r="AT166" s="378">
        <v>1</v>
      </c>
      <c r="AU166" s="378">
        <v>0</v>
      </c>
      <c r="AV166" s="378">
        <v>3</v>
      </c>
      <c r="AW166" s="378">
        <v>0</v>
      </c>
      <c r="AX166" s="378">
        <v>0</v>
      </c>
      <c r="AY166" s="379">
        <v>4.8899999999999997</v>
      </c>
      <c r="AZ166" s="379">
        <v>83.15</v>
      </c>
    </row>
    <row r="167" spans="2:52" ht="17">
      <c r="B167" t="s">
        <v>1483</v>
      </c>
      <c r="AE167" s="376"/>
      <c r="AF167" s="376" t="s">
        <v>120</v>
      </c>
      <c r="AG167" s="375" t="s">
        <v>2118</v>
      </c>
      <c r="AH167" s="375" t="s">
        <v>1488</v>
      </c>
      <c r="AI167" s="375"/>
      <c r="AJ167" s="375"/>
      <c r="AK167" s="375"/>
      <c r="AL167" s="378" t="s">
        <v>1465</v>
      </c>
      <c r="AM167" s="378">
        <v>7</v>
      </c>
      <c r="AN167" s="378">
        <v>0</v>
      </c>
      <c r="AO167" s="378">
        <v>0</v>
      </c>
      <c r="AP167" s="378">
        <v>66</v>
      </c>
      <c r="AQ167" s="378">
        <v>15.2</v>
      </c>
      <c r="AR167" s="378">
        <v>0.5</v>
      </c>
      <c r="AS167" s="378">
        <v>2</v>
      </c>
      <c r="AT167" s="378">
        <v>0</v>
      </c>
      <c r="AU167" s="378">
        <v>1</v>
      </c>
      <c r="AV167" s="378">
        <v>10</v>
      </c>
      <c r="AW167" s="378">
        <v>0</v>
      </c>
      <c r="AX167" s="378">
        <v>0</v>
      </c>
      <c r="AY167" s="379">
        <v>4.88</v>
      </c>
      <c r="AZ167" s="379">
        <v>82.89</v>
      </c>
    </row>
    <row r="168" spans="2:52" ht="18">
      <c r="B168" t="s">
        <v>1472</v>
      </c>
      <c r="C168" t="s">
        <v>71</v>
      </c>
      <c r="D168" t="s">
        <v>1495</v>
      </c>
      <c r="H168" t="s">
        <v>18</v>
      </c>
      <c r="I168">
        <v>3</v>
      </c>
      <c r="J168">
        <v>9</v>
      </c>
      <c r="K168">
        <v>99</v>
      </c>
      <c r="L168">
        <v>89</v>
      </c>
      <c r="M168">
        <v>0</v>
      </c>
      <c r="N168">
        <v>0</v>
      </c>
      <c r="O168">
        <v>0</v>
      </c>
      <c r="P168">
        <v>0</v>
      </c>
      <c r="Q168">
        <v>0</v>
      </c>
      <c r="R168">
        <v>226</v>
      </c>
      <c r="S168">
        <v>910</v>
      </c>
      <c r="T168">
        <v>8</v>
      </c>
      <c r="U168">
        <v>48</v>
      </c>
      <c r="V168">
        <v>34</v>
      </c>
      <c r="W168">
        <v>206</v>
      </c>
      <c r="X168">
        <v>1</v>
      </c>
      <c r="Y168">
        <v>3</v>
      </c>
      <c r="Z168">
        <v>9.15</v>
      </c>
      <c r="AA168">
        <v>155.54</v>
      </c>
      <c r="AE168" s="376"/>
      <c r="AF168" s="376" t="s">
        <v>120</v>
      </c>
      <c r="AG168" s="377" t="s">
        <v>2119</v>
      </c>
      <c r="AH168" s="377" t="s">
        <v>1709</v>
      </c>
      <c r="AI168" s="377"/>
      <c r="AJ168" s="377"/>
      <c r="AK168" s="377"/>
      <c r="AL168" s="378" t="s">
        <v>52</v>
      </c>
      <c r="AM168" s="378">
        <v>11</v>
      </c>
      <c r="AN168" s="378">
        <v>0</v>
      </c>
      <c r="AO168" s="378">
        <v>0</v>
      </c>
      <c r="AP168" s="378">
        <v>68</v>
      </c>
      <c r="AQ168" s="378">
        <v>19.8</v>
      </c>
      <c r="AR168" s="378">
        <v>0.4</v>
      </c>
      <c r="AS168" s="378">
        <v>0</v>
      </c>
      <c r="AT168" s="378">
        <v>0</v>
      </c>
      <c r="AU168" s="378">
        <v>1</v>
      </c>
      <c r="AV168" s="378">
        <v>10</v>
      </c>
      <c r="AW168" s="378">
        <v>0</v>
      </c>
      <c r="AX168" s="378">
        <v>0</v>
      </c>
      <c r="AY168" s="379">
        <v>4.87</v>
      </c>
      <c r="AZ168" s="379">
        <v>82.78</v>
      </c>
    </row>
    <row r="169" spans="2:52" ht="17">
      <c r="B169" t="s">
        <v>1483</v>
      </c>
      <c r="AE169" s="376"/>
      <c r="AF169" s="376" t="s">
        <v>120</v>
      </c>
      <c r="AG169" s="375" t="s">
        <v>234</v>
      </c>
      <c r="AH169" s="375" t="s">
        <v>1523</v>
      </c>
      <c r="AI169" s="375"/>
      <c r="AJ169" s="375"/>
      <c r="AK169" s="375"/>
      <c r="AL169" s="378" t="s">
        <v>29</v>
      </c>
      <c r="AM169" s="378">
        <v>10</v>
      </c>
      <c r="AN169" s="378">
        <v>3</v>
      </c>
      <c r="AO169" s="378">
        <v>0</v>
      </c>
      <c r="AP169" s="378">
        <v>57</v>
      </c>
      <c r="AQ169" s="378">
        <v>19</v>
      </c>
      <c r="AR169" s="378">
        <v>2.2000000000000002</v>
      </c>
      <c r="AS169" s="378">
        <v>1</v>
      </c>
      <c r="AT169" s="378">
        <v>1</v>
      </c>
      <c r="AU169" s="378">
        <v>1</v>
      </c>
      <c r="AV169" s="378">
        <v>4</v>
      </c>
      <c r="AW169" s="378">
        <v>0.1</v>
      </c>
      <c r="AX169" s="378">
        <v>0</v>
      </c>
      <c r="AY169" s="379">
        <v>4.8600000000000003</v>
      </c>
      <c r="AZ169" s="379">
        <v>82.64</v>
      </c>
    </row>
    <row r="170" spans="2:52" ht="17">
      <c r="B170" t="s">
        <v>1458</v>
      </c>
      <c r="C170" t="s">
        <v>142</v>
      </c>
      <c r="D170" t="s">
        <v>1517</v>
      </c>
      <c r="H170" t="s">
        <v>1466</v>
      </c>
      <c r="I170">
        <v>23</v>
      </c>
      <c r="J170">
        <v>11</v>
      </c>
      <c r="K170">
        <v>95</v>
      </c>
      <c r="L170">
        <v>61</v>
      </c>
      <c r="M170">
        <v>0</v>
      </c>
      <c r="N170">
        <v>0</v>
      </c>
      <c r="O170">
        <v>0</v>
      </c>
      <c r="P170">
        <v>0</v>
      </c>
      <c r="Q170">
        <v>0</v>
      </c>
      <c r="R170">
        <v>4</v>
      </c>
      <c r="S170">
        <v>21</v>
      </c>
      <c r="T170">
        <v>1</v>
      </c>
      <c r="U170">
        <v>132</v>
      </c>
      <c r="V170">
        <v>100</v>
      </c>
      <c r="W170">
        <v>1150</v>
      </c>
      <c r="X170">
        <v>6</v>
      </c>
      <c r="Y170">
        <v>2</v>
      </c>
      <c r="Z170">
        <v>9.08</v>
      </c>
      <c r="AA170">
        <v>154.37</v>
      </c>
      <c r="AE170" s="376"/>
      <c r="AF170" s="376" t="s">
        <v>120</v>
      </c>
      <c r="AG170" s="375" t="s">
        <v>2120</v>
      </c>
      <c r="AH170" s="375" t="s">
        <v>1485</v>
      </c>
      <c r="AI170" s="375"/>
      <c r="AJ170" s="375"/>
      <c r="AK170" s="375"/>
      <c r="AL170" s="378" t="s">
        <v>1461</v>
      </c>
      <c r="AM170" s="378">
        <v>8</v>
      </c>
      <c r="AN170" s="378">
        <v>1</v>
      </c>
      <c r="AO170" s="378">
        <v>0</v>
      </c>
      <c r="AP170" s="378">
        <v>67</v>
      </c>
      <c r="AQ170" s="378">
        <v>12.4</v>
      </c>
      <c r="AR170" s="378">
        <v>0.5</v>
      </c>
      <c r="AS170" s="378">
        <v>2</v>
      </c>
      <c r="AT170" s="378">
        <v>0</v>
      </c>
      <c r="AU170" s="378">
        <v>1</v>
      </c>
      <c r="AV170" s="378">
        <v>11</v>
      </c>
      <c r="AW170" s="378">
        <v>0.1</v>
      </c>
      <c r="AX170" s="378">
        <v>0</v>
      </c>
      <c r="AY170" s="379">
        <v>4.8600000000000003</v>
      </c>
      <c r="AZ170" s="379">
        <v>82.58</v>
      </c>
    </row>
    <row r="171" spans="2:52" ht="18">
      <c r="B171" t="s">
        <v>1483</v>
      </c>
      <c r="AE171" s="376"/>
      <c r="AF171" s="376" t="s">
        <v>120</v>
      </c>
      <c r="AG171" s="377" t="s">
        <v>1400</v>
      </c>
      <c r="AH171" s="377" t="s">
        <v>1723</v>
      </c>
      <c r="AI171" s="377"/>
      <c r="AJ171" s="377"/>
      <c r="AK171" s="377"/>
      <c r="AL171" s="378" t="s">
        <v>433</v>
      </c>
      <c r="AM171" s="378">
        <v>8</v>
      </c>
      <c r="AN171" s="378">
        <v>3</v>
      </c>
      <c r="AO171" s="378">
        <v>1</v>
      </c>
      <c r="AP171" s="378">
        <v>61</v>
      </c>
      <c r="AQ171" s="378">
        <v>25</v>
      </c>
      <c r="AR171" s="378">
        <v>1.2</v>
      </c>
      <c r="AS171" s="378">
        <v>1</v>
      </c>
      <c r="AT171" s="378">
        <v>1</v>
      </c>
      <c r="AU171" s="378">
        <v>0</v>
      </c>
      <c r="AV171" s="378">
        <v>2</v>
      </c>
      <c r="AW171" s="378">
        <v>0</v>
      </c>
      <c r="AX171" s="378">
        <v>0</v>
      </c>
      <c r="AY171" s="379">
        <v>4.8499999999999996</v>
      </c>
      <c r="AZ171" s="379">
        <v>82.44</v>
      </c>
    </row>
    <row r="172" spans="2:52" ht="17">
      <c r="B172" t="s">
        <v>1470</v>
      </c>
      <c r="C172" t="s">
        <v>925</v>
      </c>
      <c r="D172" t="s">
        <v>1492</v>
      </c>
      <c r="H172" t="s">
        <v>34</v>
      </c>
      <c r="I172">
        <v>18</v>
      </c>
      <c r="J172">
        <v>7</v>
      </c>
      <c r="K172">
        <v>91</v>
      </c>
      <c r="L172">
        <v>62</v>
      </c>
      <c r="M172">
        <v>0</v>
      </c>
      <c r="N172">
        <v>0</v>
      </c>
      <c r="O172">
        <v>0</v>
      </c>
      <c r="P172">
        <v>0</v>
      </c>
      <c r="Q172">
        <v>0</v>
      </c>
      <c r="R172">
        <v>227</v>
      </c>
      <c r="S172">
        <v>1008</v>
      </c>
      <c r="T172">
        <v>5</v>
      </c>
      <c r="U172">
        <v>45</v>
      </c>
      <c r="V172">
        <v>38</v>
      </c>
      <c r="W172">
        <v>339</v>
      </c>
      <c r="X172">
        <v>1</v>
      </c>
      <c r="Y172">
        <v>5</v>
      </c>
      <c r="Z172">
        <v>9.0399999999999991</v>
      </c>
      <c r="AA172">
        <v>153.62</v>
      </c>
      <c r="AE172" s="376"/>
      <c r="AF172" s="376" t="s">
        <v>120</v>
      </c>
      <c r="AG172" s="375" t="s">
        <v>1385</v>
      </c>
      <c r="AH172" s="375" t="s">
        <v>1504</v>
      </c>
      <c r="AI172" s="375"/>
      <c r="AJ172" s="375"/>
      <c r="AK172" s="375"/>
      <c r="AL172" s="378" t="s">
        <v>36</v>
      </c>
      <c r="AM172" s="378">
        <v>11</v>
      </c>
      <c r="AN172" s="378">
        <v>12</v>
      </c>
      <c r="AO172" s="378">
        <v>7</v>
      </c>
      <c r="AP172" s="378">
        <v>58</v>
      </c>
      <c r="AQ172" s="378">
        <v>16.5</v>
      </c>
      <c r="AR172" s="378">
        <v>1.9</v>
      </c>
      <c r="AS172" s="378">
        <v>1</v>
      </c>
      <c r="AT172" s="378">
        <v>0</v>
      </c>
      <c r="AU172" s="378">
        <v>2</v>
      </c>
      <c r="AV172" s="378">
        <v>10</v>
      </c>
      <c r="AW172" s="378">
        <v>0.3</v>
      </c>
      <c r="AX172" s="378">
        <v>0</v>
      </c>
      <c r="AY172" s="379">
        <v>4.8499999999999996</v>
      </c>
      <c r="AZ172" s="379">
        <v>82.41</v>
      </c>
    </row>
    <row r="173" spans="2:52" ht="17">
      <c r="B173" t="s">
        <v>1483</v>
      </c>
      <c r="AE173" s="376"/>
      <c r="AF173" s="376" t="s">
        <v>120</v>
      </c>
      <c r="AG173" s="375" t="s">
        <v>1742</v>
      </c>
      <c r="AH173" s="375" t="s">
        <v>1509</v>
      </c>
      <c r="AI173" s="375"/>
      <c r="AJ173" s="375"/>
      <c r="AK173" s="375"/>
      <c r="AL173" s="378" t="s">
        <v>13</v>
      </c>
      <c r="AM173" s="378">
        <v>14</v>
      </c>
      <c r="AN173" s="378">
        <v>1</v>
      </c>
      <c r="AO173" s="378">
        <v>0</v>
      </c>
      <c r="AP173" s="378">
        <v>60</v>
      </c>
      <c r="AQ173" s="378">
        <v>21.4</v>
      </c>
      <c r="AR173" s="378">
        <v>0.6</v>
      </c>
      <c r="AS173" s="378">
        <v>2</v>
      </c>
      <c r="AT173" s="378">
        <v>1</v>
      </c>
      <c r="AU173" s="378">
        <v>1</v>
      </c>
      <c r="AV173" s="378">
        <v>2</v>
      </c>
      <c r="AW173" s="378">
        <v>0</v>
      </c>
      <c r="AX173" s="378">
        <v>0</v>
      </c>
      <c r="AY173" s="379">
        <v>4.84</v>
      </c>
      <c r="AZ173" s="379">
        <v>82.32</v>
      </c>
    </row>
    <row r="174" spans="2:52" ht="18">
      <c r="B174" t="s">
        <v>1473</v>
      </c>
      <c r="C174" t="s">
        <v>632</v>
      </c>
      <c r="D174" t="s">
        <v>1497</v>
      </c>
      <c r="H174" t="s">
        <v>1474</v>
      </c>
      <c r="I174">
        <v>19</v>
      </c>
      <c r="J174">
        <v>9</v>
      </c>
      <c r="K174">
        <v>98</v>
      </c>
      <c r="L174">
        <v>49</v>
      </c>
      <c r="M174">
        <v>0</v>
      </c>
      <c r="N174">
        <v>0</v>
      </c>
      <c r="O174">
        <v>0</v>
      </c>
      <c r="P174">
        <v>0</v>
      </c>
      <c r="Q174">
        <v>0</v>
      </c>
      <c r="R174">
        <v>281</v>
      </c>
      <c r="S174">
        <v>1136</v>
      </c>
      <c r="T174">
        <v>6</v>
      </c>
      <c r="U174">
        <v>13</v>
      </c>
      <c r="V174">
        <v>12</v>
      </c>
      <c r="W174">
        <v>84</v>
      </c>
      <c r="X174">
        <v>1</v>
      </c>
      <c r="Y174">
        <v>3</v>
      </c>
      <c r="Z174">
        <v>9.01</v>
      </c>
      <c r="AA174">
        <v>153.12</v>
      </c>
      <c r="AE174" s="376"/>
      <c r="AF174" s="376" t="s">
        <v>120</v>
      </c>
      <c r="AG174" s="377" t="s">
        <v>2121</v>
      </c>
      <c r="AH174" s="377" t="s">
        <v>1719</v>
      </c>
      <c r="AI174" s="377"/>
      <c r="AJ174" s="377"/>
      <c r="AK174" s="377"/>
      <c r="AL174" s="378" t="s">
        <v>1482</v>
      </c>
      <c r="AM174" s="378">
        <v>9</v>
      </c>
      <c r="AN174" s="378">
        <v>2</v>
      </c>
      <c r="AO174" s="378">
        <v>0</v>
      </c>
      <c r="AP174" s="378">
        <v>57</v>
      </c>
      <c r="AQ174" s="378">
        <v>27.4</v>
      </c>
      <c r="AR174" s="378">
        <v>1.4</v>
      </c>
      <c r="AS174" s="378">
        <v>0</v>
      </c>
      <c r="AT174" s="378">
        <v>1</v>
      </c>
      <c r="AU174" s="378">
        <v>1</v>
      </c>
      <c r="AV174" s="378">
        <v>6</v>
      </c>
      <c r="AW174" s="378">
        <v>0.2</v>
      </c>
      <c r="AX174" s="378">
        <v>0</v>
      </c>
      <c r="AY174" s="379">
        <v>4.84</v>
      </c>
      <c r="AZ174" s="379">
        <v>82.31</v>
      </c>
    </row>
    <row r="175" spans="2:52" ht="17">
      <c r="B175" t="s">
        <v>1483</v>
      </c>
      <c r="AE175" s="376"/>
      <c r="AF175" s="376" t="s">
        <v>120</v>
      </c>
      <c r="AG175" s="375" t="s">
        <v>1743</v>
      </c>
      <c r="AH175" s="375" t="s">
        <v>1485</v>
      </c>
      <c r="AI175" s="375"/>
      <c r="AJ175" s="375"/>
      <c r="AK175" s="375"/>
      <c r="AL175" s="378" t="s">
        <v>1461</v>
      </c>
      <c r="AM175" s="378">
        <v>8</v>
      </c>
      <c r="AN175" s="378">
        <v>1</v>
      </c>
      <c r="AO175" s="378">
        <v>0</v>
      </c>
      <c r="AP175" s="378">
        <v>55</v>
      </c>
      <c r="AQ175" s="378">
        <v>39</v>
      </c>
      <c r="AR175" s="378">
        <v>0.9</v>
      </c>
      <c r="AS175" s="378">
        <v>1</v>
      </c>
      <c r="AT175" s="378">
        <v>1</v>
      </c>
      <c r="AU175" s="378">
        <v>0</v>
      </c>
      <c r="AV175" s="378">
        <v>2</v>
      </c>
      <c r="AW175" s="378">
        <v>0</v>
      </c>
      <c r="AX175" s="378">
        <v>0</v>
      </c>
      <c r="AY175" s="379">
        <v>4.84</v>
      </c>
      <c r="AZ175" s="379">
        <v>82.27</v>
      </c>
    </row>
    <row r="176" spans="2:52" ht="17">
      <c r="B176" t="s">
        <v>1460</v>
      </c>
      <c r="C176" t="s">
        <v>563</v>
      </c>
      <c r="D176" t="s">
        <v>1492</v>
      </c>
      <c r="H176" t="s">
        <v>34</v>
      </c>
      <c r="I176">
        <v>1</v>
      </c>
      <c r="J176">
        <v>7</v>
      </c>
      <c r="K176">
        <v>92</v>
      </c>
      <c r="L176">
        <v>72</v>
      </c>
      <c r="M176">
        <v>0</v>
      </c>
      <c r="N176">
        <v>0</v>
      </c>
      <c r="O176">
        <v>0</v>
      </c>
      <c r="P176">
        <v>0</v>
      </c>
      <c r="Q176">
        <v>0</v>
      </c>
      <c r="R176">
        <v>0</v>
      </c>
      <c r="S176">
        <v>0</v>
      </c>
      <c r="T176">
        <v>0</v>
      </c>
      <c r="U176">
        <v>139</v>
      </c>
      <c r="V176">
        <v>86</v>
      </c>
      <c r="W176">
        <v>1153</v>
      </c>
      <c r="X176">
        <v>7</v>
      </c>
      <c r="Y176">
        <v>1</v>
      </c>
      <c r="Z176">
        <v>9.01</v>
      </c>
      <c r="AA176">
        <v>153.09</v>
      </c>
      <c r="AE176" s="376"/>
      <c r="AF176" s="376" t="s">
        <v>120</v>
      </c>
      <c r="AG176" s="375" t="s">
        <v>1405</v>
      </c>
      <c r="AH176" s="375" t="s">
        <v>1491</v>
      </c>
      <c r="AI176" s="375"/>
      <c r="AJ176" s="375"/>
      <c r="AK176" s="375"/>
      <c r="AL176" s="378" t="s">
        <v>1469</v>
      </c>
      <c r="AM176" s="378">
        <v>14</v>
      </c>
      <c r="AN176" s="378">
        <v>16</v>
      </c>
      <c r="AO176" s="378">
        <v>6</v>
      </c>
      <c r="AP176" s="378">
        <v>55</v>
      </c>
      <c r="AQ176" s="378">
        <v>21.9</v>
      </c>
      <c r="AR176" s="378">
        <v>2.2000000000000002</v>
      </c>
      <c r="AS176" s="378">
        <v>1</v>
      </c>
      <c r="AT176" s="378">
        <v>1</v>
      </c>
      <c r="AU176" s="378">
        <v>1</v>
      </c>
      <c r="AV176" s="378">
        <v>3</v>
      </c>
      <c r="AW176" s="378">
        <v>0</v>
      </c>
      <c r="AX176" s="378">
        <v>0</v>
      </c>
      <c r="AY176" s="379">
        <v>4.82</v>
      </c>
      <c r="AZ176" s="379">
        <v>82.01</v>
      </c>
    </row>
    <row r="177" spans="2:52" ht="18">
      <c r="B177" t="s">
        <v>1483</v>
      </c>
      <c r="AE177" s="376"/>
      <c r="AF177" s="376" t="s">
        <v>120</v>
      </c>
      <c r="AG177" s="377" t="s">
        <v>1407</v>
      </c>
      <c r="AH177" s="377" t="s">
        <v>1713</v>
      </c>
      <c r="AI177" s="377"/>
      <c r="AJ177" s="377"/>
      <c r="AK177" s="377"/>
      <c r="AL177" s="378" t="s">
        <v>34</v>
      </c>
      <c r="AM177" s="378">
        <v>7</v>
      </c>
      <c r="AN177" s="378">
        <v>16</v>
      </c>
      <c r="AO177" s="378">
        <v>8</v>
      </c>
      <c r="AP177" s="378">
        <v>64</v>
      </c>
      <c r="AQ177" s="378">
        <v>9</v>
      </c>
      <c r="AR177" s="378">
        <v>0.7</v>
      </c>
      <c r="AS177" s="378">
        <v>1</v>
      </c>
      <c r="AT177" s="378">
        <v>1</v>
      </c>
      <c r="AU177" s="378">
        <v>2</v>
      </c>
      <c r="AV177" s="378">
        <v>16</v>
      </c>
      <c r="AW177" s="378">
        <v>0.1</v>
      </c>
      <c r="AX177" s="378">
        <v>0</v>
      </c>
      <c r="AY177" s="379">
        <v>4.82</v>
      </c>
      <c r="AZ177" s="379">
        <v>81.99</v>
      </c>
    </row>
    <row r="178" spans="2:52" ht="17">
      <c r="B178" t="s">
        <v>1460</v>
      </c>
      <c r="C178" t="s">
        <v>152</v>
      </c>
      <c r="D178" t="s">
        <v>1493</v>
      </c>
      <c r="H178" t="s">
        <v>1471</v>
      </c>
      <c r="I178">
        <v>8</v>
      </c>
      <c r="J178">
        <v>9</v>
      </c>
      <c r="K178">
        <v>95</v>
      </c>
      <c r="L178">
        <v>77</v>
      </c>
      <c r="M178">
        <v>0</v>
      </c>
      <c r="N178">
        <v>0</v>
      </c>
      <c r="O178">
        <v>0</v>
      </c>
      <c r="P178">
        <v>0</v>
      </c>
      <c r="Q178">
        <v>0</v>
      </c>
      <c r="R178">
        <v>1</v>
      </c>
      <c r="S178">
        <v>3</v>
      </c>
      <c r="T178">
        <v>0</v>
      </c>
      <c r="U178">
        <v>138</v>
      </c>
      <c r="V178">
        <v>81</v>
      </c>
      <c r="W178">
        <v>1237</v>
      </c>
      <c r="X178">
        <v>5</v>
      </c>
      <c r="Y178">
        <v>1</v>
      </c>
      <c r="Z178">
        <v>8.99</v>
      </c>
      <c r="AA178">
        <v>152.86000000000001</v>
      </c>
      <c r="AE178" s="376"/>
      <c r="AF178" s="375" t="s">
        <v>1347</v>
      </c>
      <c r="AG178" s="375" t="s">
        <v>692</v>
      </c>
      <c r="AH178" s="375" t="s">
        <v>1511</v>
      </c>
      <c r="AI178" s="375"/>
      <c r="AJ178" s="375"/>
      <c r="AK178" s="375"/>
      <c r="AL178" s="378" t="s">
        <v>49</v>
      </c>
      <c r="AM178" s="378">
        <v>14</v>
      </c>
      <c r="AN178" s="378">
        <v>8</v>
      </c>
      <c r="AO178" s="378">
        <v>2</v>
      </c>
      <c r="AP178" s="378">
        <v>60</v>
      </c>
      <c r="AQ178" s="378">
        <v>25.9</v>
      </c>
      <c r="AR178" s="378">
        <v>1.2</v>
      </c>
      <c r="AS178" s="378">
        <v>1</v>
      </c>
      <c r="AT178" s="378">
        <v>1</v>
      </c>
      <c r="AU178" s="378">
        <v>0</v>
      </c>
      <c r="AV178" s="378">
        <v>2</v>
      </c>
      <c r="AW178" s="378">
        <v>0</v>
      </c>
      <c r="AX178" s="378">
        <v>0</v>
      </c>
      <c r="AY178" s="379">
        <v>4.82</v>
      </c>
      <c r="AZ178" s="379">
        <v>81.86</v>
      </c>
    </row>
    <row r="179" spans="2:52" ht="17">
      <c r="B179" t="s">
        <v>1483</v>
      </c>
      <c r="AE179" s="376"/>
      <c r="AF179" s="376" t="s">
        <v>120</v>
      </c>
      <c r="AG179" s="375" t="s">
        <v>1744</v>
      </c>
      <c r="AH179" s="375" t="s">
        <v>1487</v>
      </c>
      <c r="AI179" s="375"/>
      <c r="AJ179" s="375"/>
      <c r="AK179" s="375"/>
      <c r="AL179" s="378" t="s">
        <v>1463</v>
      </c>
      <c r="AM179" s="378">
        <v>10</v>
      </c>
      <c r="AN179" s="378">
        <v>3</v>
      </c>
      <c r="AO179" s="378">
        <v>1</v>
      </c>
      <c r="AP179" s="378">
        <v>55</v>
      </c>
      <c r="AQ179" s="378">
        <v>28.4</v>
      </c>
      <c r="AR179" s="378">
        <v>2.1</v>
      </c>
      <c r="AS179" s="378">
        <v>1</v>
      </c>
      <c r="AT179" s="378">
        <v>1</v>
      </c>
      <c r="AU179" s="378">
        <v>0</v>
      </c>
      <c r="AV179" s="378">
        <v>5</v>
      </c>
      <c r="AW179" s="378">
        <v>0</v>
      </c>
      <c r="AX179" s="378">
        <v>0</v>
      </c>
      <c r="AY179" s="379">
        <v>4.8099999999999996</v>
      </c>
      <c r="AZ179" s="379">
        <v>81.790000000000006</v>
      </c>
    </row>
    <row r="180" spans="2:52" ht="17">
      <c r="B180" t="s">
        <v>1467</v>
      </c>
      <c r="C180" t="s">
        <v>110</v>
      </c>
      <c r="D180" t="s">
        <v>1526</v>
      </c>
      <c r="H180" t="s">
        <v>1459</v>
      </c>
      <c r="I180">
        <v>9</v>
      </c>
      <c r="J180">
        <v>7</v>
      </c>
      <c r="K180">
        <v>96</v>
      </c>
      <c r="L180">
        <v>35</v>
      </c>
      <c r="M180">
        <v>0</v>
      </c>
      <c r="N180">
        <v>0</v>
      </c>
      <c r="O180">
        <v>0</v>
      </c>
      <c r="P180">
        <v>0</v>
      </c>
      <c r="Q180">
        <v>0</v>
      </c>
      <c r="R180">
        <v>197</v>
      </c>
      <c r="S180">
        <v>904</v>
      </c>
      <c r="T180">
        <v>7</v>
      </c>
      <c r="U180">
        <v>42</v>
      </c>
      <c r="V180">
        <v>33</v>
      </c>
      <c r="W180">
        <v>204</v>
      </c>
      <c r="X180">
        <v>1</v>
      </c>
      <c r="Y180">
        <v>2</v>
      </c>
      <c r="Z180">
        <v>8.9700000000000006</v>
      </c>
      <c r="AA180">
        <v>152.52000000000001</v>
      </c>
      <c r="AE180" s="376"/>
      <c r="AF180" s="376" t="s">
        <v>120</v>
      </c>
      <c r="AG180" s="375" t="s">
        <v>1397</v>
      </c>
      <c r="AH180" s="375" t="s">
        <v>1508</v>
      </c>
      <c r="AI180" s="375"/>
      <c r="AJ180" s="375"/>
      <c r="AK180" s="375"/>
      <c r="AL180" s="378" t="s">
        <v>1479</v>
      </c>
      <c r="AM180" s="378">
        <v>9</v>
      </c>
      <c r="AN180" s="378">
        <v>2</v>
      </c>
      <c r="AO180" s="378">
        <v>1</v>
      </c>
      <c r="AP180" s="378">
        <v>64</v>
      </c>
      <c r="AQ180" s="378">
        <v>20.5</v>
      </c>
      <c r="AR180" s="378">
        <v>0.5</v>
      </c>
      <c r="AS180" s="378">
        <v>0</v>
      </c>
      <c r="AT180" s="378">
        <v>1</v>
      </c>
      <c r="AU180" s="378">
        <v>1</v>
      </c>
      <c r="AV180" s="378">
        <v>10</v>
      </c>
      <c r="AW180" s="378">
        <v>0.1</v>
      </c>
      <c r="AX180" s="378">
        <v>0</v>
      </c>
      <c r="AY180" s="379">
        <v>4.8</v>
      </c>
      <c r="AZ180" s="379">
        <v>81.63</v>
      </c>
    </row>
    <row r="181" spans="2:52" ht="18">
      <c r="B181" t="s">
        <v>1483</v>
      </c>
      <c r="AE181" s="376"/>
      <c r="AF181" s="376" t="s">
        <v>120</v>
      </c>
      <c r="AG181" s="377" t="s">
        <v>2122</v>
      </c>
      <c r="AH181" s="377" t="s">
        <v>1724</v>
      </c>
      <c r="AI181" s="377"/>
      <c r="AJ181" s="377"/>
      <c r="AK181" s="377"/>
      <c r="AL181" s="378" t="s">
        <v>1469</v>
      </c>
      <c r="AM181" s="378">
        <v>14</v>
      </c>
      <c r="AN181" s="378">
        <v>2</v>
      </c>
      <c r="AO181" s="378">
        <v>0</v>
      </c>
      <c r="AP181" s="378">
        <v>61</v>
      </c>
      <c r="AQ181" s="378">
        <v>18.600000000000001</v>
      </c>
      <c r="AR181" s="378">
        <v>0.6</v>
      </c>
      <c r="AS181" s="378">
        <v>1</v>
      </c>
      <c r="AT181" s="378">
        <v>0</v>
      </c>
      <c r="AU181" s="378">
        <v>2</v>
      </c>
      <c r="AV181" s="378">
        <v>8</v>
      </c>
      <c r="AW181" s="378">
        <v>0.1</v>
      </c>
      <c r="AX181" s="378">
        <v>0</v>
      </c>
      <c r="AY181" s="379">
        <v>4.78</v>
      </c>
      <c r="AZ181" s="379">
        <v>81.290000000000006</v>
      </c>
    </row>
    <row r="182" spans="2:52" ht="18">
      <c r="B182" t="s">
        <v>1468</v>
      </c>
      <c r="C182" t="s">
        <v>926</v>
      </c>
      <c r="D182" t="s">
        <v>1500</v>
      </c>
      <c r="H182" t="s">
        <v>1477</v>
      </c>
      <c r="I182">
        <v>13</v>
      </c>
      <c r="J182">
        <v>11</v>
      </c>
      <c r="K182">
        <v>89</v>
      </c>
      <c r="L182">
        <v>68</v>
      </c>
      <c r="M182">
        <v>0</v>
      </c>
      <c r="N182">
        <v>0</v>
      </c>
      <c r="O182">
        <v>0</v>
      </c>
      <c r="P182">
        <v>0</v>
      </c>
      <c r="Q182">
        <v>0</v>
      </c>
      <c r="R182">
        <v>154</v>
      </c>
      <c r="S182">
        <v>689</v>
      </c>
      <c r="T182">
        <v>6</v>
      </c>
      <c r="U182">
        <v>68</v>
      </c>
      <c r="V182">
        <v>52</v>
      </c>
      <c r="W182">
        <v>453</v>
      </c>
      <c r="X182">
        <v>2</v>
      </c>
      <c r="Y182">
        <v>3</v>
      </c>
      <c r="Z182">
        <v>8.9</v>
      </c>
      <c r="AA182">
        <v>151.26</v>
      </c>
      <c r="AE182" s="376"/>
      <c r="AF182" s="376" t="s">
        <v>120</v>
      </c>
      <c r="AG182" s="377" t="s">
        <v>2123</v>
      </c>
      <c r="AH182" s="377" t="s">
        <v>1725</v>
      </c>
      <c r="AI182" s="377"/>
      <c r="AJ182" s="377"/>
      <c r="AK182" s="377"/>
      <c r="AL182" s="378" t="s">
        <v>1474</v>
      </c>
      <c r="AM182" s="378">
        <v>9</v>
      </c>
      <c r="AN182" s="378">
        <v>1</v>
      </c>
      <c r="AO182" s="378">
        <v>0</v>
      </c>
      <c r="AP182" s="378">
        <v>66</v>
      </c>
      <c r="AQ182" s="378">
        <v>16.2</v>
      </c>
      <c r="AR182" s="378">
        <v>0.8</v>
      </c>
      <c r="AS182" s="378">
        <v>0</v>
      </c>
      <c r="AT182" s="378">
        <v>0</v>
      </c>
      <c r="AU182" s="378">
        <v>1</v>
      </c>
      <c r="AV182" s="378">
        <v>9</v>
      </c>
      <c r="AW182" s="378">
        <v>0.1</v>
      </c>
      <c r="AX182" s="378">
        <v>0</v>
      </c>
      <c r="AY182" s="379">
        <v>4.75</v>
      </c>
      <c r="AZ182" s="379">
        <v>80.67</v>
      </c>
    </row>
    <row r="183" spans="2:52" ht="17">
      <c r="B183" t="s">
        <v>1483</v>
      </c>
      <c r="AE183" s="376"/>
      <c r="AF183" s="376" t="s">
        <v>120</v>
      </c>
      <c r="AG183" s="375" t="s">
        <v>1388</v>
      </c>
      <c r="AH183" s="375" t="s">
        <v>1502</v>
      </c>
      <c r="AI183" s="375"/>
      <c r="AJ183" s="375"/>
      <c r="AK183" s="375"/>
      <c r="AL183" s="378" t="s">
        <v>1478</v>
      </c>
      <c r="AM183" s="378">
        <v>14</v>
      </c>
      <c r="AN183" s="378">
        <v>21</v>
      </c>
      <c r="AO183" s="378">
        <v>11</v>
      </c>
      <c r="AP183" s="378">
        <v>32</v>
      </c>
      <c r="AQ183" s="378">
        <v>19.7</v>
      </c>
      <c r="AR183" s="378">
        <v>6.6</v>
      </c>
      <c r="AS183" s="378">
        <v>5</v>
      </c>
      <c r="AT183" s="378">
        <v>1</v>
      </c>
      <c r="AU183" s="378">
        <v>0</v>
      </c>
      <c r="AV183" s="378">
        <v>1</v>
      </c>
      <c r="AW183" s="378">
        <v>0</v>
      </c>
      <c r="AX183" s="378">
        <v>0</v>
      </c>
      <c r="AY183" s="379">
        <v>4.7300000000000004</v>
      </c>
      <c r="AZ183" s="379">
        <v>80.36</v>
      </c>
    </row>
    <row r="184" spans="2:52" ht="17">
      <c r="B184" t="s">
        <v>1467</v>
      </c>
      <c r="C184" t="s">
        <v>96</v>
      </c>
      <c r="D184" t="s">
        <v>1527</v>
      </c>
      <c r="H184" t="s">
        <v>1465</v>
      </c>
      <c r="I184">
        <v>31</v>
      </c>
      <c r="J184">
        <v>7</v>
      </c>
      <c r="K184">
        <v>95</v>
      </c>
      <c r="L184">
        <v>30</v>
      </c>
      <c r="M184">
        <v>0</v>
      </c>
      <c r="N184">
        <v>0</v>
      </c>
      <c r="O184">
        <v>0</v>
      </c>
      <c r="P184">
        <v>0</v>
      </c>
      <c r="Q184">
        <v>0</v>
      </c>
      <c r="R184">
        <v>198</v>
      </c>
      <c r="S184">
        <v>1025</v>
      </c>
      <c r="T184">
        <v>4</v>
      </c>
      <c r="U184">
        <v>43</v>
      </c>
      <c r="V184">
        <v>32</v>
      </c>
      <c r="W184">
        <v>227</v>
      </c>
      <c r="X184">
        <v>1</v>
      </c>
      <c r="Y184">
        <v>2</v>
      </c>
      <c r="Z184">
        <v>8.7100000000000009</v>
      </c>
      <c r="AA184">
        <v>148.12</v>
      </c>
      <c r="AE184" s="376"/>
      <c r="AF184" s="376" t="s">
        <v>120</v>
      </c>
      <c r="AG184" s="375" t="s">
        <v>2124</v>
      </c>
      <c r="AH184" s="375" t="s">
        <v>1498</v>
      </c>
      <c r="AI184" s="375"/>
      <c r="AJ184" s="375"/>
      <c r="AK184" s="375"/>
      <c r="AL184" s="378" t="s">
        <v>1475</v>
      </c>
      <c r="AM184" s="378">
        <v>6</v>
      </c>
      <c r="AN184" s="378">
        <v>2</v>
      </c>
      <c r="AO184" s="378">
        <v>0</v>
      </c>
      <c r="AP184" s="378">
        <v>64</v>
      </c>
      <c r="AQ184" s="378">
        <v>7.8</v>
      </c>
      <c r="AR184" s="378">
        <v>0.6</v>
      </c>
      <c r="AS184" s="378">
        <v>0</v>
      </c>
      <c r="AT184" s="378">
        <v>0</v>
      </c>
      <c r="AU184" s="378">
        <v>3</v>
      </c>
      <c r="AV184" s="378">
        <v>14</v>
      </c>
      <c r="AW184" s="378">
        <v>0.2</v>
      </c>
      <c r="AX184" s="378">
        <v>0</v>
      </c>
      <c r="AY184" s="379">
        <v>4.7300000000000004</v>
      </c>
      <c r="AZ184" s="379">
        <v>80.36</v>
      </c>
    </row>
    <row r="185" spans="2:52" ht="17">
      <c r="B185" t="s">
        <v>1483</v>
      </c>
      <c r="AE185" s="376"/>
      <c r="AF185" s="376" t="s">
        <v>120</v>
      </c>
      <c r="AG185" s="375" t="s">
        <v>2125</v>
      </c>
      <c r="AH185" s="375" t="s">
        <v>1494</v>
      </c>
      <c r="AI185" s="375"/>
      <c r="AJ185" s="375"/>
      <c r="AK185" s="375"/>
      <c r="AL185" s="378" t="s">
        <v>4</v>
      </c>
      <c r="AM185" s="378">
        <v>7</v>
      </c>
      <c r="AN185" s="378">
        <v>1</v>
      </c>
      <c r="AO185" s="378">
        <v>0</v>
      </c>
      <c r="AP185" s="378">
        <v>64</v>
      </c>
      <c r="AQ185" s="378">
        <v>11.2</v>
      </c>
      <c r="AR185" s="378">
        <v>0.8</v>
      </c>
      <c r="AS185" s="378">
        <v>2</v>
      </c>
      <c r="AT185" s="378">
        <v>0</v>
      </c>
      <c r="AU185" s="378">
        <v>1</v>
      </c>
      <c r="AV185" s="378">
        <v>10</v>
      </c>
      <c r="AW185" s="378">
        <v>0.1</v>
      </c>
      <c r="AX185" s="378">
        <v>0</v>
      </c>
      <c r="AY185" s="379">
        <v>4.72</v>
      </c>
      <c r="AZ185" s="379">
        <v>80.17</v>
      </c>
    </row>
    <row r="186" spans="2:52" ht="18">
      <c r="B186" t="s">
        <v>1470</v>
      </c>
      <c r="C186" t="s">
        <v>927</v>
      </c>
      <c r="D186" t="s">
        <v>1519</v>
      </c>
      <c r="H186" t="s">
        <v>52</v>
      </c>
      <c r="I186">
        <v>12</v>
      </c>
      <c r="J186">
        <v>11</v>
      </c>
      <c r="K186">
        <v>99</v>
      </c>
      <c r="L186">
        <v>76</v>
      </c>
      <c r="M186">
        <v>0</v>
      </c>
      <c r="N186">
        <v>0</v>
      </c>
      <c r="O186">
        <v>0</v>
      </c>
      <c r="P186">
        <v>0</v>
      </c>
      <c r="Q186">
        <v>0</v>
      </c>
      <c r="R186">
        <v>1</v>
      </c>
      <c r="S186">
        <v>6</v>
      </c>
      <c r="T186">
        <v>0</v>
      </c>
      <c r="U186">
        <v>134</v>
      </c>
      <c r="V186">
        <v>80</v>
      </c>
      <c r="W186">
        <v>991</v>
      </c>
      <c r="X186">
        <v>8</v>
      </c>
      <c r="Y186">
        <v>1</v>
      </c>
      <c r="Z186">
        <v>8.65</v>
      </c>
      <c r="AA186">
        <v>147.13</v>
      </c>
      <c r="AE186" s="376"/>
      <c r="AF186" s="376" t="s">
        <v>120</v>
      </c>
      <c r="AG186" s="377" t="s">
        <v>2126</v>
      </c>
      <c r="AH186" s="377" t="s">
        <v>1726</v>
      </c>
      <c r="AI186" s="377"/>
      <c r="AJ186" s="377"/>
      <c r="AK186" s="377"/>
      <c r="AL186" s="378" t="s">
        <v>1465</v>
      </c>
      <c r="AM186" s="378">
        <v>14</v>
      </c>
      <c r="AN186" s="378">
        <v>1</v>
      </c>
      <c r="AO186" s="378">
        <v>0</v>
      </c>
      <c r="AP186" s="378">
        <v>59</v>
      </c>
      <c r="AQ186" s="378">
        <v>19.8</v>
      </c>
      <c r="AR186" s="378">
        <v>1.1000000000000001</v>
      </c>
      <c r="AS186" s="378">
        <v>0</v>
      </c>
      <c r="AT186" s="378">
        <v>0</v>
      </c>
      <c r="AU186" s="378">
        <v>2</v>
      </c>
      <c r="AV186" s="378">
        <v>9</v>
      </c>
      <c r="AW186" s="378">
        <v>0.1</v>
      </c>
      <c r="AX186" s="378">
        <v>0</v>
      </c>
      <c r="AY186" s="379">
        <v>4.7</v>
      </c>
      <c r="AZ186" s="379">
        <v>79.819999999999993</v>
      </c>
    </row>
    <row r="187" spans="2:52" ht="17">
      <c r="B187" t="s">
        <v>1483</v>
      </c>
      <c r="AE187" s="376"/>
      <c r="AF187" s="376" t="s">
        <v>120</v>
      </c>
      <c r="AG187" s="375" t="s">
        <v>1413</v>
      </c>
      <c r="AH187" s="375" t="s">
        <v>1504</v>
      </c>
      <c r="AI187" s="375"/>
      <c r="AJ187" s="375"/>
      <c r="AK187" s="375"/>
      <c r="AL187" s="378" t="s">
        <v>36</v>
      </c>
      <c r="AM187" s="378">
        <v>11</v>
      </c>
      <c r="AN187" s="378">
        <v>13</v>
      </c>
      <c r="AO187" s="378">
        <v>9</v>
      </c>
      <c r="AP187" s="378">
        <v>44</v>
      </c>
      <c r="AQ187" s="378">
        <v>7.7</v>
      </c>
      <c r="AR187" s="378">
        <v>0.7</v>
      </c>
      <c r="AS187" s="378">
        <v>2</v>
      </c>
      <c r="AT187" s="378">
        <v>2</v>
      </c>
      <c r="AU187" s="378">
        <v>5</v>
      </c>
      <c r="AV187" s="378">
        <v>14</v>
      </c>
      <c r="AW187" s="378">
        <v>1</v>
      </c>
      <c r="AX187" s="378">
        <v>0</v>
      </c>
      <c r="AY187" s="379">
        <v>4.6900000000000004</v>
      </c>
      <c r="AZ187" s="379">
        <v>79.81</v>
      </c>
    </row>
    <row r="188" spans="2:52" ht="17">
      <c r="B188" t="s">
        <v>1468</v>
      </c>
      <c r="C188" t="s">
        <v>459</v>
      </c>
      <c r="D188" t="s">
        <v>1511</v>
      </c>
      <c r="H188" t="s">
        <v>49</v>
      </c>
      <c r="I188">
        <v>22</v>
      </c>
      <c r="J188">
        <v>14</v>
      </c>
      <c r="K188">
        <v>99</v>
      </c>
      <c r="L188">
        <v>83</v>
      </c>
      <c r="M188">
        <v>0</v>
      </c>
      <c r="N188">
        <v>0</v>
      </c>
      <c r="O188">
        <v>0</v>
      </c>
      <c r="P188">
        <v>0</v>
      </c>
      <c r="Q188">
        <v>0</v>
      </c>
      <c r="R188">
        <v>1</v>
      </c>
      <c r="S188">
        <v>14</v>
      </c>
      <c r="T188">
        <v>0</v>
      </c>
      <c r="U188">
        <v>134</v>
      </c>
      <c r="V188">
        <v>81</v>
      </c>
      <c r="W188">
        <v>1109</v>
      </c>
      <c r="X188">
        <v>6</v>
      </c>
      <c r="Y188">
        <v>1</v>
      </c>
      <c r="Z188">
        <v>8.65</v>
      </c>
      <c r="AA188">
        <v>146.99</v>
      </c>
      <c r="AE188" s="376"/>
      <c r="AF188" s="376" t="s">
        <v>120</v>
      </c>
      <c r="AG188" s="375" t="s">
        <v>1378</v>
      </c>
      <c r="AH188" s="375" t="s">
        <v>1495</v>
      </c>
      <c r="AI188" s="375"/>
      <c r="AJ188" s="375"/>
      <c r="AK188" s="375"/>
      <c r="AL188" s="378" t="s">
        <v>18</v>
      </c>
      <c r="AM188" s="378">
        <v>9</v>
      </c>
      <c r="AN188" s="378">
        <v>43</v>
      </c>
      <c r="AO188" s="378">
        <v>31</v>
      </c>
      <c r="AP188" s="378">
        <v>37</v>
      </c>
      <c r="AQ188" s="378">
        <v>13.5</v>
      </c>
      <c r="AR188" s="378">
        <v>5.2</v>
      </c>
      <c r="AS188" s="378">
        <v>4</v>
      </c>
      <c r="AT188" s="378">
        <v>1</v>
      </c>
      <c r="AU188" s="378">
        <v>1</v>
      </c>
      <c r="AV188" s="378">
        <v>6</v>
      </c>
      <c r="AW188" s="378">
        <v>0.4</v>
      </c>
      <c r="AX188" s="378">
        <v>0</v>
      </c>
      <c r="AY188" s="379">
        <v>4.6900000000000004</v>
      </c>
      <c r="AZ188" s="379">
        <v>79.75</v>
      </c>
    </row>
    <row r="189" spans="2:52" ht="17">
      <c r="B189" t="s">
        <v>1483</v>
      </c>
      <c r="AE189" s="376"/>
      <c r="AF189" s="376" t="s">
        <v>120</v>
      </c>
      <c r="AG189" s="375" t="s">
        <v>1867</v>
      </c>
      <c r="AH189" s="375" t="s">
        <v>1490</v>
      </c>
      <c r="AI189" s="375"/>
      <c r="AJ189" s="375"/>
      <c r="AK189" s="375"/>
      <c r="AL189" s="378" t="s">
        <v>1</v>
      </c>
      <c r="AM189" s="378">
        <v>13</v>
      </c>
      <c r="AN189" s="378">
        <v>27</v>
      </c>
      <c r="AO189" s="378">
        <v>15</v>
      </c>
      <c r="AP189" s="378">
        <v>44</v>
      </c>
      <c r="AQ189" s="378">
        <v>17.8</v>
      </c>
      <c r="AR189" s="378">
        <v>2.9</v>
      </c>
      <c r="AS189" s="378">
        <v>1</v>
      </c>
      <c r="AT189" s="378">
        <v>3</v>
      </c>
      <c r="AU189" s="378">
        <v>1</v>
      </c>
      <c r="AV189" s="378">
        <v>6</v>
      </c>
      <c r="AW189" s="378">
        <v>0.7</v>
      </c>
      <c r="AX189" s="378">
        <v>0</v>
      </c>
      <c r="AY189" s="379">
        <v>4.6900000000000004</v>
      </c>
      <c r="AZ189" s="379">
        <v>79.73</v>
      </c>
    </row>
    <row r="190" spans="2:52" ht="17">
      <c r="B190" t="s">
        <v>1468</v>
      </c>
      <c r="C190" t="s">
        <v>634</v>
      </c>
      <c r="D190" t="s">
        <v>1509</v>
      </c>
      <c r="H190" t="s">
        <v>13</v>
      </c>
      <c r="I190">
        <v>1</v>
      </c>
      <c r="J190">
        <v>14</v>
      </c>
      <c r="K190">
        <v>97</v>
      </c>
      <c r="L190">
        <v>42</v>
      </c>
      <c r="M190">
        <v>0</v>
      </c>
      <c r="N190">
        <v>0</v>
      </c>
      <c r="O190">
        <v>0</v>
      </c>
      <c r="P190">
        <v>0</v>
      </c>
      <c r="Q190">
        <v>0</v>
      </c>
      <c r="R190">
        <v>149</v>
      </c>
      <c r="S190">
        <v>602</v>
      </c>
      <c r="T190">
        <v>5</v>
      </c>
      <c r="U190">
        <v>51</v>
      </c>
      <c r="V190">
        <v>39</v>
      </c>
      <c r="W190">
        <v>401</v>
      </c>
      <c r="X190">
        <v>4</v>
      </c>
      <c r="Y190">
        <v>2</v>
      </c>
      <c r="Z190">
        <v>8.6300000000000008</v>
      </c>
      <c r="AA190">
        <v>146.71</v>
      </c>
      <c r="AE190" s="376"/>
      <c r="AF190" s="376" t="s">
        <v>120</v>
      </c>
      <c r="AG190" s="375" t="s">
        <v>728</v>
      </c>
      <c r="AH190" s="375" t="s">
        <v>1502</v>
      </c>
      <c r="AI190" s="375"/>
      <c r="AJ190" s="375"/>
      <c r="AK190" s="375"/>
      <c r="AL190" s="378" t="s">
        <v>1478</v>
      </c>
      <c r="AM190" s="378">
        <v>14</v>
      </c>
      <c r="AN190" s="378">
        <v>4</v>
      </c>
      <c r="AO190" s="378">
        <v>1</v>
      </c>
      <c r="AP190" s="378">
        <v>62</v>
      </c>
      <c r="AQ190" s="378">
        <v>11.3</v>
      </c>
      <c r="AR190" s="378">
        <v>0.7</v>
      </c>
      <c r="AS190" s="378">
        <v>0</v>
      </c>
      <c r="AT190" s="378">
        <v>1</v>
      </c>
      <c r="AU190" s="378">
        <v>2</v>
      </c>
      <c r="AV190" s="378">
        <v>16</v>
      </c>
      <c r="AW190" s="378">
        <v>0.1</v>
      </c>
      <c r="AX190" s="378">
        <v>0</v>
      </c>
      <c r="AY190" s="379">
        <v>4.66</v>
      </c>
      <c r="AZ190" s="379">
        <v>79.180000000000007</v>
      </c>
    </row>
    <row r="191" spans="2:52" ht="17">
      <c r="B191" t="s">
        <v>1483</v>
      </c>
      <c r="AE191" s="376"/>
      <c r="AF191" s="376" t="s">
        <v>120</v>
      </c>
      <c r="AG191" s="375" t="s">
        <v>1404</v>
      </c>
      <c r="AH191" s="375" t="s">
        <v>1506</v>
      </c>
      <c r="AI191" s="375"/>
      <c r="AJ191" s="375"/>
      <c r="AK191" s="375"/>
      <c r="AL191" s="378" t="s">
        <v>16</v>
      </c>
      <c r="AM191" s="378">
        <v>6</v>
      </c>
      <c r="AN191" s="378">
        <v>15</v>
      </c>
      <c r="AO191" s="378">
        <v>7</v>
      </c>
      <c r="AP191" s="378">
        <v>34</v>
      </c>
      <c r="AQ191" s="378">
        <v>25.8</v>
      </c>
      <c r="AR191" s="378">
        <v>6</v>
      </c>
      <c r="AS191" s="378">
        <v>3</v>
      </c>
      <c r="AT191" s="378">
        <v>1</v>
      </c>
      <c r="AU191" s="378">
        <v>0</v>
      </c>
      <c r="AV191" s="378">
        <v>1</v>
      </c>
      <c r="AW191" s="378">
        <v>0</v>
      </c>
      <c r="AX191" s="378">
        <v>0</v>
      </c>
      <c r="AY191" s="379">
        <v>4.6500000000000004</v>
      </c>
      <c r="AZ191" s="379">
        <v>78.97</v>
      </c>
    </row>
    <row r="192" spans="2:52" ht="17">
      <c r="B192" t="s">
        <v>1470</v>
      </c>
      <c r="C192" t="s">
        <v>575</v>
      </c>
      <c r="D192" t="s">
        <v>1491</v>
      </c>
      <c r="H192" t="s">
        <v>1469</v>
      </c>
      <c r="I192">
        <v>24</v>
      </c>
      <c r="J192">
        <v>14</v>
      </c>
      <c r="K192">
        <v>98</v>
      </c>
      <c r="L192">
        <v>52</v>
      </c>
      <c r="M192">
        <v>0</v>
      </c>
      <c r="N192">
        <v>0</v>
      </c>
      <c r="O192">
        <v>0</v>
      </c>
      <c r="P192">
        <v>0</v>
      </c>
      <c r="Q192">
        <v>0</v>
      </c>
      <c r="R192">
        <v>182</v>
      </c>
      <c r="S192">
        <v>776</v>
      </c>
      <c r="T192">
        <v>5</v>
      </c>
      <c r="U192">
        <v>42</v>
      </c>
      <c r="V192">
        <v>39</v>
      </c>
      <c r="W192">
        <v>356</v>
      </c>
      <c r="X192">
        <v>2</v>
      </c>
      <c r="Y192">
        <v>2</v>
      </c>
      <c r="Z192">
        <v>8.6199999999999992</v>
      </c>
      <c r="AA192">
        <v>146.56</v>
      </c>
      <c r="AE192" s="376"/>
      <c r="AF192" s="376" t="s">
        <v>120</v>
      </c>
      <c r="AG192" s="375" t="s">
        <v>744</v>
      </c>
      <c r="AH192" s="375" t="s">
        <v>1511</v>
      </c>
      <c r="AI192" s="375"/>
      <c r="AJ192" s="375"/>
      <c r="AK192" s="375"/>
      <c r="AL192" s="378" t="s">
        <v>49</v>
      </c>
      <c r="AM192" s="378">
        <v>14</v>
      </c>
      <c r="AN192" s="378">
        <v>21</v>
      </c>
      <c r="AO192" s="378">
        <v>12</v>
      </c>
      <c r="AP192" s="378">
        <v>40</v>
      </c>
      <c r="AQ192" s="378">
        <v>26.2</v>
      </c>
      <c r="AR192" s="378">
        <v>5.4</v>
      </c>
      <c r="AS192" s="378">
        <v>1</v>
      </c>
      <c r="AT192" s="378">
        <v>1</v>
      </c>
      <c r="AU192" s="378">
        <v>0</v>
      </c>
      <c r="AV192" s="378">
        <v>2</v>
      </c>
      <c r="AW192" s="378">
        <v>0</v>
      </c>
      <c r="AX192" s="378">
        <v>0</v>
      </c>
      <c r="AY192" s="379">
        <v>4.63</v>
      </c>
      <c r="AZ192" s="379">
        <v>78.78</v>
      </c>
    </row>
    <row r="193" spans="2:52" ht="17">
      <c r="B193" t="s">
        <v>1483</v>
      </c>
      <c r="AE193" s="376"/>
      <c r="AF193" s="376" t="s">
        <v>120</v>
      </c>
      <c r="AG193" s="375" t="s">
        <v>708</v>
      </c>
      <c r="AH193" s="375" t="s">
        <v>1485</v>
      </c>
      <c r="AI193" s="375"/>
      <c r="AJ193" s="375"/>
      <c r="AK193" s="375"/>
      <c r="AL193" s="378" t="s">
        <v>1461</v>
      </c>
      <c r="AM193" s="378">
        <v>8</v>
      </c>
      <c r="AN193" s="378">
        <v>4</v>
      </c>
      <c r="AO193" s="378">
        <v>0</v>
      </c>
      <c r="AP193" s="378">
        <v>52</v>
      </c>
      <c r="AQ193" s="378">
        <v>21.3</v>
      </c>
      <c r="AR193" s="378">
        <v>0.9</v>
      </c>
      <c r="AS193" s="378">
        <v>2</v>
      </c>
      <c r="AT193" s="378">
        <v>1</v>
      </c>
      <c r="AU193" s="378">
        <v>2</v>
      </c>
      <c r="AV193" s="378">
        <v>8</v>
      </c>
      <c r="AW193" s="378">
        <v>0.1</v>
      </c>
      <c r="AX193" s="378">
        <v>0</v>
      </c>
      <c r="AY193" s="379">
        <v>4.63</v>
      </c>
      <c r="AZ193" s="379">
        <v>78.77</v>
      </c>
    </row>
    <row r="194" spans="2:52" ht="17">
      <c r="B194" t="s">
        <v>1347</v>
      </c>
      <c r="C194" t="s">
        <v>923</v>
      </c>
      <c r="D194" t="s">
        <v>1513</v>
      </c>
      <c r="H194" t="s">
        <v>8</v>
      </c>
      <c r="I194">
        <v>6</v>
      </c>
      <c r="J194">
        <v>13</v>
      </c>
      <c r="K194">
        <v>99</v>
      </c>
      <c r="L194">
        <v>88</v>
      </c>
      <c r="M194">
        <v>0</v>
      </c>
      <c r="N194">
        <v>0</v>
      </c>
      <c r="O194">
        <v>0</v>
      </c>
      <c r="P194">
        <v>0</v>
      </c>
      <c r="Q194">
        <v>0</v>
      </c>
      <c r="R194">
        <v>6</v>
      </c>
      <c r="S194">
        <v>36</v>
      </c>
      <c r="T194">
        <v>0</v>
      </c>
      <c r="U194">
        <v>151</v>
      </c>
      <c r="V194">
        <v>88</v>
      </c>
      <c r="W194">
        <v>1153</v>
      </c>
      <c r="X194">
        <v>5</v>
      </c>
      <c r="Y194">
        <v>1</v>
      </c>
      <c r="Z194">
        <v>8.6199999999999992</v>
      </c>
      <c r="AA194">
        <v>146.46</v>
      </c>
      <c r="AE194" s="376"/>
      <c r="AF194" s="376" t="s">
        <v>120</v>
      </c>
      <c r="AG194" s="375" t="s">
        <v>715</v>
      </c>
      <c r="AH194" s="375" t="s">
        <v>1506</v>
      </c>
      <c r="AI194" s="375"/>
      <c r="AJ194" s="375"/>
      <c r="AK194" s="375"/>
      <c r="AL194" s="378" t="s">
        <v>16</v>
      </c>
      <c r="AM194" s="378">
        <v>6</v>
      </c>
      <c r="AN194" s="378">
        <v>0</v>
      </c>
      <c r="AO194" s="378">
        <v>0</v>
      </c>
      <c r="AP194" s="378">
        <v>59</v>
      </c>
      <c r="AQ194" s="378">
        <v>24.8</v>
      </c>
      <c r="AR194" s="378">
        <v>0.5</v>
      </c>
      <c r="AS194" s="378">
        <v>1</v>
      </c>
      <c r="AT194" s="378">
        <v>0</v>
      </c>
      <c r="AU194" s="378">
        <v>1</v>
      </c>
      <c r="AV194" s="378">
        <v>4</v>
      </c>
      <c r="AW194" s="378">
        <v>0.1</v>
      </c>
      <c r="AX194" s="378">
        <v>0</v>
      </c>
      <c r="AY194" s="379">
        <v>4.63</v>
      </c>
      <c r="AZ194" s="379">
        <v>78.739999999999995</v>
      </c>
    </row>
    <row r="195" spans="2:52" ht="17">
      <c r="B195" t="s">
        <v>1483</v>
      </c>
      <c r="AE195" s="376"/>
      <c r="AF195" s="376" t="s">
        <v>120</v>
      </c>
      <c r="AG195" s="375" t="s">
        <v>1868</v>
      </c>
      <c r="AH195" s="375" t="s">
        <v>1518</v>
      </c>
      <c r="AI195" s="375"/>
      <c r="AJ195" s="375"/>
      <c r="AK195" s="375"/>
      <c r="AL195" s="378" t="s">
        <v>1482</v>
      </c>
      <c r="AM195" s="378">
        <v>9</v>
      </c>
      <c r="AN195" s="378">
        <v>24</v>
      </c>
      <c r="AO195" s="378">
        <v>12</v>
      </c>
      <c r="AP195" s="378">
        <v>31</v>
      </c>
      <c r="AQ195" s="378">
        <v>17.3</v>
      </c>
      <c r="AR195" s="378">
        <v>7.3</v>
      </c>
      <c r="AS195" s="378">
        <v>3</v>
      </c>
      <c r="AT195" s="378">
        <v>1</v>
      </c>
      <c r="AU195" s="378">
        <v>0</v>
      </c>
      <c r="AV195" s="378">
        <v>3</v>
      </c>
      <c r="AW195" s="378">
        <v>0.2</v>
      </c>
      <c r="AX195" s="378">
        <v>0</v>
      </c>
      <c r="AY195" s="379">
        <v>4.5999999999999996</v>
      </c>
      <c r="AZ195" s="379">
        <v>78.22</v>
      </c>
    </row>
    <row r="196" spans="2:52" ht="17">
      <c r="B196" t="s">
        <v>1458</v>
      </c>
      <c r="C196" t="s">
        <v>138</v>
      </c>
      <c r="D196" t="s">
        <v>1516</v>
      </c>
      <c r="H196" t="s">
        <v>2</v>
      </c>
      <c r="I196">
        <v>19</v>
      </c>
      <c r="J196">
        <v>6</v>
      </c>
      <c r="K196">
        <v>98</v>
      </c>
      <c r="L196">
        <v>74</v>
      </c>
      <c r="M196">
        <v>0</v>
      </c>
      <c r="N196">
        <v>0</v>
      </c>
      <c r="O196">
        <v>0</v>
      </c>
      <c r="P196">
        <v>0</v>
      </c>
      <c r="Q196">
        <v>0</v>
      </c>
      <c r="R196">
        <v>3</v>
      </c>
      <c r="S196">
        <v>27</v>
      </c>
      <c r="T196">
        <v>0</v>
      </c>
      <c r="U196">
        <v>138</v>
      </c>
      <c r="V196">
        <v>92</v>
      </c>
      <c r="W196">
        <v>1089</v>
      </c>
      <c r="X196">
        <v>6</v>
      </c>
      <c r="Y196">
        <v>1</v>
      </c>
      <c r="Z196">
        <v>8.6</v>
      </c>
      <c r="AA196">
        <v>146.28</v>
      </c>
      <c r="AE196" s="376"/>
      <c r="AF196" s="376" t="s">
        <v>120</v>
      </c>
      <c r="AG196" s="375" t="s">
        <v>1408</v>
      </c>
      <c r="AH196" s="375" t="s">
        <v>1516</v>
      </c>
      <c r="AI196" s="375"/>
      <c r="AJ196" s="375"/>
      <c r="AK196" s="375"/>
      <c r="AL196" s="378" t="s">
        <v>2</v>
      </c>
      <c r="AM196" s="378">
        <v>6</v>
      </c>
      <c r="AN196" s="378">
        <v>0</v>
      </c>
      <c r="AO196" s="378">
        <v>0</v>
      </c>
      <c r="AP196" s="378">
        <v>58</v>
      </c>
      <c r="AQ196" s="378">
        <v>24.1</v>
      </c>
      <c r="AR196" s="378">
        <v>1</v>
      </c>
      <c r="AS196" s="378">
        <v>1</v>
      </c>
      <c r="AT196" s="378">
        <v>1</v>
      </c>
      <c r="AU196" s="378">
        <v>0</v>
      </c>
      <c r="AV196" s="378">
        <v>2</v>
      </c>
      <c r="AW196" s="378">
        <v>0</v>
      </c>
      <c r="AX196" s="378">
        <v>0</v>
      </c>
      <c r="AY196" s="379">
        <v>4.5999999999999996</v>
      </c>
      <c r="AZ196" s="379">
        <v>78.16</v>
      </c>
    </row>
    <row r="197" spans="2:52" ht="17">
      <c r="B197" t="s">
        <v>1483</v>
      </c>
      <c r="AE197" s="376"/>
      <c r="AF197" s="376" t="s">
        <v>120</v>
      </c>
      <c r="AG197" s="375" t="s">
        <v>1745</v>
      </c>
      <c r="AH197" s="375" t="s">
        <v>1507</v>
      </c>
      <c r="AI197" s="375"/>
      <c r="AJ197" s="375"/>
      <c r="AK197" s="375"/>
      <c r="AL197" s="378" t="s">
        <v>38</v>
      </c>
      <c r="AM197" s="378">
        <v>14</v>
      </c>
      <c r="AN197" s="378">
        <v>2</v>
      </c>
      <c r="AO197" s="378">
        <v>1</v>
      </c>
      <c r="AP197" s="378">
        <v>29</v>
      </c>
      <c r="AQ197" s="378">
        <v>15.6</v>
      </c>
      <c r="AR197" s="378">
        <v>6.3</v>
      </c>
      <c r="AS197" s="378">
        <v>7</v>
      </c>
      <c r="AT197" s="378">
        <v>1</v>
      </c>
      <c r="AU197" s="378">
        <v>0</v>
      </c>
      <c r="AV197" s="378">
        <v>4</v>
      </c>
      <c r="AW197" s="378">
        <v>0</v>
      </c>
      <c r="AX197" s="378">
        <v>0</v>
      </c>
      <c r="AY197" s="379">
        <v>4.5999999999999996</v>
      </c>
      <c r="AZ197" s="379">
        <v>78.14</v>
      </c>
    </row>
    <row r="198" spans="2:52" ht="17">
      <c r="B198" t="s">
        <v>1462</v>
      </c>
      <c r="C198" t="s">
        <v>464</v>
      </c>
      <c r="D198" t="s">
        <v>1493</v>
      </c>
      <c r="H198" t="s">
        <v>1471</v>
      </c>
      <c r="I198">
        <v>8</v>
      </c>
      <c r="J198">
        <v>9</v>
      </c>
      <c r="K198">
        <v>96</v>
      </c>
      <c r="L198">
        <v>64</v>
      </c>
      <c r="M198">
        <v>0</v>
      </c>
      <c r="N198">
        <v>0</v>
      </c>
      <c r="O198">
        <v>0</v>
      </c>
      <c r="P198">
        <v>0</v>
      </c>
      <c r="Q198">
        <v>0</v>
      </c>
      <c r="R198">
        <v>2</v>
      </c>
      <c r="S198">
        <v>3</v>
      </c>
      <c r="T198">
        <v>0</v>
      </c>
      <c r="U198">
        <v>132</v>
      </c>
      <c r="V198">
        <v>81</v>
      </c>
      <c r="W198">
        <v>1165</v>
      </c>
      <c r="X198">
        <v>5</v>
      </c>
      <c r="Y198">
        <v>1</v>
      </c>
      <c r="Z198">
        <v>8.59</v>
      </c>
      <c r="AA198">
        <v>146.05000000000001</v>
      </c>
      <c r="AE198" s="376"/>
      <c r="AF198" s="376" t="s">
        <v>120</v>
      </c>
      <c r="AG198" s="375" t="s">
        <v>228</v>
      </c>
      <c r="AH198" s="375" t="s">
        <v>1495</v>
      </c>
      <c r="AI198" s="375"/>
      <c r="AJ198" s="375"/>
      <c r="AK198" s="375"/>
      <c r="AL198" s="378" t="s">
        <v>18</v>
      </c>
      <c r="AM198" s="378">
        <v>9</v>
      </c>
      <c r="AN198" s="378">
        <v>8</v>
      </c>
      <c r="AO198" s="378">
        <v>2</v>
      </c>
      <c r="AP198" s="378">
        <v>52</v>
      </c>
      <c r="AQ198" s="378">
        <v>28.7</v>
      </c>
      <c r="AR198" s="378">
        <v>1.1000000000000001</v>
      </c>
      <c r="AS198" s="378">
        <v>1</v>
      </c>
      <c r="AT198" s="378">
        <v>1</v>
      </c>
      <c r="AU198" s="378">
        <v>1</v>
      </c>
      <c r="AV198" s="378">
        <v>2</v>
      </c>
      <c r="AW198" s="378">
        <v>0</v>
      </c>
      <c r="AX198" s="378">
        <v>0</v>
      </c>
      <c r="AY198" s="379">
        <v>4.59</v>
      </c>
      <c r="AZ198" s="379">
        <v>77.95</v>
      </c>
    </row>
    <row r="199" spans="2:52" ht="17">
      <c r="B199" t="s">
        <v>1483</v>
      </c>
      <c r="AE199" s="376"/>
      <c r="AF199" s="376" t="s">
        <v>120</v>
      </c>
      <c r="AG199" s="375" t="s">
        <v>2127</v>
      </c>
      <c r="AH199" s="375" t="s">
        <v>1493</v>
      </c>
      <c r="AI199" s="375"/>
      <c r="AJ199" s="375"/>
      <c r="AK199" s="375"/>
      <c r="AL199" s="378" t="s">
        <v>1471</v>
      </c>
      <c r="AM199" s="378">
        <v>9</v>
      </c>
      <c r="AN199" s="378">
        <v>1</v>
      </c>
      <c r="AO199" s="378">
        <v>0</v>
      </c>
      <c r="AP199" s="378">
        <v>66</v>
      </c>
      <c r="AQ199" s="378">
        <v>12.1</v>
      </c>
      <c r="AR199" s="378">
        <v>0.6</v>
      </c>
      <c r="AS199" s="378">
        <v>0</v>
      </c>
      <c r="AT199" s="378">
        <v>0</v>
      </c>
      <c r="AU199" s="378">
        <v>1</v>
      </c>
      <c r="AV199" s="378">
        <v>11</v>
      </c>
      <c r="AW199" s="378">
        <v>0.1</v>
      </c>
      <c r="AX199" s="378">
        <v>0</v>
      </c>
      <c r="AY199" s="379">
        <v>4.58</v>
      </c>
      <c r="AZ199" s="379">
        <v>77.849999999999994</v>
      </c>
    </row>
    <row r="200" spans="2:52" ht="17">
      <c r="B200" t="s">
        <v>1473</v>
      </c>
      <c r="C200" t="s">
        <v>118</v>
      </c>
      <c r="D200" t="s">
        <v>1495</v>
      </c>
      <c r="H200" t="s">
        <v>18</v>
      </c>
      <c r="I200">
        <v>3</v>
      </c>
      <c r="J200">
        <v>9</v>
      </c>
      <c r="K200">
        <v>96</v>
      </c>
      <c r="L200">
        <v>34</v>
      </c>
      <c r="M200">
        <v>0</v>
      </c>
      <c r="N200">
        <v>0</v>
      </c>
      <c r="O200">
        <v>0</v>
      </c>
      <c r="P200">
        <v>0</v>
      </c>
      <c r="Q200">
        <v>0</v>
      </c>
      <c r="R200">
        <v>171</v>
      </c>
      <c r="S200">
        <v>868</v>
      </c>
      <c r="T200">
        <v>3</v>
      </c>
      <c r="U200">
        <v>63</v>
      </c>
      <c r="V200">
        <v>52</v>
      </c>
      <c r="W200">
        <v>415</v>
      </c>
      <c r="X200">
        <v>1</v>
      </c>
      <c r="Y200">
        <v>2</v>
      </c>
      <c r="Z200">
        <v>8.56</v>
      </c>
      <c r="AA200">
        <v>145.52000000000001</v>
      </c>
      <c r="AE200" s="376"/>
      <c r="AF200" s="376" t="s">
        <v>120</v>
      </c>
      <c r="AG200" s="375" t="s">
        <v>730</v>
      </c>
      <c r="AH200" s="375" t="s">
        <v>1523</v>
      </c>
      <c r="AI200" s="375"/>
      <c r="AJ200" s="375"/>
      <c r="AK200" s="375"/>
      <c r="AL200" s="378" t="s">
        <v>29</v>
      </c>
      <c r="AM200" s="378">
        <v>10</v>
      </c>
      <c r="AN200" s="378">
        <v>4</v>
      </c>
      <c r="AO200" s="378">
        <v>2</v>
      </c>
      <c r="AP200" s="378">
        <v>68</v>
      </c>
      <c r="AQ200" s="378">
        <v>8</v>
      </c>
      <c r="AR200" s="378">
        <v>0.6</v>
      </c>
      <c r="AS200" s="378">
        <v>0</v>
      </c>
      <c r="AT200" s="378">
        <v>0</v>
      </c>
      <c r="AU200" s="378">
        <v>1</v>
      </c>
      <c r="AV200" s="378">
        <v>20</v>
      </c>
      <c r="AW200" s="378">
        <v>0.1</v>
      </c>
      <c r="AX200" s="378">
        <v>0</v>
      </c>
      <c r="AY200" s="379">
        <v>4.57</v>
      </c>
      <c r="AZ200" s="379">
        <v>77.75</v>
      </c>
    </row>
    <row r="201" spans="2:52" ht="17">
      <c r="B201" t="s">
        <v>1483</v>
      </c>
      <c r="AE201" s="376"/>
      <c r="AF201" s="376" t="s">
        <v>120</v>
      </c>
      <c r="AG201" s="375" t="s">
        <v>2128</v>
      </c>
      <c r="AH201" s="375" t="s">
        <v>1502</v>
      </c>
      <c r="AI201" s="375"/>
      <c r="AJ201" s="375"/>
      <c r="AK201" s="375"/>
      <c r="AL201" s="378" t="s">
        <v>1478</v>
      </c>
      <c r="AM201" s="378">
        <v>14</v>
      </c>
      <c r="AN201" s="378">
        <v>0</v>
      </c>
      <c r="AO201" s="378">
        <v>0</v>
      </c>
      <c r="AP201" s="378">
        <v>63</v>
      </c>
      <c r="AQ201" s="378">
        <v>10</v>
      </c>
      <c r="AR201" s="378">
        <v>0.7</v>
      </c>
      <c r="AS201" s="378">
        <v>0</v>
      </c>
      <c r="AT201" s="378">
        <v>0</v>
      </c>
      <c r="AU201" s="378">
        <v>2</v>
      </c>
      <c r="AV201" s="378">
        <v>8</v>
      </c>
      <c r="AW201" s="378">
        <v>0.1</v>
      </c>
      <c r="AX201" s="378">
        <v>0</v>
      </c>
      <c r="AY201" s="379">
        <v>4.5599999999999996</v>
      </c>
      <c r="AZ201" s="379">
        <v>77.540000000000006</v>
      </c>
    </row>
    <row r="202" spans="2:52" ht="18">
      <c r="B202" t="s">
        <v>1347</v>
      </c>
      <c r="C202" t="s">
        <v>462</v>
      </c>
      <c r="D202" t="s">
        <v>1528</v>
      </c>
      <c r="H202" t="s">
        <v>1481</v>
      </c>
      <c r="I202">
        <v>21</v>
      </c>
      <c r="J202">
        <v>9</v>
      </c>
      <c r="K202">
        <v>99</v>
      </c>
      <c r="L202">
        <v>81</v>
      </c>
      <c r="M202">
        <v>0</v>
      </c>
      <c r="N202">
        <v>0</v>
      </c>
      <c r="O202">
        <v>0</v>
      </c>
      <c r="P202">
        <v>0</v>
      </c>
      <c r="Q202">
        <v>0</v>
      </c>
      <c r="R202">
        <v>5</v>
      </c>
      <c r="S202">
        <v>46</v>
      </c>
      <c r="T202">
        <v>0</v>
      </c>
      <c r="U202">
        <v>157</v>
      </c>
      <c r="V202">
        <v>98</v>
      </c>
      <c r="W202">
        <v>1038</v>
      </c>
      <c r="X202">
        <v>7</v>
      </c>
      <c r="Y202">
        <v>2</v>
      </c>
      <c r="Z202">
        <v>8.5500000000000007</v>
      </c>
      <c r="AA202">
        <v>145.31</v>
      </c>
      <c r="AE202" s="376"/>
      <c r="AF202" s="376" t="s">
        <v>120</v>
      </c>
      <c r="AG202" s="377" t="s">
        <v>1415</v>
      </c>
      <c r="AH202" s="377" t="s">
        <v>1722</v>
      </c>
      <c r="AI202" s="377"/>
      <c r="AJ202" s="377"/>
      <c r="AK202" s="377"/>
      <c r="AL202" s="378" t="s">
        <v>1479</v>
      </c>
      <c r="AM202" s="378">
        <v>9</v>
      </c>
      <c r="AN202" s="378">
        <v>3</v>
      </c>
      <c r="AO202" s="378">
        <v>0</v>
      </c>
      <c r="AP202" s="378">
        <v>42</v>
      </c>
      <c r="AQ202" s="378">
        <v>12.5</v>
      </c>
      <c r="AR202" s="378">
        <v>6.3</v>
      </c>
      <c r="AS202" s="378">
        <v>2</v>
      </c>
      <c r="AT202" s="378">
        <v>0</v>
      </c>
      <c r="AU202" s="378">
        <v>0</v>
      </c>
      <c r="AV202" s="378">
        <v>3</v>
      </c>
      <c r="AW202" s="378">
        <v>0</v>
      </c>
      <c r="AX202" s="378">
        <v>0</v>
      </c>
      <c r="AY202" s="379">
        <v>4.5599999999999996</v>
      </c>
      <c r="AZ202" s="379">
        <v>77.53</v>
      </c>
    </row>
    <row r="203" spans="2:52" ht="17">
      <c r="B203" t="s">
        <v>1483</v>
      </c>
      <c r="AE203" s="376"/>
      <c r="AF203" s="376" t="s">
        <v>120</v>
      </c>
      <c r="AG203" s="375" t="s">
        <v>745</v>
      </c>
      <c r="AH203" s="375" t="s">
        <v>1501</v>
      </c>
      <c r="AI203" s="375"/>
      <c r="AJ203" s="375"/>
      <c r="AK203" s="375"/>
      <c r="AL203" s="378" t="s">
        <v>53</v>
      </c>
      <c r="AM203" s="378">
        <v>6</v>
      </c>
      <c r="AN203" s="378">
        <v>31</v>
      </c>
      <c r="AO203" s="378">
        <v>21</v>
      </c>
      <c r="AP203" s="378">
        <v>41</v>
      </c>
      <c r="AQ203" s="378">
        <v>12</v>
      </c>
      <c r="AR203" s="378">
        <v>7.1</v>
      </c>
      <c r="AS203" s="378">
        <v>0</v>
      </c>
      <c r="AT203" s="378">
        <v>1</v>
      </c>
      <c r="AU203" s="378">
        <v>0</v>
      </c>
      <c r="AV203" s="378">
        <v>4</v>
      </c>
      <c r="AW203" s="378">
        <v>0</v>
      </c>
      <c r="AX203" s="378">
        <v>0</v>
      </c>
      <c r="AY203" s="379">
        <v>4.5599999999999996</v>
      </c>
      <c r="AZ203" s="379">
        <v>77.48</v>
      </c>
    </row>
    <row r="204" spans="2:52" ht="17">
      <c r="B204" t="s">
        <v>1467</v>
      </c>
      <c r="C204" t="s">
        <v>113</v>
      </c>
      <c r="D204" t="s">
        <v>1504</v>
      </c>
      <c r="H204" t="s">
        <v>36</v>
      </c>
      <c r="I204">
        <v>20</v>
      </c>
      <c r="J204">
        <v>11</v>
      </c>
      <c r="K204">
        <v>95</v>
      </c>
      <c r="L204">
        <v>39</v>
      </c>
      <c r="M204">
        <v>0</v>
      </c>
      <c r="N204">
        <v>0</v>
      </c>
      <c r="O204">
        <v>0</v>
      </c>
      <c r="P204">
        <v>0</v>
      </c>
      <c r="Q204">
        <v>0</v>
      </c>
      <c r="R204">
        <v>194</v>
      </c>
      <c r="S204">
        <v>825</v>
      </c>
      <c r="T204">
        <v>4</v>
      </c>
      <c r="U204">
        <v>80</v>
      </c>
      <c r="V204">
        <v>62</v>
      </c>
      <c r="W204">
        <v>425</v>
      </c>
      <c r="X204">
        <v>1</v>
      </c>
      <c r="Y204">
        <v>3</v>
      </c>
      <c r="Z204">
        <v>8.5399999999999991</v>
      </c>
      <c r="AA204">
        <v>145.13</v>
      </c>
      <c r="AE204" s="376"/>
      <c r="AF204" s="376" t="s">
        <v>120</v>
      </c>
      <c r="AG204" s="375" t="s">
        <v>1746</v>
      </c>
      <c r="AH204" s="375" t="s">
        <v>1516</v>
      </c>
      <c r="AI204" s="375"/>
      <c r="AJ204" s="375"/>
      <c r="AK204" s="375"/>
      <c r="AL204" s="378" t="s">
        <v>2</v>
      </c>
      <c r="AM204" s="378">
        <v>6</v>
      </c>
      <c r="AN204" s="378">
        <v>1</v>
      </c>
      <c r="AO204" s="378">
        <v>0</v>
      </c>
      <c r="AP204" s="378">
        <v>54</v>
      </c>
      <c r="AQ204" s="378">
        <v>22.3</v>
      </c>
      <c r="AR204" s="378">
        <v>1</v>
      </c>
      <c r="AS204" s="378">
        <v>3</v>
      </c>
      <c r="AT204" s="378">
        <v>1</v>
      </c>
      <c r="AU204" s="378">
        <v>0</v>
      </c>
      <c r="AV204" s="378">
        <v>3</v>
      </c>
      <c r="AW204" s="378">
        <v>0</v>
      </c>
      <c r="AX204" s="378">
        <v>0</v>
      </c>
      <c r="AY204" s="379">
        <v>4.55</v>
      </c>
      <c r="AZ204" s="379">
        <v>77.28</v>
      </c>
    </row>
    <row r="205" spans="2:52" ht="18">
      <c r="B205" t="s">
        <v>1483</v>
      </c>
      <c r="AE205" s="376"/>
      <c r="AF205" s="376" t="s">
        <v>120</v>
      </c>
      <c r="AG205" s="377" t="s">
        <v>1747</v>
      </c>
      <c r="AH205" s="377" t="s">
        <v>1720</v>
      </c>
      <c r="AI205" s="377"/>
      <c r="AJ205" s="377"/>
      <c r="AK205" s="377"/>
      <c r="AL205" s="378" t="s">
        <v>1481</v>
      </c>
      <c r="AM205" s="378">
        <v>9</v>
      </c>
      <c r="AN205" s="378">
        <v>0</v>
      </c>
      <c r="AO205" s="378">
        <v>0</v>
      </c>
      <c r="AP205" s="378">
        <v>31</v>
      </c>
      <c r="AQ205" s="378">
        <v>16.899999999999999</v>
      </c>
      <c r="AR205" s="378">
        <v>6.4</v>
      </c>
      <c r="AS205" s="378">
        <v>4</v>
      </c>
      <c r="AT205" s="378">
        <v>2</v>
      </c>
      <c r="AU205" s="378">
        <v>0</v>
      </c>
      <c r="AV205" s="378">
        <v>3</v>
      </c>
      <c r="AW205" s="378">
        <v>0</v>
      </c>
      <c r="AX205" s="378">
        <v>0</v>
      </c>
      <c r="AY205" s="379">
        <v>4.54</v>
      </c>
      <c r="AZ205" s="379">
        <v>77.22</v>
      </c>
    </row>
    <row r="206" spans="2:52" ht="17">
      <c r="B206" t="s">
        <v>1473</v>
      </c>
      <c r="C206" t="s">
        <v>438</v>
      </c>
      <c r="D206" t="s">
        <v>1485</v>
      </c>
      <c r="H206" t="s">
        <v>1461</v>
      </c>
      <c r="I206">
        <v>6</v>
      </c>
      <c r="J206">
        <v>8</v>
      </c>
      <c r="K206">
        <v>97</v>
      </c>
      <c r="L206">
        <v>54</v>
      </c>
      <c r="M206">
        <v>0</v>
      </c>
      <c r="N206">
        <v>0</v>
      </c>
      <c r="O206">
        <v>0</v>
      </c>
      <c r="P206">
        <v>0</v>
      </c>
      <c r="Q206">
        <v>0</v>
      </c>
      <c r="R206">
        <v>196</v>
      </c>
      <c r="S206">
        <v>836</v>
      </c>
      <c r="T206">
        <v>5</v>
      </c>
      <c r="U206">
        <v>50</v>
      </c>
      <c r="V206">
        <v>37</v>
      </c>
      <c r="W206">
        <v>255</v>
      </c>
      <c r="X206">
        <v>2</v>
      </c>
      <c r="Y206">
        <v>2</v>
      </c>
      <c r="Z206">
        <v>8.52</v>
      </c>
      <c r="AA206">
        <v>144.87</v>
      </c>
      <c r="AE206" s="376"/>
      <c r="AF206" s="376" t="s">
        <v>120</v>
      </c>
      <c r="AG206" s="375" t="s">
        <v>726</v>
      </c>
      <c r="AH206" s="375" t="s">
        <v>1486</v>
      </c>
      <c r="AI206" s="375"/>
      <c r="AJ206" s="375"/>
      <c r="AK206" s="375"/>
      <c r="AL206" s="378" t="s">
        <v>433</v>
      </c>
      <c r="AM206" s="378">
        <v>8</v>
      </c>
      <c r="AN206" s="378">
        <v>2</v>
      </c>
      <c r="AO206" s="378">
        <v>1</v>
      </c>
      <c r="AP206" s="378">
        <v>56</v>
      </c>
      <c r="AQ206" s="378">
        <v>10.6</v>
      </c>
      <c r="AR206" s="378">
        <v>0.6</v>
      </c>
      <c r="AS206" s="378">
        <v>1</v>
      </c>
      <c r="AT206" s="378">
        <v>2</v>
      </c>
      <c r="AU206" s="378">
        <v>2</v>
      </c>
      <c r="AV206" s="378">
        <v>18</v>
      </c>
      <c r="AW206" s="378">
        <v>0.2</v>
      </c>
      <c r="AX206" s="378">
        <v>0</v>
      </c>
      <c r="AY206" s="379">
        <v>4.5199999999999996</v>
      </c>
      <c r="AZ206" s="379">
        <v>76.849999999999994</v>
      </c>
    </row>
    <row r="207" spans="2:52" ht="17">
      <c r="B207" t="s">
        <v>1483</v>
      </c>
      <c r="AE207" s="376"/>
      <c r="AF207" s="376" t="s">
        <v>120</v>
      </c>
      <c r="AG207" s="375" t="s">
        <v>1748</v>
      </c>
      <c r="AH207" s="375" t="s">
        <v>1485</v>
      </c>
      <c r="AI207" s="375"/>
      <c r="AJ207" s="375"/>
      <c r="AK207" s="375"/>
      <c r="AL207" s="378" t="s">
        <v>1461</v>
      </c>
      <c r="AM207" s="378">
        <v>8</v>
      </c>
      <c r="AN207" s="378">
        <v>5</v>
      </c>
      <c r="AO207" s="378">
        <v>1</v>
      </c>
      <c r="AP207" s="378">
        <v>57</v>
      </c>
      <c r="AQ207" s="378">
        <v>19.7</v>
      </c>
      <c r="AR207" s="378">
        <v>1.4</v>
      </c>
      <c r="AS207" s="378">
        <v>1</v>
      </c>
      <c r="AT207" s="378">
        <v>1</v>
      </c>
      <c r="AU207" s="378">
        <v>0</v>
      </c>
      <c r="AV207" s="378">
        <v>4</v>
      </c>
      <c r="AW207" s="378">
        <v>0</v>
      </c>
      <c r="AX207" s="378">
        <v>0</v>
      </c>
      <c r="AY207" s="379">
        <v>4.51</v>
      </c>
      <c r="AZ207" s="379">
        <v>76.67</v>
      </c>
    </row>
    <row r="208" spans="2:52" ht="18">
      <c r="B208" t="s">
        <v>1468</v>
      </c>
      <c r="C208" t="s">
        <v>169</v>
      </c>
      <c r="D208" t="s">
        <v>1490</v>
      </c>
      <c r="H208" t="s">
        <v>1</v>
      </c>
      <c r="I208">
        <v>28</v>
      </c>
      <c r="J208">
        <v>13</v>
      </c>
      <c r="K208">
        <v>98</v>
      </c>
      <c r="L208">
        <v>74</v>
      </c>
      <c r="M208">
        <v>0</v>
      </c>
      <c r="N208">
        <v>0</v>
      </c>
      <c r="O208">
        <v>0</v>
      </c>
      <c r="P208">
        <v>0</v>
      </c>
      <c r="Q208">
        <v>0</v>
      </c>
      <c r="R208">
        <v>1</v>
      </c>
      <c r="S208">
        <v>5</v>
      </c>
      <c r="T208">
        <v>0</v>
      </c>
      <c r="U208">
        <v>145</v>
      </c>
      <c r="V208">
        <v>91</v>
      </c>
      <c r="W208">
        <v>1026</v>
      </c>
      <c r="X208">
        <v>7</v>
      </c>
      <c r="Y208">
        <v>1</v>
      </c>
      <c r="Z208">
        <v>8.5</v>
      </c>
      <c r="AA208">
        <v>144.51</v>
      </c>
      <c r="AE208" s="376"/>
      <c r="AF208" s="376" t="s">
        <v>120</v>
      </c>
      <c r="AG208" s="377" t="s">
        <v>1749</v>
      </c>
      <c r="AH208" s="377" t="s">
        <v>1713</v>
      </c>
      <c r="AI208" s="377"/>
      <c r="AJ208" s="377"/>
      <c r="AK208" s="377"/>
      <c r="AL208" s="378" t="s">
        <v>34</v>
      </c>
      <c r="AM208" s="378">
        <v>7</v>
      </c>
      <c r="AN208" s="378">
        <v>4</v>
      </c>
      <c r="AO208" s="378">
        <v>1</v>
      </c>
      <c r="AP208" s="378">
        <v>37</v>
      </c>
      <c r="AQ208" s="378">
        <v>21.3</v>
      </c>
      <c r="AR208" s="378">
        <v>6.2</v>
      </c>
      <c r="AS208" s="378">
        <v>1</v>
      </c>
      <c r="AT208" s="378">
        <v>1</v>
      </c>
      <c r="AU208" s="378">
        <v>0</v>
      </c>
      <c r="AV208" s="378">
        <v>2</v>
      </c>
      <c r="AW208" s="378">
        <v>0</v>
      </c>
      <c r="AX208" s="378">
        <v>0</v>
      </c>
      <c r="AY208" s="379">
        <v>4.51</v>
      </c>
      <c r="AZ208" s="379">
        <v>76.64</v>
      </c>
    </row>
    <row r="209" spans="2:52" ht="17">
      <c r="B209" t="s">
        <v>1483</v>
      </c>
      <c r="AE209" s="376"/>
      <c r="AF209" s="376" t="s">
        <v>120</v>
      </c>
      <c r="AG209" s="375" t="s">
        <v>251</v>
      </c>
      <c r="AH209" s="375" t="s">
        <v>1504</v>
      </c>
      <c r="AI209" s="375"/>
      <c r="AJ209" s="375"/>
      <c r="AK209" s="375"/>
      <c r="AL209" s="378" t="s">
        <v>36</v>
      </c>
      <c r="AM209" s="378">
        <v>11</v>
      </c>
      <c r="AN209" s="378">
        <v>3</v>
      </c>
      <c r="AO209" s="378">
        <v>0</v>
      </c>
      <c r="AP209" s="378">
        <v>32</v>
      </c>
      <c r="AQ209" s="378">
        <v>15.8</v>
      </c>
      <c r="AR209" s="378">
        <v>6.1</v>
      </c>
      <c r="AS209" s="378">
        <v>4</v>
      </c>
      <c r="AT209" s="378">
        <v>2</v>
      </c>
      <c r="AU209" s="378">
        <v>0</v>
      </c>
      <c r="AV209" s="378">
        <v>2</v>
      </c>
      <c r="AW209" s="378">
        <v>0</v>
      </c>
      <c r="AX209" s="378">
        <v>0</v>
      </c>
      <c r="AY209" s="379">
        <v>4.5</v>
      </c>
      <c r="AZ209" s="379">
        <v>76.44</v>
      </c>
    </row>
    <row r="210" spans="2:52" ht="17">
      <c r="B210" t="s">
        <v>1464</v>
      </c>
      <c r="C210" t="s">
        <v>92</v>
      </c>
      <c r="D210" t="s">
        <v>1529</v>
      </c>
      <c r="H210" t="s">
        <v>52</v>
      </c>
      <c r="I210">
        <v>15</v>
      </c>
      <c r="J210">
        <v>11</v>
      </c>
      <c r="K210">
        <v>93</v>
      </c>
      <c r="L210">
        <v>25</v>
      </c>
      <c r="M210">
        <v>0</v>
      </c>
      <c r="N210">
        <v>0</v>
      </c>
      <c r="O210">
        <v>0</v>
      </c>
      <c r="P210">
        <v>0</v>
      </c>
      <c r="Q210">
        <v>0</v>
      </c>
      <c r="R210">
        <v>187</v>
      </c>
      <c r="S210">
        <v>1006</v>
      </c>
      <c r="T210">
        <v>7</v>
      </c>
      <c r="U210">
        <v>15</v>
      </c>
      <c r="V210">
        <v>11</v>
      </c>
      <c r="W210">
        <v>84</v>
      </c>
      <c r="X210">
        <v>0</v>
      </c>
      <c r="Y210">
        <v>2</v>
      </c>
      <c r="Z210">
        <v>8.48</v>
      </c>
      <c r="AA210">
        <v>144.21</v>
      </c>
      <c r="AE210" s="376"/>
      <c r="AF210" s="376" t="s">
        <v>120</v>
      </c>
      <c r="AG210" s="375" t="s">
        <v>689</v>
      </c>
      <c r="AH210" s="375" t="s">
        <v>1486</v>
      </c>
      <c r="AI210" s="375"/>
      <c r="AJ210" s="375"/>
      <c r="AK210" s="375"/>
      <c r="AL210" s="378" t="s">
        <v>433</v>
      </c>
      <c r="AM210" s="378">
        <v>8</v>
      </c>
      <c r="AN210" s="378">
        <v>2</v>
      </c>
      <c r="AO210" s="378">
        <v>0</v>
      </c>
      <c r="AP210" s="378">
        <v>50</v>
      </c>
      <c r="AQ210" s="378">
        <v>28.4</v>
      </c>
      <c r="AR210" s="378">
        <v>1.2</v>
      </c>
      <c r="AS210" s="378">
        <v>1</v>
      </c>
      <c r="AT210" s="378">
        <v>1</v>
      </c>
      <c r="AU210" s="378">
        <v>1</v>
      </c>
      <c r="AV210" s="378">
        <v>4</v>
      </c>
      <c r="AW210" s="378">
        <v>0.1</v>
      </c>
      <c r="AX210" s="378">
        <v>0</v>
      </c>
      <c r="AY210" s="379">
        <v>4.49</v>
      </c>
      <c r="AZ210" s="379">
        <v>76.319999999999993</v>
      </c>
    </row>
    <row r="211" spans="2:52" ht="18">
      <c r="B211" t="s">
        <v>1483</v>
      </c>
      <c r="AE211" s="376"/>
      <c r="AF211" s="375" t="s">
        <v>1464</v>
      </c>
      <c r="AG211" s="377" t="s">
        <v>510</v>
      </c>
      <c r="AH211" s="377" t="s">
        <v>1727</v>
      </c>
      <c r="AI211" s="377"/>
      <c r="AJ211" s="377"/>
      <c r="AK211" s="377"/>
      <c r="AL211" s="378" t="s">
        <v>49</v>
      </c>
      <c r="AM211" s="378">
        <v>14</v>
      </c>
      <c r="AN211" s="378">
        <v>38</v>
      </c>
      <c r="AO211" s="378">
        <v>8</v>
      </c>
      <c r="AP211" s="378">
        <v>34</v>
      </c>
      <c r="AQ211" s="378">
        <v>17.8</v>
      </c>
      <c r="AR211" s="378">
        <v>5</v>
      </c>
      <c r="AS211" s="378">
        <v>5</v>
      </c>
      <c r="AT211" s="378">
        <v>1</v>
      </c>
      <c r="AU211" s="378">
        <v>0</v>
      </c>
      <c r="AV211" s="378">
        <v>5</v>
      </c>
      <c r="AW211" s="378">
        <v>0.2</v>
      </c>
      <c r="AX211" s="378">
        <v>0</v>
      </c>
      <c r="AY211" s="379">
        <v>5.86</v>
      </c>
      <c r="AZ211" s="379">
        <v>76.2</v>
      </c>
    </row>
    <row r="212" spans="2:52" ht="18">
      <c r="B212" t="s">
        <v>1347</v>
      </c>
      <c r="C212" t="s">
        <v>586</v>
      </c>
      <c r="D212" t="s">
        <v>1484</v>
      </c>
      <c r="H212" t="s">
        <v>1459</v>
      </c>
      <c r="I212">
        <v>20</v>
      </c>
      <c r="J212">
        <v>7</v>
      </c>
      <c r="K212">
        <v>91</v>
      </c>
      <c r="L212">
        <v>50</v>
      </c>
      <c r="M212">
        <v>0</v>
      </c>
      <c r="N212">
        <v>0</v>
      </c>
      <c r="O212">
        <v>0</v>
      </c>
      <c r="P212">
        <v>0</v>
      </c>
      <c r="Q212">
        <v>0</v>
      </c>
      <c r="R212">
        <v>0</v>
      </c>
      <c r="S212">
        <v>0</v>
      </c>
      <c r="T212">
        <v>0</v>
      </c>
      <c r="U212">
        <v>80</v>
      </c>
      <c r="V212">
        <v>46</v>
      </c>
      <c r="W212">
        <v>835</v>
      </c>
      <c r="X212">
        <v>10</v>
      </c>
      <c r="Y212">
        <v>0</v>
      </c>
      <c r="Z212">
        <v>8.4499999999999993</v>
      </c>
      <c r="AA212">
        <v>143.59</v>
      </c>
      <c r="AE212" s="376"/>
      <c r="AF212" s="376" t="s">
        <v>120</v>
      </c>
      <c r="AG212" s="377" t="s">
        <v>2129</v>
      </c>
      <c r="AH212" s="377" t="s">
        <v>1728</v>
      </c>
      <c r="AI212" s="377"/>
      <c r="AJ212" s="377"/>
      <c r="AK212" s="377"/>
      <c r="AL212" s="378" t="s">
        <v>36</v>
      </c>
      <c r="AM212" s="378">
        <v>11</v>
      </c>
      <c r="AN212" s="378">
        <v>0</v>
      </c>
      <c r="AO212" s="378">
        <v>0</v>
      </c>
      <c r="AP212" s="378">
        <v>55</v>
      </c>
      <c r="AQ212" s="378">
        <v>10.199999999999999</v>
      </c>
      <c r="AR212" s="378">
        <v>0.9</v>
      </c>
      <c r="AS212" s="378">
        <v>0</v>
      </c>
      <c r="AT212" s="378">
        <v>1</v>
      </c>
      <c r="AU212" s="378">
        <v>2</v>
      </c>
      <c r="AV212" s="378">
        <v>7</v>
      </c>
      <c r="AW212" s="378">
        <v>0.7</v>
      </c>
      <c r="AX212" s="378">
        <v>0</v>
      </c>
      <c r="AY212" s="379">
        <v>4.4800000000000004</v>
      </c>
      <c r="AZ212" s="379">
        <v>76.17</v>
      </c>
    </row>
    <row r="213" spans="2:52" ht="18">
      <c r="B213" t="s">
        <v>1483</v>
      </c>
      <c r="AE213" s="376"/>
      <c r="AF213" s="376" t="s">
        <v>120</v>
      </c>
      <c r="AG213" s="377" t="s">
        <v>1869</v>
      </c>
      <c r="AH213" s="377" t="s">
        <v>1729</v>
      </c>
      <c r="AI213" s="377"/>
      <c r="AJ213" s="377"/>
      <c r="AK213" s="377"/>
      <c r="AL213" s="378" t="s">
        <v>16</v>
      </c>
      <c r="AM213" s="378">
        <v>6</v>
      </c>
      <c r="AN213" s="378">
        <v>9</v>
      </c>
      <c r="AO213" s="378">
        <v>3</v>
      </c>
      <c r="AP213" s="378">
        <v>27</v>
      </c>
      <c r="AQ213" s="378">
        <v>10.3</v>
      </c>
      <c r="AR213" s="378">
        <v>8.1</v>
      </c>
      <c r="AS213" s="378">
        <v>2</v>
      </c>
      <c r="AT213" s="378">
        <v>2</v>
      </c>
      <c r="AU213" s="378">
        <v>1</v>
      </c>
      <c r="AV213" s="378">
        <v>3</v>
      </c>
      <c r="AW213" s="378">
        <v>0.1</v>
      </c>
      <c r="AX213" s="378">
        <v>0</v>
      </c>
      <c r="AY213" s="379">
        <v>4.47</v>
      </c>
      <c r="AZ213" s="379">
        <v>76.010000000000005</v>
      </c>
    </row>
    <row r="214" spans="2:52" ht="18">
      <c r="B214" t="s">
        <v>1472</v>
      </c>
      <c r="C214" t="s">
        <v>5</v>
      </c>
      <c r="D214" t="s">
        <v>1530</v>
      </c>
      <c r="H214" t="s">
        <v>1482</v>
      </c>
      <c r="I214">
        <v>9</v>
      </c>
      <c r="J214">
        <v>9</v>
      </c>
      <c r="K214">
        <v>31</v>
      </c>
      <c r="L214">
        <v>1</v>
      </c>
      <c r="M214">
        <v>195</v>
      </c>
      <c r="N214">
        <v>134</v>
      </c>
      <c r="O214">
        <v>1613</v>
      </c>
      <c r="P214">
        <v>10</v>
      </c>
      <c r="Q214">
        <v>4</v>
      </c>
      <c r="R214">
        <v>39</v>
      </c>
      <c r="S214">
        <v>220</v>
      </c>
      <c r="T214">
        <v>3</v>
      </c>
      <c r="U214">
        <v>0</v>
      </c>
      <c r="V214">
        <v>0</v>
      </c>
      <c r="W214">
        <v>0</v>
      </c>
      <c r="X214">
        <v>0</v>
      </c>
      <c r="Y214">
        <v>1</v>
      </c>
      <c r="Z214">
        <v>23.86</v>
      </c>
      <c r="AA214">
        <v>143.13999999999999</v>
      </c>
      <c r="AE214" s="376"/>
      <c r="AF214" s="376" t="s">
        <v>120</v>
      </c>
      <c r="AG214" s="377" t="s">
        <v>1750</v>
      </c>
      <c r="AH214" s="377" t="s">
        <v>1720</v>
      </c>
      <c r="AI214" s="377"/>
      <c r="AJ214" s="377"/>
      <c r="AK214" s="377"/>
      <c r="AL214" s="378" t="s">
        <v>1471</v>
      </c>
      <c r="AM214" s="378">
        <v>9</v>
      </c>
      <c r="AN214" s="378">
        <v>2</v>
      </c>
      <c r="AO214" s="378">
        <v>0</v>
      </c>
      <c r="AP214" s="378">
        <v>52</v>
      </c>
      <c r="AQ214" s="378">
        <v>29.6</v>
      </c>
      <c r="AR214" s="378">
        <v>1.2</v>
      </c>
      <c r="AS214" s="378">
        <v>1</v>
      </c>
      <c r="AT214" s="378">
        <v>1</v>
      </c>
      <c r="AU214" s="378">
        <v>0</v>
      </c>
      <c r="AV214" s="378">
        <v>1</v>
      </c>
      <c r="AW214" s="378">
        <v>0</v>
      </c>
      <c r="AX214" s="378">
        <v>0</v>
      </c>
      <c r="AY214" s="379">
        <v>4.45</v>
      </c>
      <c r="AZ214" s="379">
        <v>75.72</v>
      </c>
    </row>
    <row r="215" spans="2:52" ht="17">
      <c r="B215" t="s">
        <v>1483</v>
      </c>
      <c r="AE215" s="376"/>
      <c r="AF215" s="376" t="s">
        <v>120</v>
      </c>
      <c r="AG215" s="375" t="s">
        <v>2130</v>
      </c>
      <c r="AH215" s="375" t="s">
        <v>1488</v>
      </c>
      <c r="AI215" s="375"/>
      <c r="AJ215" s="375"/>
      <c r="AK215" s="375"/>
      <c r="AL215" s="378" t="s">
        <v>1465</v>
      </c>
      <c r="AM215" s="378">
        <v>7</v>
      </c>
      <c r="AN215" s="378">
        <v>4</v>
      </c>
      <c r="AO215" s="378">
        <v>3</v>
      </c>
      <c r="AP215" s="378">
        <v>53</v>
      </c>
      <c r="AQ215" s="378">
        <v>8.6</v>
      </c>
      <c r="AR215" s="378">
        <v>0.5</v>
      </c>
      <c r="AS215" s="378">
        <v>0</v>
      </c>
      <c r="AT215" s="378">
        <v>2</v>
      </c>
      <c r="AU215" s="378">
        <v>2</v>
      </c>
      <c r="AV215" s="378">
        <v>13</v>
      </c>
      <c r="AW215" s="378">
        <v>1.1000000000000001</v>
      </c>
      <c r="AX215" s="378">
        <v>0</v>
      </c>
      <c r="AY215" s="379">
        <v>4.45</v>
      </c>
      <c r="AZ215" s="379">
        <v>75.67</v>
      </c>
    </row>
    <row r="216" spans="2:52" ht="17">
      <c r="B216" t="s">
        <v>1458</v>
      </c>
      <c r="C216" t="s">
        <v>447</v>
      </c>
      <c r="D216" t="s">
        <v>1511</v>
      </c>
      <c r="H216" t="s">
        <v>49</v>
      </c>
      <c r="I216">
        <v>22</v>
      </c>
      <c r="J216">
        <v>14</v>
      </c>
      <c r="K216">
        <v>97</v>
      </c>
      <c r="L216">
        <v>39</v>
      </c>
      <c r="M216">
        <v>0</v>
      </c>
      <c r="N216">
        <v>0</v>
      </c>
      <c r="O216">
        <v>0</v>
      </c>
      <c r="P216">
        <v>0</v>
      </c>
      <c r="Q216">
        <v>0</v>
      </c>
      <c r="R216">
        <v>201</v>
      </c>
      <c r="S216">
        <v>817</v>
      </c>
      <c r="T216">
        <v>6</v>
      </c>
      <c r="U216">
        <v>42</v>
      </c>
      <c r="V216">
        <v>34</v>
      </c>
      <c r="W216">
        <v>230</v>
      </c>
      <c r="X216">
        <v>2</v>
      </c>
      <c r="Y216">
        <v>3</v>
      </c>
      <c r="Z216">
        <v>8.4</v>
      </c>
      <c r="AA216">
        <v>142.77000000000001</v>
      </c>
      <c r="AE216" s="376"/>
      <c r="AF216" s="376" t="s">
        <v>120</v>
      </c>
      <c r="AG216" s="375" t="s">
        <v>1870</v>
      </c>
      <c r="AH216" s="375" t="s">
        <v>1499</v>
      </c>
      <c r="AI216" s="375"/>
      <c r="AJ216" s="375"/>
      <c r="AK216" s="375"/>
      <c r="AL216" s="378" t="s">
        <v>1476</v>
      </c>
      <c r="AM216" s="378">
        <v>14</v>
      </c>
      <c r="AN216" s="378">
        <v>20</v>
      </c>
      <c r="AO216" s="378">
        <v>9</v>
      </c>
      <c r="AP216" s="378">
        <v>31</v>
      </c>
      <c r="AQ216" s="378">
        <v>9.1999999999999993</v>
      </c>
      <c r="AR216" s="378">
        <v>6.8</v>
      </c>
      <c r="AS216" s="378">
        <v>5</v>
      </c>
      <c r="AT216" s="378">
        <v>1</v>
      </c>
      <c r="AU216" s="378">
        <v>0</v>
      </c>
      <c r="AV216" s="378">
        <v>5</v>
      </c>
      <c r="AW216" s="378">
        <v>0.1</v>
      </c>
      <c r="AX216" s="378">
        <v>0</v>
      </c>
      <c r="AY216" s="379">
        <v>4.45</v>
      </c>
      <c r="AZ216" s="379">
        <v>75.66</v>
      </c>
    </row>
    <row r="217" spans="2:52" ht="17">
      <c r="B217" t="s">
        <v>1483</v>
      </c>
      <c r="AE217" s="376"/>
      <c r="AF217" s="376" t="s">
        <v>120</v>
      </c>
      <c r="AG217" s="375" t="s">
        <v>1375</v>
      </c>
      <c r="AH217" s="375" t="s">
        <v>1498</v>
      </c>
      <c r="AI217" s="375"/>
      <c r="AJ217" s="375"/>
      <c r="AK217" s="375"/>
      <c r="AL217" s="378" t="s">
        <v>1475</v>
      </c>
      <c r="AM217" s="378">
        <v>6</v>
      </c>
      <c r="AN217" s="378">
        <v>45</v>
      </c>
      <c r="AO217" s="378">
        <v>36</v>
      </c>
      <c r="AP217" s="378">
        <v>33</v>
      </c>
      <c r="AQ217" s="378">
        <v>15.3</v>
      </c>
      <c r="AR217" s="378">
        <v>8.1999999999999993</v>
      </c>
      <c r="AS217" s="378">
        <v>1</v>
      </c>
      <c r="AT217" s="378">
        <v>0</v>
      </c>
      <c r="AU217" s="378">
        <v>0</v>
      </c>
      <c r="AV217" s="378">
        <v>6</v>
      </c>
      <c r="AW217" s="378">
        <v>0</v>
      </c>
      <c r="AX217" s="378">
        <v>0</v>
      </c>
      <c r="AY217" s="379">
        <v>4.4400000000000004</v>
      </c>
      <c r="AZ217" s="379">
        <v>75.510000000000005</v>
      </c>
    </row>
    <row r="218" spans="2:52" ht="17">
      <c r="B218" t="s">
        <v>1460</v>
      </c>
      <c r="C218" t="s">
        <v>105</v>
      </c>
      <c r="D218" t="s">
        <v>1518</v>
      </c>
      <c r="H218" t="s">
        <v>1482</v>
      </c>
      <c r="I218">
        <v>12</v>
      </c>
      <c r="J218">
        <v>9</v>
      </c>
      <c r="K218">
        <v>95</v>
      </c>
      <c r="L218">
        <v>30</v>
      </c>
      <c r="M218">
        <v>0</v>
      </c>
      <c r="N218">
        <v>0</v>
      </c>
      <c r="O218">
        <v>0</v>
      </c>
      <c r="P218">
        <v>0</v>
      </c>
      <c r="Q218">
        <v>0</v>
      </c>
      <c r="R218">
        <v>149</v>
      </c>
      <c r="S218">
        <v>724</v>
      </c>
      <c r="T218">
        <v>6</v>
      </c>
      <c r="U218">
        <v>59</v>
      </c>
      <c r="V218">
        <v>47</v>
      </c>
      <c r="W218">
        <v>354</v>
      </c>
      <c r="X218">
        <v>1</v>
      </c>
      <c r="Y218">
        <v>2</v>
      </c>
      <c r="Z218">
        <v>8.32</v>
      </c>
      <c r="AA218">
        <v>141.44</v>
      </c>
      <c r="AE218" s="376"/>
      <c r="AF218" s="376" t="s">
        <v>120</v>
      </c>
      <c r="AG218" s="375" t="s">
        <v>2131</v>
      </c>
      <c r="AH218" s="375" t="s">
        <v>1509</v>
      </c>
      <c r="AI218" s="375"/>
      <c r="AJ218" s="375"/>
      <c r="AK218" s="375"/>
      <c r="AL218" s="378" t="s">
        <v>13</v>
      </c>
      <c r="AM218" s="378">
        <v>14</v>
      </c>
      <c r="AN218" s="378">
        <v>0</v>
      </c>
      <c r="AO218" s="378">
        <v>0</v>
      </c>
      <c r="AP218" s="378">
        <v>58</v>
      </c>
      <c r="AQ218" s="378">
        <v>13.8</v>
      </c>
      <c r="AR218" s="378">
        <v>0.3</v>
      </c>
      <c r="AS218" s="378">
        <v>2</v>
      </c>
      <c r="AT218" s="378">
        <v>1</v>
      </c>
      <c r="AU218" s="378">
        <v>1</v>
      </c>
      <c r="AV218" s="378">
        <v>11</v>
      </c>
      <c r="AW218" s="378">
        <v>0.1</v>
      </c>
      <c r="AX218" s="378">
        <v>0</v>
      </c>
      <c r="AY218" s="379">
        <v>4.4400000000000004</v>
      </c>
      <c r="AZ218" s="379">
        <v>75.45</v>
      </c>
    </row>
    <row r="219" spans="2:52" ht="18">
      <c r="B219" t="s">
        <v>1483</v>
      </c>
      <c r="AE219" s="376"/>
      <c r="AF219" s="376" t="s">
        <v>120</v>
      </c>
      <c r="AG219" s="377" t="s">
        <v>2132</v>
      </c>
      <c r="AH219" s="377" t="s">
        <v>1716</v>
      </c>
      <c r="AI219" s="377"/>
      <c r="AJ219" s="377"/>
      <c r="AK219" s="377"/>
      <c r="AL219" s="378" t="s">
        <v>18</v>
      </c>
      <c r="AM219" s="378">
        <v>9</v>
      </c>
      <c r="AN219" s="378">
        <v>0</v>
      </c>
      <c r="AO219" s="378">
        <v>0</v>
      </c>
      <c r="AP219" s="378">
        <v>50</v>
      </c>
      <c r="AQ219" s="378">
        <v>12.1</v>
      </c>
      <c r="AR219" s="378">
        <v>1.4</v>
      </c>
      <c r="AS219" s="378">
        <v>1</v>
      </c>
      <c r="AT219" s="378">
        <v>2</v>
      </c>
      <c r="AU219" s="378">
        <v>2</v>
      </c>
      <c r="AV219" s="378">
        <v>8</v>
      </c>
      <c r="AW219" s="378">
        <v>0.2</v>
      </c>
      <c r="AX219" s="378">
        <v>0</v>
      </c>
      <c r="AY219" s="379">
        <v>4.42</v>
      </c>
      <c r="AZ219" s="379">
        <v>75.13</v>
      </c>
    </row>
    <row r="220" spans="2:52" ht="17">
      <c r="B220" t="s">
        <v>1472</v>
      </c>
      <c r="C220" t="s">
        <v>568</v>
      </c>
      <c r="D220" t="s">
        <v>1493</v>
      </c>
      <c r="H220" t="s">
        <v>1471</v>
      </c>
      <c r="I220">
        <v>30</v>
      </c>
      <c r="J220">
        <v>9</v>
      </c>
      <c r="K220">
        <v>94</v>
      </c>
      <c r="L220">
        <v>19</v>
      </c>
      <c r="M220">
        <v>0</v>
      </c>
      <c r="N220">
        <v>0</v>
      </c>
      <c r="O220">
        <v>0</v>
      </c>
      <c r="P220">
        <v>0</v>
      </c>
      <c r="Q220">
        <v>0</v>
      </c>
      <c r="R220">
        <v>163</v>
      </c>
      <c r="S220">
        <v>758</v>
      </c>
      <c r="T220">
        <v>8</v>
      </c>
      <c r="U220">
        <v>29</v>
      </c>
      <c r="V220">
        <v>21</v>
      </c>
      <c r="W220">
        <v>156</v>
      </c>
      <c r="X220">
        <v>2</v>
      </c>
      <c r="Y220">
        <v>3</v>
      </c>
      <c r="Z220">
        <v>8.3000000000000007</v>
      </c>
      <c r="AA220">
        <v>141.15</v>
      </c>
      <c r="AE220" s="376"/>
      <c r="AF220" s="376" t="s">
        <v>120</v>
      </c>
      <c r="AG220" s="375" t="s">
        <v>349</v>
      </c>
      <c r="AH220" s="375" t="s">
        <v>1499</v>
      </c>
      <c r="AI220" s="375"/>
      <c r="AJ220" s="375"/>
      <c r="AK220" s="375"/>
      <c r="AL220" s="378" t="s">
        <v>1476</v>
      </c>
      <c r="AM220" s="378">
        <v>14</v>
      </c>
      <c r="AN220" s="378">
        <v>38</v>
      </c>
      <c r="AO220" s="378">
        <v>27</v>
      </c>
      <c r="AP220" s="378">
        <v>39</v>
      </c>
      <c r="AQ220" s="378">
        <v>27</v>
      </c>
      <c r="AR220" s="378">
        <v>4.4000000000000004</v>
      </c>
      <c r="AS220" s="378">
        <v>1</v>
      </c>
      <c r="AT220" s="378">
        <v>1</v>
      </c>
      <c r="AU220" s="378">
        <v>0</v>
      </c>
      <c r="AV220" s="378">
        <v>3</v>
      </c>
      <c r="AW220" s="378">
        <v>0.1</v>
      </c>
      <c r="AX220" s="378">
        <v>0</v>
      </c>
      <c r="AY220" s="379">
        <v>4.4000000000000004</v>
      </c>
      <c r="AZ220" s="379">
        <v>74.87</v>
      </c>
    </row>
    <row r="221" spans="2:52" ht="18">
      <c r="B221" t="s">
        <v>1483</v>
      </c>
      <c r="AE221" s="376"/>
      <c r="AF221" s="376" t="s">
        <v>120</v>
      </c>
      <c r="AG221" s="377" t="s">
        <v>2133</v>
      </c>
      <c r="AH221" s="377" t="s">
        <v>1730</v>
      </c>
      <c r="AI221" s="377"/>
      <c r="AJ221" s="377"/>
      <c r="AK221" s="377"/>
      <c r="AL221" s="378" t="s">
        <v>2</v>
      </c>
      <c r="AM221" s="378">
        <v>6</v>
      </c>
      <c r="AN221" s="378">
        <v>0</v>
      </c>
      <c r="AO221" s="378">
        <v>0</v>
      </c>
      <c r="AP221" s="378">
        <v>52</v>
      </c>
      <c r="AQ221" s="378">
        <v>25.7</v>
      </c>
      <c r="AR221" s="378">
        <v>0.5</v>
      </c>
      <c r="AS221" s="378">
        <v>1</v>
      </c>
      <c r="AT221" s="378">
        <v>0</v>
      </c>
      <c r="AU221" s="378">
        <v>1</v>
      </c>
      <c r="AV221" s="378">
        <v>4</v>
      </c>
      <c r="AW221" s="378">
        <v>0.5</v>
      </c>
      <c r="AX221" s="378">
        <v>0</v>
      </c>
      <c r="AY221" s="379">
        <v>4.4000000000000004</v>
      </c>
      <c r="AZ221" s="379">
        <v>74.849999999999994</v>
      </c>
    </row>
    <row r="222" spans="2:52" ht="18">
      <c r="B222" t="s">
        <v>1458</v>
      </c>
      <c r="C222" t="s">
        <v>129</v>
      </c>
      <c r="D222" t="s">
        <v>1531</v>
      </c>
      <c r="H222" t="s">
        <v>1478</v>
      </c>
      <c r="I222">
        <v>26</v>
      </c>
      <c r="J222">
        <v>14</v>
      </c>
      <c r="K222">
        <v>89</v>
      </c>
      <c r="L222">
        <v>59</v>
      </c>
      <c r="M222">
        <v>0</v>
      </c>
      <c r="N222">
        <v>0</v>
      </c>
      <c r="O222">
        <v>0</v>
      </c>
      <c r="P222">
        <v>0</v>
      </c>
      <c r="Q222">
        <v>0</v>
      </c>
      <c r="R222">
        <v>1</v>
      </c>
      <c r="S222">
        <v>-3</v>
      </c>
      <c r="T222">
        <v>0</v>
      </c>
      <c r="U222">
        <v>112</v>
      </c>
      <c r="V222">
        <v>87</v>
      </c>
      <c r="W222">
        <v>1081</v>
      </c>
      <c r="X222">
        <v>6</v>
      </c>
      <c r="Y222">
        <v>1</v>
      </c>
      <c r="Z222">
        <v>8.25</v>
      </c>
      <c r="AA222">
        <v>140.28</v>
      </c>
      <c r="AE222" s="376"/>
      <c r="AF222" s="376" t="s">
        <v>120</v>
      </c>
      <c r="AG222" s="377" t="s">
        <v>1410</v>
      </c>
      <c r="AH222" s="377" t="s">
        <v>1722</v>
      </c>
      <c r="AI222" s="377"/>
      <c r="AJ222" s="377"/>
      <c r="AK222" s="377"/>
      <c r="AL222" s="378" t="s">
        <v>1479</v>
      </c>
      <c r="AM222" s="378">
        <v>9</v>
      </c>
      <c r="AN222" s="378">
        <v>27</v>
      </c>
      <c r="AO222" s="378">
        <v>7</v>
      </c>
      <c r="AP222" s="378">
        <v>35</v>
      </c>
      <c r="AQ222" s="378">
        <v>12.4</v>
      </c>
      <c r="AR222" s="378">
        <v>4.8</v>
      </c>
      <c r="AS222" s="378">
        <v>5</v>
      </c>
      <c r="AT222" s="378">
        <v>2</v>
      </c>
      <c r="AU222" s="378">
        <v>0</v>
      </c>
      <c r="AV222" s="378">
        <v>2</v>
      </c>
      <c r="AW222" s="378">
        <v>0</v>
      </c>
      <c r="AX222" s="378">
        <v>0</v>
      </c>
      <c r="AY222" s="379">
        <v>4.66</v>
      </c>
      <c r="AZ222" s="379">
        <v>74.53</v>
      </c>
    </row>
    <row r="223" spans="2:52" ht="17">
      <c r="B223" t="s">
        <v>1483</v>
      </c>
      <c r="AE223" s="376"/>
      <c r="AF223" s="376" t="s">
        <v>120</v>
      </c>
      <c r="AG223" s="375" t="s">
        <v>2134</v>
      </c>
      <c r="AH223" s="375" t="s">
        <v>1518</v>
      </c>
      <c r="AI223" s="375"/>
      <c r="AJ223" s="375"/>
      <c r="AK223" s="375"/>
      <c r="AL223" s="378" t="s">
        <v>1482</v>
      </c>
      <c r="AM223" s="378">
        <v>9</v>
      </c>
      <c r="AN223" s="378">
        <v>3</v>
      </c>
      <c r="AO223" s="378">
        <v>1</v>
      </c>
      <c r="AP223" s="378">
        <v>52</v>
      </c>
      <c r="AQ223" s="378">
        <v>10.1</v>
      </c>
      <c r="AR223" s="378">
        <v>0.7</v>
      </c>
      <c r="AS223" s="378">
        <v>0</v>
      </c>
      <c r="AT223" s="378">
        <v>0</v>
      </c>
      <c r="AU223" s="378">
        <v>3</v>
      </c>
      <c r="AV223" s="378">
        <v>12</v>
      </c>
      <c r="AW223" s="378">
        <v>0.9</v>
      </c>
      <c r="AX223" s="378">
        <v>0</v>
      </c>
      <c r="AY223" s="379">
        <v>4.38</v>
      </c>
      <c r="AZ223" s="379">
        <v>74.42</v>
      </c>
    </row>
    <row r="224" spans="2:52" ht="18">
      <c r="B224" t="s">
        <v>1347</v>
      </c>
      <c r="C224" t="s">
        <v>136</v>
      </c>
      <c r="D224" t="s">
        <v>1494</v>
      </c>
      <c r="H224" t="s">
        <v>4</v>
      </c>
      <c r="I224">
        <v>16</v>
      </c>
      <c r="J224">
        <v>7</v>
      </c>
      <c r="K224">
        <v>97</v>
      </c>
      <c r="L224">
        <v>58</v>
      </c>
      <c r="M224">
        <v>0</v>
      </c>
      <c r="N224">
        <v>0</v>
      </c>
      <c r="O224">
        <v>0</v>
      </c>
      <c r="P224">
        <v>0</v>
      </c>
      <c r="Q224">
        <v>0</v>
      </c>
      <c r="R224">
        <v>2</v>
      </c>
      <c r="S224">
        <v>6</v>
      </c>
      <c r="T224">
        <v>0</v>
      </c>
      <c r="U224">
        <v>101</v>
      </c>
      <c r="V224">
        <v>71</v>
      </c>
      <c r="W224">
        <v>752</v>
      </c>
      <c r="X224">
        <v>10</v>
      </c>
      <c r="Y224">
        <v>1</v>
      </c>
      <c r="Z224">
        <v>7.97</v>
      </c>
      <c r="AA224">
        <v>135.41</v>
      </c>
      <c r="AE224" s="376"/>
      <c r="AF224" s="376" t="s">
        <v>120</v>
      </c>
      <c r="AG224" s="377" t="s">
        <v>2135</v>
      </c>
      <c r="AH224" s="377" t="s">
        <v>1712</v>
      </c>
      <c r="AI224" s="377"/>
      <c r="AJ224" s="377"/>
      <c r="AK224" s="377"/>
      <c r="AL224" s="378" t="s">
        <v>1459</v>
      </c>
      <c r="AM224" s="378">
        <v>7</v>
      </c>
      <c r="AN224" s="378">
        <v>2</v>
      </c>
      <c r="AO224" s="378">
        <v>0</v>
      </c>
      <c r="AP224" s="378">
        <v>50</v>
      </c>
      <c r="AQ224" s="378">
        <v>17.399999999999999</v>
      </c>
      <c r="AR224" s="378">
        <v>0.7</v>
      </c>
      <c r="AS224" s="378">
        <v>2</v>
      </c>
      <c r="AT224" s="378">
        <v>1</v>
      </c>
      <c r="AU224" s="378">
        <v>2</v>
      </c>
      <c r="AV224" s="378">
        <v>10</v>
      </c>
      <c r="AW224" s="378">
        <v>0.1</v>
      </c>
      <c r="AX224" s="378">
        <v>0</v>
      </c>
      <c r="AY224" s="379">
        <v>4.3600000000000003</v>
      </c>
      <c r="AZ224" s="379">
        <v>74.2</v>
      </c>
    </row>
    <row r="225" spans="2:52" ht="17">
      <c r="B225" t="s">
        <v>1483</v>
      </c>
      <c r="AE225" s="376"/>
      <c r="AF225" s="376" t="s">
        <v>120</v>
      </c>
      <c r="AG225" s="375" t="s">
        <v>2136</v>
      </c>
      <c r="AH225" s="375" t="s">
        <v>1505</v>
      </c>
      <c r="AI225" s="375"/>
      <c r="AJ225" s="375"/>
      <c r="AK225" s="375"/>
      <c r="AL225" s="378" t="s">
        <v>34</v>
      </c>
      <c r="AM225" s="378">
        <v>7</v>
      </c>
      <c r="AN225" s="378">
        <v>0</v>
      </c>
      <c r="AO225" s="378">
        <v>0</v>
      </c>
      <c r="AP225" s="378">
        <v>62</v>
      </c>
      <c r="AQ225" s="378">
        <v>10.3</v>
      </c>
      <c r="AR225" s="378">
        <v>0.9</v>
      </c>
      <c r="AS225" s="378">
        <v>0</v>
      </c>
      <c r="AT225" s="378">
        <v>0</v>
      </c>
      <c r="AU225" s="378">
        <v>1</v>
      </c>
      <c r="AV225" s="378">
        <v>4</v>
      </c>
      <c r="AW225" s="378">
        <v>0.1</v>
      </c>
      <c r="AX225" s="378">
        <v>0</v>
      </c>
      <c r="AY225" s="379">
        <v>4.3600000000000003</v>
      </c>
      <c r="AZ225" s="379">
        <v>74.14</v>
      </c>
    </row>
    <row r="226" spans="2:52" ht="17">
      <c r="B226" t="s">
        <v>1468</v>
      </c>
      <c r="C226" t="s">
        <v>565</v>
      </c>
      <c r="D226" t="s">
        <v>1509</v>
      </c>
      <c r="H226" t="s">
        <v>13</v>
      </c>
      <c r="I226">
        <v>8</v>
      </c>
      <c r="J226">
        <v>14</v>
      </c>
      <c r="K226">
        <v>99</v>
      </c>
      <c r="L226">
        <v>91</v>
      </c>
      <c r="M226">
        <v>0</v>
      </c>
      <c r="N226">
        <v>0</v>
      </c>
      <c r="O226">
        <v>0</v>
      </c>
      <c r="P226">
        <v>0</v>
      </c>
      <c r="Q226">
        <v>0</v>
      </c>
      <c r="R226">
        <v>0</v>
      </c>
      <c r="S226">
        <v>0</v>
      </c>
      <c r="T226">
        <v>0</v>
      </c>
      <c r="U226">
        <v>118</v>
      </c>
      <c r="V226">
        <v>73</v>
      </c>
      <c r="W226">
        <v>1145</v>
      </c>
      <c r="X226">
        <v>4</v>
      </c>
      <c r="Y226">
        <v>1</v>
      </c>
      <c r="Z226">
        <v>7.94</v>
      </c>
      <c r="AA226">
        <v>135.01</v>
      </c>
      <c r="AE226" s="376"/>
      <c r="AF226" s="376" t="s">
        <v>120</v>
      </c>
      <c r="AG226" s="375" t="s">
        <v>746</v>
      </c>
      <c r="AH226" s="375" t="s">
        <v>1506</v>
      </c>
      <c r="AI226" s="375"/>
      <c r="AJ226" s="375"/>
      <c r="AK226" s="375"/>
      <c r="AL226" s="378" t="s">
        <v>16</v>
      </c>
      <c r="AM226" s="378">
        <v>6</v>
      </c>
      <c r="AN226" s="378">
        <v>2</v>
      </c>
      <c r="AO226" s="378">
        <v>0</v>
      </c>
      <c r="AP226" s="378">
        <v>58</v>
      </c>
      <c r="AQ226" s="378">
        <v>11.7</v>
      </c>
      <c r="AR226" s="378">
        <v>0.3</v>
      </c>
      <c r="AS226" s="378">
        <v>0</v>
      </c>
      <c r="AT226" s="378">
        <v>0</v>
      </c>
      <c r="AU226" s="378">
        <v>2</v>
      </c>
      <c r="AV226" s="378">
        <v>9</v>
      </c>
      <c r="AW226" s="378">
        <v>0.5</v>
      </c>
      <c r="AX226" s="378">
        <v>0</v>
      </c>
      <c r="AY226" s="379">
        <v>4.3600000000000003</v>
      </c>
      <c r="AZ226" s="379">
        <v>74.069999999999993</v>
      </c>
    </row>
    <row r="227" spans="2:52" ht="18">
      <c r="B227" t="s">
        <v>1483</v>
      </c>
      <c r="AE227" s="376"/>
      <c r="AF227" s="376" t="s">
        <v>120</v>
      </c>
      <c r="AG227" s="377" t="s">
        <v>1411</v>
      </c>
      <c r="AH227" s="377" t="s">
        <v>1725</v>
      </c>
      <c r="AI227" s="377"/>
      <c r="AJ227" s="377"/>
      <c r="AK227" s="377"/>
      <c r="AL227" s="378" t="s">
        <v>1474</v>
      </c>
      <c r="AM227" s="378">
        <v>9</v>
      </c>
      <c r="AN227" s="378">
        <v>9</v>
      </c>
      <c r="AO227" s="378">
        <v>3</v>
      </c>
      <c r="AP227" s="378">
        <v>31</v>
      </c>
      <c r="AQ227" s="378">
        <v>25.1</v>
      </c>
      <c r="AR227" s="378">
        <v>6.6</v>
      </c>
      <c r="AS227" s="378">
        <v>1</v>
      </c>
      <c r="AT227" s="378">
        <v>1</v>
      </c>
      <c r="AU227" s="378">
        <v>0</v>
      </c>
      <c r="AV227" s="378">
        <v>1</v>
      </c>
      <c r="AW227" s="378">
        <v>0</v>
      </c>
      <c r="AX227" s="378">
        <v>0</v>
      </c>
      <c r="AY227" s="379">
        <v>4.3499999999999996</v>
      </c>
      <c r="AZ227" s="379">
        <v>74.03</v>
      </c>
    </row>
    <row r="228" spans="2:52" ht="17">
      <c r="B228" t="s">
        <v>1347</v>
      </c>
      <c r="C228" t="s">
        <v>585</v>
      </c>
      <c r="D228" t="s">
        <v>1487</v>
      </c>
      <c r="H228" t="s">
        <v>1463</v>
      </c>
      <c r="I228">
        <v>14</v>
      </c>
      <c r="J228">
        <v>10</v>
      </c>
      <c r="K228">
        <v>90</v>
      </c>
      <c r="L228">
        <v>42</v>
      </c>
      <c r="M228">
        <v>0</v>
      </c>
      <c r="N228">
        <v>0</v>
      </c>
      <c r="O228">
        <v>0</v>
      </c>
      <c r="P228">
        <v>0</v>
      </c>
      <c r="Q228">
        <v>0</v>
      </c>
      <c r="R228">
        <v>0</v>
      </c>
      <c r="S228">
        <v>0</v>
      </c>
      <c r="T228">
        <v>0</v>
      </c>
      <c r="U228">
        <v>114</v>
      </c>
      <c r="V228">
        <v>78</v>
      </c>
      <c r="W228">
        <v>1071</v>
      </c>
      <c r="X228">
        <v>5</v>
      </c>
      <c r="Y228">
        <v>1</v>
      </c>
      <c r="Z228">
        <v>7.9</v>
      </c>
      <c r="AA228">
        <v>134.24</v>
      </c>
      <c r="AE228" s="376"/>
      <c r="AF228" s="376" t="s">
        <v>120</v>
      </c>
      <c r="AG228" s="375" t="s">
        <v>2137</v>
      </c>
      <c r="AH228" s="375" t="s">
        <v>1506</v>
      </c>
      <c r="AI228" s="375"/>
      <c r="AJ228" s="375"/>
      <c r="AK228" s="375"/>
      <c r="AL228" s="378" t="s">
        <v>16</v>
      </c>
      <c r="AM228" s="378">
        <v>6</v>
      </c>
      <c r="AN228" s="378">
        <v>0</v>
      </c>
      <c r="AO228" s="378">
        <v>0</v>
      </c>
      <c r="AP228" s="378">
        <v>55</v>
      </c>
      <c r="AQ228" s="378">
        <v>10.1</v>
      </c>
      <c r="AR228" s="378">
        <v>0.5</v>
      </c>
      <c r="AS228" s="378">
        <v>3</v>
      </c>
      <c r="AT228" s="378">
        <v>1</v>
      </c>
      <c r="AU228" s="378">
        <v>1</v>
      </c>
      <c r="AV228" s="378">
        <v>7</v>
      </c>
      <c r="AW228" s="378">
        <v>0.2</v>
      </c>
      <c r="AX228" s="378">
        <v>0</v>
      </c>
      <c r="AY228" s="379">
        <v>4.3499999999999996</v>
      </c>
      <c r="AZ228" s="379">
        <v>73.989999999999995</v>
      </c>
    </row>
    <row r="229" spans="2:52" ht="17">
      <c r="B229" t="s">
        <v>1483</v>
      </c>
      <c r="AE229" s="376"/>
      <c r="AF229" s="376" t="s">
        <v>120</v>
      </c>
      <c r="AG229" s="375" t="s">
        <v>1751</v>
      </c>
      <c r="AH229" s="375" t="s">
        <v>1486</v>
      </c>
      <c r="AI229" s="375"/>
      <c r="AJ229" s="375"/>
      <c r="AK229" s="375"/>
      <c r="AL229" s="378" t="s">
        <v>433</v>
      </c>
      <c r="AM229" s="378">
        <v>8</v>
      </c>
      <c r="AN229" s="378">
        <v>5</v>
      </c>
      <c r="AO229" s="378">
        <v>1</v>
      </c>
      <c r="AP229" s="378">
        <v>50</v>
      </c>
      <c r="AQ229" s="378">
        <v>25.7</v>
      </c>
      <c r="AR229" s="378">
        <v>1.2</v>
      </c>
      <c r="AS229" s="378">
        <v>1</v>
      </c>
      <c r="AT229" s="378">
        <v>2</v>
      </c>
      <c r="AU229" s="378">
        <v>0</v>
      </c>
      <c r="AV229" s="378">
        <v>2</v>
      </c>
      <c r="AW229" s="378">
        <v>0</v>
      </c>
      <c r="AX229" s="378">
        <v>0</v>
      </c>
      <c r="AY229" s="379">
        <v>4.34</v>
      </c>
      <c r="AZ229" s="379">
        <v>73.84</v>
      </c>
    </row>
    <row r="230" spans="2:52" ht="17">
      <c r="B230" t="s">
        <v>1462</v>
      </c>
      <c r="C230" t="s">
        <v>606</v>
      </c>
      <c r="D230" t="s">
        <v>1524</v>
      </c>
      <c r="H230" t="s">
        <v>1480</v>
      </c>
      <c r="I230">
        <v>17</v>
      </c>
      <c r="J230">
        <v>10</v>
      </c>
      <c r="K230">
        <v>92</v>
      </c>
      <c r="L230">
        <v>16</v>
      </c>
      <c r="M230">
        <v>0</v>
      </c>
      <c r="N230">
        <v>0</v>
      </c>
      <c r="O230">
        <v>0</v>
      </c>
      <c r="P230">
        <v>0</v>
      </c>
      <c r="Q230">
        <v>0</v>
      </c>
      <c r="R230">
        <v>184</v>
      </c>
      <c r="S230">
        <v>786</v>
      </c>
      <c r="T230">
        <v>6</v>
      </c>
      <c r="U230">
        <v>39</v>
      </c>
      <c r="V230">
        <v>32</v>
      </c>
      <c r="W230">
        <v>262</v>
      </c>
      <c r="X230">
        <v>0</v>
      </c>
      <c r="Y230">
        <v>2</v>
      </c>
      <c r="Z230">
        <v>7.87</v>
      </c>
      <c r="AA230">
        <v>133.71</v>
      </c>
      <c r="AE230" s="376"/>
      <c r="AF230" s="376" t="s">
        <v>120</v>
      </c>
      <c r="AG230" s="375" t="s">
        <v>2138</v>
      </c>
      <c r="AH230" s="375" t="s">
        <v>1489</v>
      </c>
      <c r="AI230" s="375"/>
      <c r="AJ230" s="375"/>
      <c r="AK230" s="375"/>
      <c r="AL230" s="378" t="s">
        <v>1466</v>
      </c>
      <c r="AM230" s="378">
        <v>11</v>
      </c>
      <c r="AN230" s="378">
        <v>0</v>
      </c>
      <c r="AO230" s="378">
        <v>0</v>
      </c>
      <c r="AP230" s="378">
        <v>58</v>
      </c>
      <c r="AQ230" s="378">
        <v>11.6</v>
      </c>
      <c r="AR230" s="378">
        <v>0.6</v>
      </c>
      <c r="AS230" s="378">
        <v>1</v>
      </c>
      <c r="AT230" s="378">
        <v>1</v>
      </c>
      <c r="AU230" s="378">
        <v>1</v>
      </c>
      <c r="AV230" s="378">
        <v>12</v>
      </c>
      <c r="AW230" s="378">
        <v>0.1</v>
      </c>
      <c r="AX230" s="378">
        <v>0</v>
      </c>
      <c r="AY230" s="379">
        <v>4.34</v>
      </c>
      <c r="AZ230" s="379">
        <v>73.790000000000006</v>
      </c>
    </row>
    <row r="231" spans="2:52" ht="17">
      <c r="B231" t="s">
        <v>1483</v>
      </c>
      <c r="AE231" s="376"/>
      <c r="AF231" s="376" t="s">
        <v>120</v>
      </c>
      <c r="AG231" s="375" t="s">
        <v>512</v>
      </c>
      <c r="AH231" s="375" t="s">
        <v>1487</v>
      </c>
      <c r="AI231" s="375"/>
      <c r="AJ231" s="375"/>
      <c r="AK231" s="375"/>
      <c r="AL231" s="378" t="s">
        <v>1463</v>
      </c>
      <c r="AM231" s="378">
        <v>10</v>
      </c>
      <c r="AN231" s="378">
        <v>1</v>
      </c>
      <c r="AO231" s="378">
        <v>0</v>
      </c>
      <c r="AP231" s="378">
        <v>62</v>
      </c>
      <c r="AQ231" s="378">
        <v>11.8</v>
      </c>
      <c r="AR231" s="378">
        <v>0.5</v>
      </c>
      <c r="AS231" s="378">
        <v>0</v>
      </c>
      <c r="AT231" s="378">
        <v>0</v>
      </c>
      <c r="AU231" s="378">
        <v>1</v>
      </c>
      <c r="AV231" s="378">
        <v>7</v>
      </c>
      <c r="AW231" s="378">
        <v>0.1</v>
      </c>
      <c r="AX231" s="378">
        <v>0</v>
      </c>
      <c r="AY231" s="379">
        <v>4.3099999999999996</v>
      </c>
      <c r="AZ231" s="379">
        <v>73.28</v>
      </c>
    </row>
    <row r="232" spans="2:52" ht="17">
      <c r="B232" t="s">
        <v>1458</v>
      </c>
      <c r="C232" t="s">
        <v>588</v>
      </c>
      <c r="D232" t="s">
        <v>1523</v>
      </c>
      <c r="H232" t="s">
        <v>29</v>
      </c>
      <c r="I232">
        <v>30</v>
      </c>
      <c r="J232">
        <v>10</v>
      </c>
      <c r="K232">
        <v>87</v>
      </c>
      <c r="L232">
        <v>19</v>
      </c>
      <c r="M232">
        <v>0</v>
      </c>
      <c r="N232">
        <v>0</v>
      </c>
      <c r="O232">
        <v>0</v>
      </c>
      <c r="P232">
        <v>0</v>
      </c>
      <c r="Q232">
        <v>0</v>
      </c>
      <c r="R232">
        <v>8</v>
      </c>
      <c r="S232">
        <v>92</v>
      </c>
      <c r="T232">
        <v>2</v>
      </c>
      <c r="U232">
        <v>101</v>
      </c>
      <c r="V232">
        <v>57</v>
      </c>
      <c r="W232">
        <v>747</v>
      </c>
      <c r="X232">
        <v>7</v>
      </c>
      <c r="Y232">
        <v>1</v>
      </c>
      <c r="Z232">
        <v>7.85</v>
      </c>
      <c r="AA232">
        <v>133.5</v>
      </c>
      <c r="AE232" s="376"/>
      <c r="AF232" s="376" t="s">
        <v>120</v>
      </c>
      <c r="AG232" s="375" t="s">
        <v>735</v>
      </c>
      <c r="AH232" s="375" t="s">
        <v>1487</v>
      </c>
      <c r="AI232" s="375"/>
      <c r="AJ232" s="375"/>
      <c r="AK232" s="375"/>
      <c r="AL232" s="378" t="s">
        <v>1463</v>
      </c>
      <c r="AM232" s="378">
        <v>10</v>
      </c>
      <c r="AN232" s="378">
        <v>2</v>
      </c>
      <c r="AO232" s="378">
        <v>1</v>
      </c>
      <c r="AP232" s="378">
        <v>53</v>
      </c>
      <c r="AQ232" s="378">
        <v>19.100000000000001</v>
      </c>
      <c r="AR232" s="378">
        <v>0.5</v>
      </c>
      <c r="AS232" s="378">
        <v>1</v>
      </c>
      <c r="AT232" s="378">
        <v>0</v>
      </c>
      <c r="AU232" s="378">
        <v>2</v>
      </c>
      <c r="AV232" s="378">
        <v>8</v>
      </c>
      <c r="AW232" s="378">
        <v>0.1</v>
      </c>
      <c r="AX232" s="378">
        <v>0</v>
      </c>
      <c r="AY232" s="379">
        <v>4.3099999999999996</v>
      </c>
      <c r="AZ232" s="379">
        <v>73.209999999999994</v>
      </c>
    </row>
    <row r="233" spans="2:52" ht="17">
      <c r="B233" t="s">
        <v>1483</v>
      </c>
      <c r="AE233" s="376"/>
      <c r="AF233" s="376" t="s">
        <v>120</v>
      </c>
      <c r="AG233" s="375" t="s">
        <v>264</v>
      </c>
      <c r="AH233" s="375" t="s">
        <v>1489</v>
      </c>
      <c r="AI233" s="375"/>
      <c r="AJ233" s="375"/>
      <c r="AK233" s="375"/>
      <c r="AL233" s="378" t="s">
        <v>1466</v>
      </c>
      <c r="AM233" s="378">
        <v>11</v>
      </c>
      <c r="AN233" s="378">
        <v>16</v>
      </c>
      <c r="AO233" s="378">
        <v>9</v>
      </c>
      <c r="AP233" s="378">
        <v>45</v>
      </c>
      <c r="AQ233" s="378">
        <v>13.5</v>
      </c>
      <c r="AR233" s="378">
        <v>4.3</v>
      </c>
      <c r="AS233" s="378">
        <v>1</v>
      </c>
      <c r="AT233" s="378">
        <v>1</v>
      </c>
      <c r="AU233" s="378">
        <v>0</v>
      </c>
      <c r="AV233" s="378">
        <v>2</v>
      </c>
      <c r="AW233" s="378">
        <v>0</v>
      </c>
      <c r="AX233" s="378">
        <v>0</v>
      </c>
      <c r="AY233" s="379">
        <v>4.3</v>
      </c>
      <c r="AZ233" s="379">
        <v>73.05</v>
      </c>
    </row>
    <row r="234" spans="2:52" ht="17">
      <c r="B234" t="s">
        <v>1460</v>
      </c>
      <c r="C234" t="s">
        <v>572</v>
      </c>
      <c r="D234" t="s">
        <v>1488</v>
      </c>
      <c r="H234" t="s">
        <v>1465</v>
      </c>
      <c r="I234">
        <v>17</v>
      </c>
      <c r="J234">
        <v>7</v>
      </c>
      <c r="K234">
        <v>95</v>
      </c>
      <c r="L234">
        <v>36</v>
      </c>
      <c r="M234">
        <v>0</v>
      </c>
      <c r="N234">
        <v>0</v>
      </c>
      <c r="O234">
        <v>0</v>
      </c>
      <c r="P234">
        <v>0</v>
      </c>
      <c r="Q234">
        <v>0</v>
      </c>
      <c r="R234">
        <v>0</v>
      </c>
      <c r="S234">
        <v>0</v>
      </c>
      <c r="T234">
        <v>0</v>
      </c>
      <c r="U234">
        <v>110</v>
      </c>
      <c r="V234">
        <v>65</v>
      </c>
      <c r="W234">
        <v>948</v>
      </c>
      <c r="X234">
        <v>7</v>
      </c>
      <c r="Y234">
        <v>1</v>
      </c>
      <c r="Z234">
        <v>7.81</v>
      </c>
      <c r="AA234">
        <v>132.69999999999999</v>
      </c>
      <c r="AE234" s="376"/>
      <c r="AF234" s="376" t="s">
        <v>120</v>
      </c>
      <c r="AG234" s="375" t="s">
        <v>2139</v>
      </c>
      <c r="AH234" s="375" t="s">
        <v>1489</v>
      </c>
      <c r="AI234" s="375"/>
      <c r="AJ234" s="375"/>
      <c r="AK234" s="375"/>
      <c r="AL234" s="378" t="s">
        <v>1466</v>
      </c>
      <c r="AM234" s="378">
        <v>11</v>
      </c>
      <c r="AN234" s="378">
        <v>0</v>
      </c>
      <c r="AO234" s="378">
        <v>0</v>
      </c>
      <c r="AP234" s="378">
        <v>51</v>
      </c>
      <c r="AQ234" s="378">
        <v>19.2</v>
      </c>
      <c r="AR234" s="378">
        <v>0.6</v>
      </c>
      <c r="AS234" s="378">
        <v>2</v>
      </c>
      <c r="AT234" s="378">
        <v>1</v>
      </c>
      <c r="AU234" s="378">
        <v>1</v>
      </c>
      <c r="AV234" s="378">
        <v>6</v>
      </c>
      <c r="AW234" s="378">
        <v>0.2</v>
      </c>
      <c r="AX234" s="378">
        <v>0</v>
      </c>
      <c r="AY234" s="379">
        <v>4.29</v>
      </c>
      <c r="AZ234" s="379">
        <v>73</v>
      </c>
    </row>
    <row r="235" spans="2:52" ht="17">
      <c r="B235" t="s">
        <v>1483</v>
      </c>
      <c r="AE235" s="376"/>
      <c r="AF235" s="376" t="s">
        <v>120</v>
      </c>
      <c r="AG235" s="375" t="s">
        <v>1752</v>
      </c>
      <c r="AH235" s="375" t="s">
        <v>1488</v>
      </c>
      <c r="AI235" s="375"/>
      <c r="AJ235" s="375"/>
      <c r="AK235" s="375"/>
      <c r="AL235" s="378" t="s">
        <v>1465</v>
      </c>
      <c r="AM235" s="378">
        <v>7</v>
      </c>
      <c r="AN235" s="378">
        <v>0</v>
      </c>
      <c r="AO235" s="378">
        <v>0</v>
      </c>
      <c r="AP235" s="378">
        <v>50</v>
      </c>
      <c r="AQ235" s="378">
        <v>21.8</v>
      </c>
      <c r="AR235" s="378">
        <v>1</v>
      </c>
      <c r="AS235" s="378">
        <v>3</v>
      </c>
      <c r="AT235" s="378">
        <v>1</v>
      </c>
      <c r="AU235" s="378">
        <v>0</v>
      </c>
      <c r="AV235" s="378">
        <v>1</v>
      </c>
      <c r="AW235" s="378">
        <v>0</v>
      </c>
      <c r="AX235" s="378">
        <v>0</v>
      </c>
      <c r="AY235" s="379">
        <v>4.29</v>
      </c>
      <c r="AZ235" s="379">
        <v>72.989999999999995</v>
      </c>
    </row>
    <row r="236" spans="2:52" ht="18">
      <c r="B236" t="s">
        <v>1472</v>
      </c>
      <c r="C236" t="s">
        <v>176</v>
      </c>
      <c r="D236" t="s">
        <v>1532</v>
      </c>
      <c r="H236" t="s">
        <v>1474</v>
      </c>
      <c r="I236">
        <v>7</v>
      </c>
      <c r="J236">
        <v>9</v>
      </c>
      <c r="K236">
        <v>99</v>
      </c>
      <c r="L236">
        <v>92</v>
      </c>
      <c r="M236">
        <v>0</v>
      </c>
      <c r="N236">
        <v>0</v>
      </c>
      <c r="O236">
        <v>0</v>
      </c>
      <c r="P236">
        <v>0</v>
      </c>
      <c r="Q236">
        <v>0</v>
      </c>
      <c r="R236">
        <v>3</v>
      </c>
      <c r="S236">
        <v>19</v>
      </c>
      <c r="T236">
        <v>0</v>
      </c>
      <c r="U236">
        <v>99</v>
      </c>
      <c r="V236">
        <v>72</v>
      </c>
      <c r="W236">
        <v>957</v>
      </c>
      <c r="X236">
        <v>6</v>
      </c>
      <c r="Y236">
        <v>1</v>
      </c>
      <c r="Z236">
        <v>7.8</v>
      </c>
      <c r="AA236">
        <v>132.68</v>
      </c>
      <c r="AE236" s="376"/>
      <c r="AF236" s="376" t="s">
        <v>120</v>
      </c>
      <c r="AG236" s="377" t="s">
        <v>2140</v>
      </c>
      <c r="AH236" s="377" t="s">
        <v>1720</v>
      </c>
      <c r="AI236" s="377"/>
      <c r="AJ236" s="377"/>
      <c r="AK236" s="377"/>
      <c r="AL236" s="378" t="s">
        <v>1471</v>
      </c>
      <c r="AM236" s="378">
        <v>9</v>
      </c>
      <c r="AN236" s="378">
        <v>6</v>
      </c>
      <c r="AO236" s="378">
        <v>2</v>
      </c>
      <c r="AP236" s="378">
        <v>57</v>
      </c>
      <c r="AQ236" s="378">
        <v>10.199999999999999</v>
      </c>
      <c r="AR236" s="378">
        <v>0.4</v>
      </c>
      <c r="AS236" s="378">
        <v>3</v>
      </c>
      <c r="AT236" s="378">
        <v>0</v>
      </c>
      <c r="AU236" s="378">
        <v>1</v>
      </c>
      <c r="AV236" s="378">
        <v>8</v>
      </c>
      <c r="AW236" s="378">
        <v>0</v>
      </c>
      <c r="AX236" s="378">
        <v>0</v>
      </c>
      <c r="AY236" s="379">
        <v>6.63</v>
      </c>
      <c r="AZ236" s="379">
        <v>72.959999999999994</v>
      </c>
    </row>
    <row r="237" spans="2:52" ht="17">
      <c r="B237" t="s">
        <v>1483</v>
      </c>
      <c r="AE237" s="376"/>
      <c r="AF237" s="376" t="s">
        <v>120</v>
      </c>
      <c r="AG237" s="375" t="s">
        <v>1871</v>
      </c>
      <c r="AH237" s="375" t="s">
        <v>1494</v>
      </c>
      <c r="AI237" s="375"/>
      <c r="AJ237" s="375"/>
      <c r="AK237" s="375"/>
      <c r="AL237" s="378" t="s">
        <v>4</v>
      </c>
      <c r="AM237" s="378">
        <v>7</v>
      </c>
      <c r="AN237" s="378">
        <v>9</v>
      </c>
      <c r="AO237" s="378">
        <v>3</v>
      </c>
      <c r="AP237" s="378">
        <v>31</v>
      </c>
      <c r="AQ237" s="378">
        <v>15.4</v>
      </c>
      <c r="AR237" s="378">
        <v>7</v>
      </c>
      <c r="AS237" s="378">
        <v>2</v>
      </c>
      <c r="AT237" s="378">
        <v>1</v>
      </c>
      <c r="AU237" s="378">
        <v>0</v>
      </c>
      <c r="AV237" s="378">
        <v>5</v>
      </c>
      <c r="AW237" s="378">
        <v>0</v>
      </c>
      <c r="AX237" s="378">
        <v>0</v>
      </c>
      <c r="AY237" s="379">
        <v>4.28</v>
      </c>
      <c r="AZ237" s="379">
        <v>72.78</v>
      </c>
    </row>
    <row r="238" spans="2:52" ht="17">
      <c r="B238" t="s">
        <v>1458</v>
      </c>
      <c r="C238" t="s">
        <v>581</v>
      </c>
      <c r="D238" t="s">
        <v>1507</v>
      </c>
      <c r="H238" t="s">
        <v>38</v>
      </c>
      <c r="I238">
        <v>18</v>
      </c>
      <c r="J238">
        <v>14</v>
      </c>
      <c r="K238">
        <v>95</v>
      </c>
      <c r="L238">
        <v>42</v>
      </c>
      <c r="M238">
        <v>0</v>
      </c>
      <c r="N238">
        <v>0</v>
      </c>
      <c r="O238">
        <v>0</v>
      </c>
      <c r="P238">
        <v>0</v>
      </c>
      <c r="Q238">
        <v>0</v>
      </c>
      <c r="R238">
        <v>5</v>
      </c>
      <c r="S238">
        <v>29</v>
      </c>
      <c r="T238">
        <v>1</v>
      </c>
      <c r="U238">
        <v>126</v>
      </c>
      <c r="V238">
        <v>73</v>
      </c>
      <c r="W238">
        <v>967</v>
      </c>
      <c r="X238">
        <v>5</v>
      </c>
      <c r="Y238">
        <v>1</v>
      </c>
      <c r="Z238">
        <v>7.8</v>
      </c>
      <c r="AA238">
        <v>132.66</v>
      </c>
      <c r="AE238" s="376"/>
      <c r="AF238" s="376" t="s">
        <v>120</v>
      </c>
      <c r="AG238" s="375" t="s">
        <v>719</v>
      </c>
      <c r="AH238" s="375" t="s">
        <v>1504</v>
      </c>
      <c r="AI238" s="375"/>
      <c r="AJ238" s="375"/>
      <c r="AK238" s="375"/>
      <c r="AL238" s="378" t="s">
        <v>36</v>
      </c>
      <c r="AM238" s="378">
        <v>11</v>
      </c>
      <c r="AN238" s="378">
        <v>1</v>
      </c>
      <c r="AO238" s="378">
        <v>0</v>
      </c>
      <c r="AP238" s="378">
        <v>49</v>
      </c>
      <c r="AQ238" s="378">
        <v>19.5</v>
      </c>
      <c r="AR238" s="378">
        <v>0.6</v>
      </c>
      <c r="AS238" s="378">
        <v>3</v>
      </c>
      <c r="AT238" s="378">
        <v>0</v>
      </c>
      <c r="AU238" s="378">
        <v>1</v>
      </c>
      <c r="AV238" s="378">
        <v>5</v>
      </c>
      <c r="AW238" s="378">
        <v>0.4</v>
      </c>
      <c r="AX238" s="378">
        <v>0</v>
      </c>
      <c r="AY238" s="379">
        <v>4.28</v>
      </c>
      <c r="AZ238" s="379">
        <v>72.680000000000007</v>
      </c>
    </row>
    <row r="239" spans="2:52" ht="18">
      <c r="B239" t="s">
        <v>1483</v>
      </c>
      <c r="AE239" s="376"/>
      <c r="AF239" s="376" t="s">
        <v>120</v>
      </c>
      <c r="AG239" s="377" t="s">
        <v>350</v>
      </c>
      <c r="AH239" s="377" t="s">
        <v>1714</v>
      </c>
      <c r="AI239" s="377"/>
      <c r="AJ239" s="377"/>
      <c r="AK239" s="377"/>
      <c r="AL239" s="378" t="s">
        <v>1461</v>
      </c>
      <c r="AM239" s="378">
        <v>8</v>
      </c>
      <c r="AN239" s="378">
        <v>19</v>
      </c>
      <c r="AO239" s="378">
        <v>10</v>
      </c>
      <c r="AP239" s="378">
        <v>34</v>
      </c>
      <c r="AQ239" s="378">
        <v>13.3</v>
      </c>
      <c r="AR239" s="378">
        <v>6.4</v>
      </c>
      <c r="AS239" s="378">
        <v>2</v>
      </c>
      <c r="AT239" s="378">
        <v>1</v>
      </c>
      <c r="AU239" s="378">
        <v>0</v>
      </c>
      <c r="AV239" s="378">
        <v>7</v>
      </c>
      <c r="AW239" s="378">
        <v>0.1</v>
      </c>
      <c r="AX239" s="378">
        <v>0</v>
      </c>
      <c r="AY239" s="379">
        <v>4.2699999999999996</v>
      </c>
      <c r="AZ239" s="379">
        <v>72.67</v>
      </c>
    </row>
    <row r="240" spans="2:52" ht="17">
      <c r="B240" t="s">
        <v>1472</v>
      </c>
      <c r="C240" t="s">
        <v>150</v>
      </c>
      <c r="D240" t="s">
        <v>1500</v>
      </c>
      <c r="H240" t="s">
        <v>1477</v>
      </c>
      <c r="I240">
        <v>27</v>
      </c>
      <c r="J240">
        <v>11</v>
      </c>
      <c r="K240">
        <v>93</v>
      </c>
      <c r="L240">
        <v>36</v>
      </c>
      <c r="M240">
        <v>0</v>
      </c>
      <c r="N240">
        <v>0</v>
      </c>
      <c r="O240">
        <v>0</v>
      </c>
      <c r="P240">
        <v>0</v>
      </c>
      <c r="Q240">
        <v>0</v>
      </c>
      <c r="R240">
        <v>2</v>
      </c>
      <c r="S240">
        <v>18</v>
      </c>
      <c r="T240">
        <v>0</v>
      </c>
      <c r="U240">
        <v>121</v>
      </c>
      <c r="V240">
        <v>85</v>
      </c>
      <c r="W240">
        <v>1011</v>
      </c>
      <c r="X240">
        <v>5</v>
      </c>
      <c r="Y240">
        <v>1</v>
      </c>
      <c r="Z240">
        <v>7.75</v>
      </c>
      <c r="AA240">
        <v>131.75</v>
      </c>
      <c r="AE240" s="376"/>
      <c r="AF240" s="375" t="s">
        <v>1464</v>
      </c>
      <c r="AG240" s="375" t="s">
        <v>683</v>
      </c>
      <c r="AH240" s="375" t="s">
        <v>1514</v>
      </c>
      <c r="AI240" s="375"/>
      <c r="AJ240" s="375"/>
      <c r="AK240" s="375"/>
      <c r="AL240" s="378" t="s">
        <v>1481</v>
      </c>
      <c r="AM240" s="378">
        <v>9</v>
      </c>
      <c r="AN240" s="378">
        <v>7</v>
      </c>
      <c r="AO240" s="378">
        <v>2</v>
      </c>
      <c r="AP240" s="378">
        <v>45</v>
      </c>
      <c r="AQ240" s="378">
        <v>25.4</v>
      </c>
      <c r="AR240" s="378">
        <v>1.7</v>
      </c>
      <c r="AS240" s="378">
        <v>1</v>
      </c>
      <c r="AT240" s="378">
        <v>1</v>
      </c>
      <c r="AU240" s="378">
        <v>1</v>
      </c>
      <c r="AV240" s="378">
        <v>6</v>
      </c>
      <c r="AW240" s="378">
        <v>0.2</v>
      </c>
      <c r="AX240" s="378">
        <v>0</v>
      </c>
      <c r="AY240" s="379">
        <v>4.2699999999999996</v>
      </c>
      <c r="AZ240" s="379">
        <v>72.55</v>
      </c>
    </row>
    <row r="241" spans="2:52" ht="17">
      <c r="B241" t="s">
        <v>1483</v>
      </c>
      <c r="AE241" s="376"/>
      <c r="AF241" s="376" t="s">
        <v>120</v>
      </c>
      <c r="AG241" s="375" t="s">
        <v>1412</v>
      </c>
      <c r="AH241" s="375" t="s">
        <v>1491</v>
      </c>
      <c r="AI241" s="375"/>
      <c r="AJ241" s="375"/>
      <c r="AK241" s="375"/>
      <c r="AL241" s="378" t="s">
        <v>1469</v>
      </c>
      <c r="AM241" s="378">
        <v>14</v>
      </c>
      <c r="AN241" s="378">
        <v>14</v>
      </c>
      <c r="AO241" s="378">
        <v>7</v>
      </c>
      <c r="AP241" s="378">
        <v>40</v>
      </c>
      <c r="AQ241" s="378">
        <v>25.3</v>
      </c>
      <c r="AR241" s="378">
        <v>3.9</v>
      </c>
      <c r="AS241" s="378">
        <v>1</v>
      </c>
      <c r="AT241" s="378">
        <v>1</v>
      </c>
      <c r="AU241" s="378">
        <v>0</v>
      </c>
      <c r="AV241" s="378">
        <v>1</v>
      </c>
      <c r="AW241" s="378">
        <v>0</v>
      </c>
      <c r="AX241" s="378">
        <v>0</v>
      </c>
      <c r="AY241" s="379">
        <v>4.26</v>
      </c>
      <c r="AZ241" s="379">
        <v>72.36</v>
      </c>
    </row>
    <row r="242" spans="2:52" ht="17">
      <c r="B242" t="s">
        <v>120</v>
      </c>
      <c r="C242" t="s">
        <v>139</v>
      </c>
      <c r="D242" t="s">
        <v>1501</v>
      </c>
      <c r="H242" t="s">
        <v>53</v>
      </c>
      <c r="I242">
        <v>11</v>
      </c>
      <c r="J242">
        <v>6</v>
      </c>
      <c r="K242">
        <v>80</v>
      </c>
      <c r="L242">
        <v>15</v>
      </c>
      <c r="M242">
        <v>0</v>
      </c>
      <c r="N242">
        <v>0</v>
      </c>
      <c r="O242">
        <v>0</v>
      </c>
      <c r="P242">
        <v>0</v>
      </c>
      <c r="Q242">
        <v>0</v>
      </c>
      <c r="R242">
        <v>22</v>
      </c>
      <c r="S242">
        <v>160</v>
      </c>
      <c r="T242">
        <v>2</v>
      </c>
      <c r="U242">
        <v>110</v>
      </c>
      <c r="V242">
        <v>73</v>
      </c>
      <c r="W242">
        <v>777</v>
      </c>
      <c r="X242">
        <v>5</v>
      </c>
      <c r="Y242">
        <v>1</v>
      </c>
      <c r="Z242">
        <v>7.7</v>
      </c>
      <c r="AA242">
        <v>130.94</v>
      </c>
      <c r="AE242" s="376"/>
      <c r="AF242" s="376" t="s">
        <v>120</v>
      </c>
      <c r="AG242" s="375" t="s">
        <v>2141</v>
      </c>
      <c r="AH242" s="375" t="s">
        <v>1514</v>
      </c>
      <c r="AI242" s="375"/>
      <c r="AJ242" s="375"/>
      <c r="AK242" s="375"/>
      <c r="AL242" s="378" t="s">
        <v>1481</v>
      </c>
      <c r="AM242" s="378">
        <v>9</v>
      </c>
      <c r="AN242" s="378">
        <v>0</v>
      </c>
      <c r="AO242" s="378">
        <v>0</v>
      </c>
      <c r="AP242" s="378">
        <v>55</v>
      </c>
      <c r="AQ242" s="378">
        <v>11</v>
      </c>
      <c r="AR242" s="378">
        <v>0.8</v>
      </c>
      <c r="AS242" s="378">
        <v>0</v>
      </c>
      <c r="AT242" s="378">
        <v>1</v>
      </c>
      <c r="AU242" s="378">
        <v>2</v>
      </c>
      <c r="AV242" s="378">
        <v>10</v>
      </c>
      <c r="AW242" s="378">
        <v>0.1</v>
      </c>
      <c r="AX242" s="378">
        <v>0</v>
      </c>
      <c r="AY242" s="379">
        <v>4.25</v>
      </c>
      <c r="AZ242" s="379">
        <v>72.28</v>
      </c>
    </row>
    <row r="243" spans="2:52" ht="18">
      <c r="B243" t="s">
        <v>1483</v>
      </c>
      <c r="AE243" s="376"/>
      <c r="AF243" s="376" t="s">
        <v>120</v>
      </c>
      <c r="AG243" s="377" t="s">
        <v>1398</v>
      </c>
      <c r="AH243" s="377" t="s">
        <v>1723</v>
      </c>
      <c r="AI243" s="377"/>
      <c r="AJ243" s="377"/>
      <c r="AK243" s="377"/>
      <c r="AL243" s="378" t="s">
        <v>433</v>
      </c>
      <c r="AM243" s="378">
        <v>8</v>
      </c>
      <c r="AN243" s="378">
        <v>10</v>
      </c>
      <c r="AO243" s="378">
        <v>4</v>
      </c>
      <c r="AP243" s="378">
        <v>49</v>
      </c>
      <c r="AQ243" s="378">
        <v>8.6999999999999993</v>
      </c>
      <c r="AR243" s="378">
        <v>0.6</v>
      </c>
      <c r="AS243" s="378">
        <v>1</v>
      </c>
      <c r="AT243" s="378">
        <v>0</v>
      </c>
      <c r="AU243" s="378">
        <v>4</v>
      </c>
      <c r="AV243" s="378">
        <v>19</v>
      </c>
      <c r="AW243" s="378">
        <v>0.4</v>
      </c>
      <c r="AX243" s="378">
        <v>0</v>
      </c>
      <c r="AY243" s="379">
        <v>4.25</v>
      </c>
      <c r="AZ243" s="379">
        <v>72.27</v>
      </c>
    </row>
    <row r="244" spans="2:52" ht="17">
      <c r="B244" t="s">
        <v>120</v>
      </c>
      <c r="C244" t="s">
        <v>130</v>
      </c>
      <c r="D244" t="s">
        <v>1485</v>
      </c>
      <c r="H244" t="s">
        <v>1461</v>
      </c>
      <c r="I244">
        <v>29</v>
      </c>
      <c r="J244">
        <v>8</v>
      </c>
      <c r="K244">
        <v>88</v>
      </c>
      <c r="L244">
        <v>51</v>
      </c>
      <c r="M244">
        <v>0</v>
      </c>
      <c r="N244">
        <v>0</v>
      </c>
      <c r="O244">
        <v>0</v>
      </c>
      <c r="P244">
        <v>0</v>
      </c>
      <c r="Q244">
        <v>0</v>
      </c>
      <c r="R244">
        <v>5</v>
      </c>
      <c r="S244">
        <v>20</v>
      </c>
      <c r="T244">
        <v>2</v>
      </c>
      <c r="U244">
        <v>133</v>
      </c>
      <c r="V244">
        <v>84</v>
      </c>
      <c r="W244">
        <v>877</v>
      </c>
      <c r="X244">
        <v>5</v>
      </c>
      <c r="Y244">
        <v>1</v>
      </c>
      <c r="Z244">
        <v>7.66</v>
      </c>
      <c r="AA244">
        <v>130.16</v>
      </c>
      <c r="AE244" s="376"/>
      <c r="AF244" s="376" t="s">
        <v>120</v>
      </c>
      <c r="AG244" s="375" t="s">
        <v>2142</v>
      </c>
      <c r="AH244" s="375" t="s">
        <v>1484</v>
      </c>
      <c r="AI244" s="375"/>
      <c r="AJ244" s="375"/>
      <c r="AK244" s="375"/>
      <c r="AL244" s="378" t="s">
        <v>1459</v>
      </c>
      <c r="AM244" s="378">
        <v>7</v>
      </c>
      <c r="AN244" s="378">
        <v>0</v>
      </c>
      <c r="AO244" s="378">
        <v>0</v>
      </c>
      <c r="AP244" s="378">
        <v>58</v>
      </c>
      <c r="AQ244" s="378">
        <v>9.8000000000000007</v>
      </c>
      <c r="AR244" s="378">
        <v>0.7</v>
      </c>
      <c r="AS244" s="378">
        <v>0</v>
      </c>
      <c r="AT244" s="378">
        <v>0</v>
      </c>
      <c r="AU244" s="378">
        <v>2</v>
      </c>
      <c r="AV244" s="378">
        <v>7</v>
      </c>
      <c r="AW244" s="378">
        <v>0.1</v>
      </c>
      <c r="AX244" s="378">
        <v>0</v>
      </c>
      <c r="AY244" s="379">
        <v>4.25</v>
      </c>
      <c r="AZ244" s="379">
        <v>72.209999999999994</v>
      </c>
    </row>
    <row r="245" spans="2:52" ht="17">
      <c r="B245" t="s">
        <v>1483</v>
      </c>
      <c r="AE245" s="376"/>
      <c r="AF245" s="376" t="s">
        <v>120</v>
      </c>
      <c r="AG245" s="375" t="s">
        <v>2143</v>
      </c>
      <c r="AH245" s="375" t="s">
        <v>1489</v>
      </c>
      <c r="AI245" s="375"/>
      <c r="AJ245" s="375"/>
      <c r="AK245" s="375"/>
      <c r="AL245" s="378" t="s">
        <v>1466</v>
      </c>
      <c r="AM245" s="378">
        <v>11</v>
      </c>
      <c r="AN245" s="378">
        <v>1</v>
      </c>
      <c r="AO245" s="378">
        <v>0</v>
      </c>
      <c r="AP245" s="378">
        <v>47</v>
      </c>
      <c r="AQ245" s="378">
        <v>13.2</v>
      </c>
      <c r="AR245" s="378">
        <v>0.6</v>
      </c>
      <c r="AS245" s="378">
        <v>1</v>
      </c>
      <c r="AT245" s="378">
        <v>1</v>
      </c>
      <c r="AU245" s="378">
        <v>2</v>
      </c>
      <c r="AV245" s="378">
        <v>9</v>
      </c>
      <c r="AW245" s="378">
        <v>1</v>
      </c>
      <c r="AX245" s="378">
        <v>0</v>
      </c>
      <c r="AY245" s="379">
        <v>4.2300000000000004</v>
      </c>
      <c r="AZ245" s="379">
        <v>71.930000000000007</v>
      </c>
    </row>
    <row r="246" spans="2:52" ht="18">
      <c r="B246" t="s">
        <v>1460</v>
      </c>
      <c r="C246" t="s">
        <v>134</v>
      </c>
      <c r="D246" t="s">
        <v>1518</v>
      </c>
      <c r="H246" t="s">
        <v>1482</v>
      </c>
      <c r="I246">
        <v>7</v>
      </c>
      <c r="J246">
        <v>9</v>
      </c>
      <c r="K246">
        <v>97</v>
      </c>
      <c r="L246">
        <v>43</v>
      </c>
      <c r="M246">
        <v>0</v>
      </c>
      <c r="N246">
        <v>0</v>
      </c>
      <c r="O246">
        <v>0</v>
      </c>
      <c r="P246">
        <v>0</v>
      </c>
      <c r="Q246">
        <v>0</v>
      </c>
      <c r="R246">
        <v>1</v>
      </c>
      <c r="S246">
        <v>3</v>
      </c>
      <c r="T246">
        <v>0</v>
      </c>
      <c r="U246">
        <v>110</v>
      </c>
      <c r="V246">
        <v>73</v>
      </c>
      <c r="W246">
        <v>940</v>
      </c>
      <c r="X246">
        <v>6</v>
      </c>
      <c r="Y246">
        <v>1</v>
      </c>
      <c r="Z246">
        <v>7.65</v>
      </c>
      <c r="AA246">
        <v>129.97999999999999</v>
      </c>
      <c r="AE246" s="376"/>
      <c r="AF246" s="376" t="s">
        <v>120</v>
      </c>
      <c r="AG246" s="377" t="s">
        <v>1753</v>
      </c>
      <c r="AH246" s="377" t="s">
        <v>1728</v>
      </c>
      <c r="AI246" s="377"/>
      <c r="AJ246" s="377"/>
      <c r="AK246" s="377"/>
      <c r="AL246" s="378" t="s">
        <v>36</v>
      </c>
      <c r="AM246" s="378">
        <v>11</v>
      </c>
      <c r="AN246" s="378">
        <v>0</v>
      </c>
      <c r="AO246" s="378">
        <v>0</v>
      </c>
      <c r="AP246" s="378">
        <v>46</v>
      </c>
      <c r="AQ246" s="378">
        <v>15.3</v>
      </c>
      <c r="AR246" s="378">
        <v>2.8</v>
      </c>
      <c r="AS246" s="378">
        <v>2</v>
      </c>
      <c r="AT246" s="378">
        <v>1</v>
      </c>
      <c r="AU246" s="378">
        <v>0</v>
      </c>
      <c r="AV246" s="378">
        <v>5</v>
      </c>
      <c r="AW246" s="378">
        <v>0.2</v>
      </c>
      <c r="AX246" s="378">
        <v>0</v>
      </c>
      <c r="AY246" s="379">
        <v>4.2300000000000004</v>
      </c>
      <c r="AZ246" s="379">
        <v>71.88</v>
      </c>
    </row>
    <row r="247" spans="2:52" ht="18">
      <c r="B247" t="s">
        <v>1483</v>
      </c>
      <c r="AE247" s="376"/>
      <c r="AF247" s="376" t="s">
        <v>120</v>
      </c>
      <c r="AG247" s="377" t="s">
        <v>1754</v>
      </c>
      <c r="AH247" s="377" t="s">
        <v>1706</v>
      </c>
      <c r="AI247" s="377"/>
      <c r="AJ247" s="377"/>
      <c r="AK247" s="377"/>
      <c r="AL247" s="378" t="s">
        <v>1481</v>
      </c>
      <c r="AM247" s="378">
        <v>9</v>
      </c>
      <c r="AN247" s="378">
        <v>1</v>
      </c>
      <c r="AO247" s="378">
        <v>0</v>
      </c>
      <c r="AP247" s="378">
        <v>40</v>
      </c>
      <c r="AQ247" s="378">
        <v>21.9</v>
      </c>
      <c r="AR247" s="378">
        <v>4.2</v>
      </c>
      <c r="AS247" s="378">
        <v>1</v>
      </c>
      <c r="AT247" s="378">
        <v>1</v>
      </c>
      <c r="AU247" s="378">
        <v>0</v>
      </c>
      <c r="AV247" s="378">
        <v>2</v>
      </c>
      <c r="AW247" s="378">
        <v>0</v>
      </c>
      <c r="AX247" s="378">
        <v>0</v>
      </c>
      <c r="AY247" s="379">
        <v>4.2300000000000004</v>
      </c>
      <c r="AZ247" s="379">
        <v>71.86</v>
      </c>
    </row>
    <row r="248" spans="2:52" ht="17">
      <c r="B248" t="s">
        <v>120</v>
      </c>
      <c r="C248" t="s">
        <v>467</v>
      </c>
      <c r="D248" t="s">
        <v>1533</v>
      </c>
      <c r="H248" t="s">
        <v>1469</v>
      </c>
      <c r="I248">
        <v>32</v>
      </c>
      <c r="J248">
        <v>14</v>
      </c>
      <c r="K248">
        <v>89</v>
      </c>
      <c r="L248">
        <v>34</v>
      </c>
      <c r="M248">
        <v>0</v>
      </c>
      <c r="N248">
        <v>0</v>
      </c>
      <c r="O248">
        <v>0</v>
      </c>
      <c r="P248">
        <v>0</v>
      </c>
      <c r="Q248">
        <v>0</v>
      </c>
      <c r="R248">
        <v>3</v>
      </c>
      <c r="S248">
        <v>35</v>
      </c>
      <c r="T248">
        <v>0</v>
      </c>
      <c r="U248">
        <v>83</v>
      </c>
      <c r="V248">
        <v>56</v>
      </c>
      <c r="W248">
        <v>743</v>
      </c>
      <c r="X248">
        <v>9</v>
      </c>
      <c r="Y248">
        <v>1</v>
      </c>
      <c r="Z248">
        <v>7.63</v>
      </c>
      <c r="AA248">
        <v>129.78</v>
      </c>
      <c r="AE248" s="376"/>
      <c r="AF248" s="376" t="s">
        <v>120</v>
      </c>
      <c r="AG248" s="375" t="s">
        <v>703</v>
      </c>
      <c r="AH248" s="375" t="s">
        <v>1489</v>
      </c>
      <c r="AI248" s="375"/>
      <c r="AJ248" s="375"/>
      <c r="AK248" s="375"/>
      <c r="AL248" s="378" t="s">
        <v>1466</v>
      </c>
      <c r="AM248" s="378">
        <v>11</v>
      </c>
      <c r="AN248" s="378">
        <v>2</v>
      </c>
      <c r="AO248" s="378">
        <v>1</v>
      </c>
      <c r="AP248" s="378">
        <v>58</v>
      </c>
      <c r="AQ248" s="378">
        <v>11.9</v>
      </c>
      <c r="AR248" s="378">
        <v>0.6</v>
      </c>
      <c r="AS248" s="378">
        <v>0</v>
      </c>
      <c r="AT248" s="378">
        <v>1</v>
      </c>
      <c r="AU248" s="378">
        <v>1</v>
      </c>
      <c r="AV248" s="378">
        <v>19</v>
      </c>
      <c r="AW248" s="378">
        <v>0.1</v>
      </c>
      <c r="AX248" s="378">
        <v>0</v>
      </c>
      <c r="AY248" s="379">
        <v>4.22</v>
      </c>
      <c r="AZ248" s="379">
        <v>71.819999999999993</v>
      </c>
    </row>
    <row r="249" spans="2:52" ht="18">
      <c r="B249" t="s">
        <v>1483</v>
      </c>
      <c r="AE249" s="376"/>
      <c r="AF249" s="376" t="s">
        <v>120</v>
      </c>
      <c r="AG249" s="377" t="s">
        <v>1755</v>
      </c>
      <c r="AH249" s="377" t="s">
        <v>1721</v>
      </c>
      <c r="AI249" s="377"/>
      <c r="AJ249" s="377"/>
      <c r="AK249" s="377"/>
      <c r="AL249" s="378" t="s">
        <v>1463</v>
      </c>
      <c r="AM249" s="378">
        <v>10</v>
      </c>
      <c r="AN249" s="378">
        <v>2</v>
      </c>
      <c r="AO249" s="378">
        <v>1</v>
      </c>
      <c r="AP249" s="378">
        <v>30</v>
      </c>
      <c r="AQ249" s="378">
        <v>18.8</v>
      </c>
      <c r="AR249" s="378">
        <v>5.6</v>
      </c>
      <c r="AS249" s="378">
        <v>2</v>
      </c>
      <c r="AT249" s="378">
        <v>1</v>
      </c>
      <c r="AU249" s="378">
        <v>1</v>
      </c>
      <c r="AV249" s="378">
        <v>4</v>
      </c>
      <c r="AW249" s="378">
        <v>0.2</v>
      </c>
      <c r="AX249" s="378">
        <v>0</v>
      </c>
      <c r="AY249" s="379">
        <v>5.52</v>
      </c>
      <c r="AZ249" s="379">
        <v>71.73</v>
      </c>
    </row>
    <row r="250" spans="2:52" ht="17">
      <c r="B250" t="s">
        <v>1464</v>
      </c>
      <c r="C250" t="s">
        <v>569</v>
      </c>
      <c r="D250" t="s">
        <v>1534</v>
      </c>
      <c r="H250" t="s">
        <v>1477</v>
      </c>
      <c r="I250">
        <v>13</v>
      </c>
      <c r="J250">
        <v>11</v>
      </c>
      <c r="K250">
        <v>86</v>
      </c>
      <c r="L250">
        <v>9</v>
      </c>
      <c r="M250">
        <v>0</v>
      </c>
      <c r="N250">
        <v>0</v>
      </c>
      <c r="O250">
        <v>0</v>
      </c>
      <c r="P250">
        <v>0</v>
      </c>
      <c r="Q250">
        <v>0</v>
      </c>
      <c r="R250">
        <v>152</v>
      </c>
      <c r="S250">
        <v>667</v>
      </c>
      <c r="T250">
        <v>7</v>
      </c>
      <c r="U250">
        <v>43</v>
      </c>
      <c r="V250">
        <v>30</v>
      </c>
      <c r="W250">
        <v>220</v>
      </c>
      <c r="X250">
        <v>1</v>
      </c>
      <c r="Y250">
        <v>2</v>
      </c>
      <c r="Z250">
        <v>7.57</v>
      </c>
      <c r="AA250">
        <v>128.72</v>
      </c>
      <c r="AE250" s="376"/>
      <c r="AF250" s="376" t="s">
        <v>120</v>
      </c>
      <c r="AG250" s="375" t="s">
        <v>2144</v>
      </c>
      <c r="AH250" s="375" t="s">
        <v>1502</v>
      </c>
      <c r="AI250" s="375"/>
      <c r="AJ250" s="375"/>
      <c r="AK250" s="375"/>
      <c r="AL250" s="378" t="s">
        <v>1478</v>
      </c>
      <c r="AM250" s="378">
        <v>14</v>
      </c>
      <c r="AN250" s="378">
        <v>1</v>
      </c>
      <c r="AO250" s="378">
        <v>0</v>
      </c>
      <c r="AP250" s="378">
        <v>50</v>
      </c>
      <c r="AQ250" s="378">
        <v>13</v>
      </c>
      <c r="AR250" s="378">
        <v>0.7</v>
      </c>
      <c r="AS250" s="378">
        <v>1</v>
      </c>
      <c r="AT250" s="378">
        <v>0</v>
      </c>
      <c r="AU250" s="378">
        <v>2</v>
      </c>
      <c r="AV250" s="378">
        <v>6</v>
      </c>
      <c r="AW250" s="378">
        <v>0.7</v>
      </c>
      <c r="AX250" s="378">
        <v>0</v>
      </c>
      <c r="AY250" s="379">
        <v>4.21</v>
      </c>
      <c r="AZ250" s="379">
        <v>71.599999999999994</v>
      </c>
    </row>
    <row r="251" spans="2:52" ht="17">
      <c r="B251" t="s">
        <v>1483</v>
      </c>
      <c r="AE251" s="376"/>
      <c r="AF251" s="376" t="s">
        <v>120</v>
      </c>
      <c r="AG251" s="375" t="s">
        <v>2145</v>
      </c>
      <c r="AH251" s="375" t="s">
        <v>1511</v>
      </c>
      <c r="AI251" s="375"/>
      <c r="AJ251" s="375"/>
      <c r="AK251" s="375"/>
      <c r="AL251" s="378" t="s">
        <v>49</v>
      </c>
      <c r="AM251" s="378">
        <v>14</v>
      </c>
      <c r="AN251" s="378">
        <v>0</v>
      </c>
      <c r="AO251" s="378">
        <v>0</v>
      </c>
      <c r="AP251" s="378">
        <v>59</v>
      </c>
      <c r="AQ251" s="378">
        <v>6.9</v>
      </c>
      <c r="AR251" s="378">
        <v>0.6</v>
      </c>
      <c r="AS251" s="378">
        <v>0</v>
      </c>
      <c r="AT251" s="378">
        <v>0</v>
      </c>
      <c r="AU251" s="378">
        <v>2</v>
      </c>
      <c r="AV251" s="378">
        <v>12</v>
      </c>
      <c r="AW251" s="378">
        <v>0.1</v>
      </c>
      <c r="AX251" s="378">
        <v>0</v>
      </c>
      <c r="AY251" s="379">
        <v>4.21</v>
      </c>
      <c r="AZ251" s="379">
        <v>71.52</v>
      </c>
    </row>
    <row r="252" spans="2:52" ht="17">
      <c r="B252" t="s">
        <v>1462</v>
      </c>
      <c r="C252" t="s">
        <v>141</v>
      </c>
      <c r="D252" t="s">
        <v>1519</v>
      </c>
      <c r="H252" t="s">
        <v>52</v>
      </c>
      <c r="I252">
        <v>12</v>
      </c>
      <c r="J252">
        <v>11</v>
      </c>
      <c r="K252">
        <v>89</v>
      </c>
      <c r="L252">
        <v>22</v>
      </c>
      <c r="M252">
        <v>0</v>
      </c>
      <c r="N252">
        <v>0</v>
      </c>
      <c r="O252">
        <v>0</v>
      </c>
      <c r="P252">
        <v>0</v>
      </c>
      <c r="Q252">
        <v>0</v>
      </c>
      <c r="R252">
        <v>2</v>
      </c>
      <c r="S252">
        <v>6</v>
      </c>
      <c r="T252">
        <v>0</v>
      </c>
      <c r="U252">
        <v>107</v>
      </c>
      <c r="V252">
        <v>75</v>
      </c>
      <c r="W252">
        <v>984</v>
      </c>
      <c r="X252">
        <v>5</v>
      </c>
      <c r="Y252">
        <v>1</v>
      </c>
      <c r="Z252">
        <v>7.49</v>
      </c>
      <c r="AA252">
        <v>127.35</v>
      </c>
      <c r="AE252" s="376"/>
      <c r="AF252" s="376" t="s">
        <v>120</v>
      </c>
      <c r="AG252" s="375" t="s">
        <v>2146</v>
      </c>
      <c r="AH252" s="375" t="s">
        <v>1501</v>
      </c>
      <c r="AI252" s="375"/>
      <c r="AJ252" s="375"/>
      <c r="AK252" s="375"/>
      <c r="AL252" s="378" t="s">
        <v>53</v>
      </c>
      <c r="AM252" s="378">
        <v>6</v>
      </c>
      <c r="AN252" s="378">
        <v>1</v>
      </c>
      <c r="AO252" s="378">
        <v>0</v>
      </c>
      <c r="AP252" s="378">
        <v>49</v>
      </c>
      <c r="AQ252" s="378">
        <v>22.9</v>
      </c>
      <c r="AR252" s="378">
        <v>0.6</v>
      </c>
      <c r="AS252" s="378">
        <v>1</v>
      </c>
      <c r="AT252" s="378">
        <v>0</v>
      </c>
      <c r="AU252" s="378">
        <v>2</v>
      </c>
      <c r="AV252" s="378">
        <v>5</v>
      </c>
      <c r="AW252" s="378">
        <v>0.1</v>
      </c>
      <c r="AX252" s="378">
        <v>0</v>
      </c>
      <c r="AY252" s="379">
        <v>4.2</v>
      </c>
      <c r="AZ252" s="379">
        <v>71.36</v>
      </c>
    </row>
    <row r="253" spans="2:52" ht="17">
      <c r="B253" t="s">
        <v>1483</v>
      </c>
      <c r="AE253" s="376"/>
      <c r="AF253" s="376" t="s">
        <v>120</v>
      </c>
      <c r="AG253" s="375" t="s">
        <v>506</v>
      </c>
      <c r="AH253" s="375" t="s">
        <v>1514</v>
      </c>
      <c r="AI253" s="375"/>
      <c r="AJ253" s="375"/>
      <c r="AK253" s="375"/>
      <c r="AL253" s="378" t="s">
        <v>1481</v>
      </c>
      <c r="AM253" s="378">
        <v>9</v>
      </c>
      <c r="AN253" s="378">
        <v>2</v>
      </c>
      <c r="AO253" s="378">
        <v>1</v>
      </c>
      <c r="AP253" s="378">
        <v>55</v>
      </c>
      <c r="AQ253" s="378">
        <v>19.399999999999999</v>
      </c>
      <c r="AR253" s="378">
        <v>0.8</v>
      </c>
      <c r="AS253" s="378">
        <v>0</v>
      </c>
      <c r="AT253" s="378">
        <v>0</v>
      </c>
      <c r="AU253" s="378">
        <v>1</v>
      </c>
      <c r="AV253" s="378">
        <v>6</v>
      </c>
      <c r="AW253" s="378">
        <v>0.1</v>
      </c>
      <c r="AX253" s="378">
        <v>0</v>
      </c>
      <c r="AY253" s="379">
        <v>4.2</v>
      </c>
      <c r="AZ253" s="379">
        <v>71.34</v>
      </c>
    </row>
    <row r="254" spans="2:52" ht="17">
      <c r="B254" t="s">
        <v>1462</v>
      </c>
      <c r="C254" t="s">
        <v>197</v>
      </c>
      <c r="D254" t="s">
        <v>1535</v>
      </c>
      <c r="H254" t="s">
        <v>1475</v>
      </c>
      <c r="I254">
        <v>32</v>
      </c>
      <c r="J254">
        <v>6</v>
      </c>
      <c r="K254">
        <v>98</v>
      </c>
      <c r="L254">
        <v>78</v>
      </c>
      <c r="M254">
        <v>0</v>
      </c>
      <c r="N254">
        <v>0</v>
      </c>
      <c r="O254">
        <v>0</v>
      </c>
      <c r="P254">
        <v>0</v>
      </c>
      <c r="Q254">
        <v>0</v>
      </c>
      <c r="R254">
        <v>0</v>
      </c>
      <c r="S254">
        <v>1</v>
      </c>
      <c r="T254">
        <v>0</v>
      </c>
      <c r="U254">
        <v>140</v>
      </c>
      <c r="V254">
        <v>90</v>
      </c>
      <c r="W254">
        <v>1036</v>
      </c>
      <c r="X254">
        <v>4</v>
      </c>
      <c r="Y254">
        <v>1</v>
      </c>
      <c r="Z254">
        <v>7.44</v>
      </c>
      <c r="AA254">
        <v>126.42</v>
      </c>
      <c r="AE254" s="376"/>
      <c r="AF254" s="376" t="s">
        <v>120</v>
      </c>
      <c r="AG254" s="375" t="s">
        <v>2147</v>
      </c>
      <c r="AH254" s="375" t="s">
        <v>1485</v>
      </c>
      <c r="AI254" s="375"/>
      <c r="AJ254" s="375"/>
      <c r="AK254" s="375"/>
      <c r="AL254" s="378" t="s">
        <v>1461</v>
      </c>
      <c r="AM254" s="378">
        <v>8</v>
      </c>
      <c r="AN254" s="378">
        <v>0</v>
      </c>
      <c r="AO254" s="378">
        <v>0</v>
      </c>
      <c r="AP254" s="378">
        <v>54</v>
      </c>
      <c r="AQ254" s="378">
        <v>10.5</v>
      </c>
      <c r="AR254" s="378">
        <v>0.5</v>
      </c>
      <c r="AS254" s="378">
        <v>0</v>
      </c>
      <c r="AT254" s="378">
        <v>0</v>
      </c>
      <c r="AU254" s="378">
        <v>3</v>
      </c>
      <c r="AV254" s="378">
        <v>10</v>
      </c>
      <c r="AW254" s="378">
        <v>0.1</v>
      </c>
      <c r="AX254" s="378">
        <v>0</v>
      </c>
      <c r="AY254" s="379">
        <v>4.18</v>
      </c>
      <c r="AZ254" s="379">
        <v>71.069999999999993</v>
      </c>
    </row>
    <row r="255" spans="2:52" ht="17">
      <c r="B255" t="s">
        <v>1483</v>
      </c>
      <c r="AE255" s="376"/>
      <c r="AF255" s="376" t="s">
        <v>120</v>
      </c>
      <c r="AG255" s="375" t="s">
        <v>732</v>
      </c>
      <c r="AH255" s="375" t="s">
        <v>1515</v>
      </c>
      <c r="AI255" s="375"/>
      <c r="AJ255" s="375"/>
      <c r="AK255" s="375"/>
      <c r="AL255" s="378" t="s">
        <v>25</v>
      </c>
      <c r="AM255" s="378">
        <v>10</v>
      </c>
      <c r="AN255" s="378">
        <v>0</v>
      </c>
      <c r="AO255" s="378">
        <v>0</v>
      </c>
      <c r="AP255" s="378">
        <v>51</v>
      </c>
      <c r="AQ255" s="378">
        <v>13.4</v>
      </c>
      <c r="AR255" s="378">
        <v>0.6</v>
      </c>
      <c r="AS255" s="378">
        <v>1</v>
      </c>
      <c r="AT255" s="378">
        <v>0</v>
      </c>
      <c r="AU255" s="378">
        <v>2</v>
      </c>
      <c r="AV255" s="378">
        <v>7</v>
      </c>
      <c r="AW255" s="378">
        <v>0.5</v>
      </c>
      <c r="AX255" s="378">
        <v>0</v>
      </c>
      <c r="AY255" s="379">
        <v>4.17</v>
      </c>
      <c r="AZ255" s="379">
        <v>70.81</v>
      </c>
    </row>
    <row r="256" spans="2:52" ht="17">
      <c r="B256" t="s">
        <v>120</v>
      </c>
      <c r="C256" t="s">
        <v>930</v>
      </c>
      <c r="D256" t="s">
        <v>1529</v>
      </c>
      <c r="H256" t="s">
        <v>52</v>
      </c>
      <c r="I256">
        <v>15</v>
      </c>
      <c r="J256">
        <v>11</v>
      </c>
      <c r="K256">
        <v>78</v>
      </c>
      <c r="L256">
        <v>4</v>
      </c>
      <c r="M256">
        <v>0</v>
      </c>
      <c r="N256">
        <v>0</v>
      </c>
      <c r="O256">
        <v>0</v>
      </c>
      <c r="P256">
        <v>0</v>
      </c>
      <c r="Q256">
        <v>0</v>
      </c>
      <c r="R256">
        <v>166</v>
      </c>
      <c r="S256">
        <v>757</v>
      </c>
      <c r="T256">
        <v>5</v>
      </c>
      <c r="U256">
        <v>36</v>
      </c>
      <c r="V256">
        <v>28</v>
      </c>
      <c r="W256">
        <v>244</v>
      </c>
      <c r="X256">
        <v>1</v>
      </c>
      <c r="Y256">
        <v>3</v>
      </c>
      <c r="Z256">
        <v>7.39</v>
      </c>
      <c r="AA256">
        <v>125.63</v>
      </c>
      <c r="AE256" s="376"/>
      <c r="AF256" s="376" t="s">
        <v>120</v>
      </c>
      <c r="AG256" s="375" t="s">
        <v>1434</v>
      </c>
      <c r="AH256" s="375" t="s">
        <v>1509</v>
      </c>
      <c r="AI256" s="375"/>
      <c r="AJ256" s="375"/>
      <c r="AK256" s="375"/>
      <c r="AL256" s="378" t="s">
        <v>13</v>
      </c>
      <c r="AM256" s="378">
        <v>14</v>
      </c>
      <c r="AN256" s="378">
        <v>5</v>
      </c>
      <c r="AO256" s="378">
        <v>1</v>
      </c>
      <c r="AP256" s="378">
        <v>52</v>
      </c>
      <c r="AQ256" s="378">
        <v>21.5</v>
      </c>
      <c r="AR256" s="378">
        <v>0.9</v>
      </c>
      <c r="AS256" s="378">
        <v>1</v>
      </c>
      <c r="AT256" s="378">
        <v>1</v>
      </c>
      <c r="AU256" s="378">
        <v>0</v>
      </c>
      <c r="AV256" s="378">
        <v>3</v>
      </c>
      <c r="AW256" s="378">
        <v>0</v>
      </c>
      <c r="AX256" s="378">
        <v>0</v>
      </c>
      <c r="AY256" s="379">
        <v>4.1500000000000004</v>
      </c>
      <c r="AZ256" s="379">
        <v>70.510000000000005</v>
      </c>
    </row>
    <row r="257" spans="2:52" ht="17">
      <c r="B257" t="s">
        <v>1483</v>
      </c>
      <c r="AE257" s="376"/>
      <c r="AF257" s="376" t="s">
        <v>120</v>
      </c>
      <c r="AG257" s="375" t="s">
        <v>2148</v>
      </c>
      <c r="AH257" s="375" t="s">
        <v>1505</v>
      </c>
      <c r="AI257" s="375"/>
      <c r="AJ257" s="375"/>
      <c r="AK257" s="375"/>
      <c r="AL257" s="378" t="s">
        <v>34</v>
      </c>
      <c r="AM257" s="378">
        <v>7</v>
      </c>
      <c r="AN257" s="378">
        <v>0</v>
      </c>
      <c r="AO257" s="378">
        <v>0</v>
      </c>
      <c r="AP257" s="378">
        <v>50</v>
      </c>
      <c r="AQ257" s="378">
        <v>15</v>
      </c>
      <c r="AR257" s="378">
        <v>1.6</v>
      </c>
      <c r="AS257" s="378">
        <v>0</v>
      </c>
      <c r="AT257" s="378">
        <v>0</v>
      </c>
      <c r="AU257" s="378">
        <v>1</v>
      </c>
      <c r="AV257" s="378">
        <v>5</v>
      </c>
      <c r="AW257" s="378">
        <v>0.6</v>
      </c>
      <c r="AX257" s="378">
        <v>0</v>
      </c>
      <c r="AY257" s="379">
        <v>4.13</v>
      </c>
      <c r="AZ257" s="379">
        <v>70.28</v>
      </c>
    </row>
    <row r="258" spans="2:52" ht="18">
      <c r="B258" t="s">
        <v>1467</v>
      </c>
      <c r="C258" t="s">
        <v>481</v>
      </c>
      <c r="D258" t="s">
        <v>1484</v>
      </c>
      <c r="H258" t="s">
        <v>1459</v>
      </c>
      <c r="I258">
        <v>10</v>
      </c>
      <c r="J258">
        <v>7</v>
      </c>
      <c r="K258">
        <v>87</v>
      </c>
      <c r="L258">
        <v>50</v>
      </c>
      <c r="M258">
        <v>0</v>
      </c>
      <c r="N258">
        <v>0</v>
      </c>
      <c r="O258">
        <v>0</v>
      </c>
      <c r="P258">
        <v>0</v>
      </c>
      <c r="Q258">
        <v>0</v>
      </c>
      <c r="R258">
        <v>0</v>
      </c>
      <c r="S258">
        <v>4</v>
      </c>
      <c r="T258">
        <v>0</v>
      </c>
      <c r="U258">
        <v>85</v>
      </c>
      <c r="V258">
        <v>58</v>
      </c>
      <c r="W258">
        <v>701</v>
      </c>
      <c r="X258">
        <v>9</v>
      </c>
      <c r="Y258">
        <v>1</v>
      </c>
      <c r="Z258">
        <v>7.31</v>
      </c>
      <c r="AA258">
        <v>124.26</v>
      </c>
      <c r="AE258" s="376"/>
      <c r="AF258" s="375" t="s">
        <v>1458</v>
      </c>
      <c r="AG258" s="377" t="s">
        <v>1341</v>
      </c>
      <c r="AH258" s="377" t="s">
        <v>1731</v>
      </c>
      <c r="AI258" s="377"/>
      <c r="AJ258" s="377"/>
      <c r="AK258" s="377"/>
      <c r="AL258" s="378" t="s">
        <v>1465</v>
      </c>
      <c r="AM258" s="378">
        <v>7</v>
      </c>
      <c r="AN258" s="378">
        <v>7</v>
      </c>
      <c r="AO258" s="378">
        <v>2</v>
      </c>
      <c r="AP258" s="378">
        <v>32</v>
      </c>
      <c r="AQ258" s="378">
        <v>27.6</v>
      </c>
      <c r="AR258" s="378">
        <v>5.6</v>
      </c>
      <c r="AS258" s="378">
        <v>1</v>
      </c>
      <c r="AT258" s="378">
        <v>0</v>
      </c>
      <c r="AU258" s="378">
        <v>0</v>
      </c>
      <c r="AV258" s="378">
        <v>1</v>
      </c>
      <c r="AW258" s="378">
        <v>0</v>
      </c>
      <c r="AX258" s="378">
        <v>0</v>
      </c>
      <c r="AY258" s="379">
        <v>4.13</v>
      </c>
      <c r="AZ258" s="379">
        <v>70.260000000000005</v>
      </c>
    </row>
    <row r="259" spans="2:52" ht="17">
      <c r="B259" t="s">
        <v>1483</v>
      </c>
      <c r="AE259" s="376"/>
      <c r="AF259" s="376" t="s">
        <v>120</v>
      </c>
      <c r="AG259" s="375" t="s">
        <v>1756</v>
      </c>
      <c r="AH259" s="375" t="s">
        <v>1490</v>
      </c>
      <c r="AI259" s="375"/>
      <c r="AJ259" s="375"/>
      <c r="AK259" s="375"/>
      <c r="AL259" s="378" t="s">
        <v>1</v>
      </c>
      <c r="AM259" s="378">
        <v>13</v>
      </c>
      <c r="AN259" s="378">
        <v>0</v>
      </c>
      <c r="AO259" s="378">
        <v>0</v>
      </c>
      <c r="AP259" s="378">
        <v>50</v>
      </c>
      <c r="AQ259" s="378">
        <v>18.399999999999999</v>
      </c>
      <c r="AR259" s="378">
        <v>1.2</v>
      </c>
      <c r="AS259" s="378">
        <v>1</v>
      </c>
      <c r="AT259" s="378">
        <v>2</v>
      </c>
      <c r="AU259" s="378">
        <v>0</v>
      </c>
      <c r="AV259" s="378">
        <v>2</v>
      </c>
      <c r="AW259" s="378">
        <v>0</v>
      </c>
      <c r="AX259" s="378">
        <v>0</v>
      </c>
      <c r="AY259" s="379">
        <v>4.13</v>
      </c>
      <c r="AZ259" s="379">
        <v>70.16</v>
      </c>
    </row>
    <row r="260" spans="2:52" ht="18">
      <c r="B260" t="s">
        <v>1470</v>
      </c>
      <c r="C260" t="s">
        <v>578</v>
      </c>
      <c r="D260" t="s">
        <v>1500</v>
      </c>
      <c r="H260" t="s">
        <v>1477</v>
      </c>
      <c r="I260">
        <v>27</v>
      </c>
      <c r="J260">
        <v>11</v>
      </c>
      <c r="K260">
        <v>50</v>
      </c>
      <c r="L260">
        <v>7</v>
      </c>
      <c r="M260">
        <v>0</v>
      </c>
      <c r="N260">
        <v>0</v>
      </c>
      <c r="O260">
        <v>0</v>
      </c>
      <c r="P260">
        <v>0</v>
      </c>
      <c r="Q260">
        <v>0</v>
      </c>
      <c r="R260">
        <v>0</v>
      </c>
      <c r="S260">
        <v>0</v>
      </c>
      <c r="T260">
        <v>0</v>
      </c>
      <c r="U260">
        <v>118</v>
      </c>
      <c r="V260">
        <v>74</v>
      </c>
      <c r="W260">
        <v>860</v>
      </c>
      <c r="X260">
        <v>7</v>
      </c>
      <c r="Y260">
        <v>1</v>
      </c>
      <c r="Z260">
        <v>7.31</v>
      </c>
      <c r="AA260">
        <v>124.21</v>
      </c>
      <c r="AE260" s="376"/>
      <c r="AF260" s="376" t="s">
        <v>120</v>
      </c>
      <c r="AG260" s="377" t="s">
        <v>2149</v>
      </c>
      <c r="AH260" s="377" t="s">
        <v>1709</v>
      </c>
      <c r="AI260" s="377"/>
      <c r="AJ260" s="377"/>
      <c r="AK260" s="377"/>
      <c r="AL260" s="378" t="s">
        <v>52</v>
      </c>
      <c r="AM260" s="378">
        <v>11</v>
      </c>
      <c r="AN260" s="378">
        <v>0</v>
      </c>
      <c r="AO260" s="378">
        <v>0</v>
      </c>
      <c r="AP260" s="378">
        <v>60</v>
      </c>
      <c r="AQ260" s="378">
        <v>10.199999999999999</v>
      </c>
      <c r="AR260" s="378">
        <v>0.4</v>
      </c>
      <c r="AS260" s="378">
        <v>0</v>
      </c>
      <c r="AT260" s="378">
        <v>0</v>
      </c>
      <c r="AU260" s="378">
        <v>1</v>
      </c>
      <c r="AV260" s="378">
        <v>15</v>
      </c>
      <c r="AW260" s="378">
        <v>0.1</v>
      </c>
      <c r="AX260" s="378">
        <v>0</v>
      </c>
      <c r="AY260" s="379">
        <v>4.12</v>
      </c>
      <c r="AZ260" s="379">
        <v>70.05</v>
      </c>
    </row>
    <row r="261" spans="2:52" ht="17">
      <c r="B261" t="s">
        <v>1483</v>
      </c>
      <c r="AE261" s="376"/>
      <c r="AF261" s="376" t="s">
        <v>120</v>
      </c>
      <c r="AG261" s="375" t="s">
        <v>1757</v>
      </c>
      <c r="AH261" s="375" t="s">
        <v>1514</v>
      </c>
      <c r="AI261" s="375"/>
      <c r="AJ261" s="375"/>
      <c r="AK261" s="375"/>
      <c r="AL261" s="378" t="s">
        <v>1481</v>
      </c>
      <c r="AM261" s="378">
        <v>9</v>
      </c>
      <c r="AN261" s="378">
        <v>1</v>
      </c>
      <c r="AO261" s="378">
        <v>0</v>
      </c>
      <c r="AP261" s="378">
        <v>47</v>
      </c>
      <c r="AQ261" s="378">
        <v>23.8</v>
      </c>
      <c r="AR261" s="378">
        <v>1.6</v>
      </c>
      <c r="AS261" s="378">
        <v>1</v>
      </c>
      <c r="AT261" s="378">
        <v>1</v>
      </c>
      <c r="AU261" s="378">
        <v>0</v>
      </c>
      <c r="AV261" s="378">
        <v>2</v>
      </c>
      <c r="AW261" s="378">
        <v>0.1</v>
      </c>
      <c r="AX261" s="378">
        <v>0</v>
      </c>
      <c r="AY261" s="379">
        <v>4.1100000000000003</v>
      </c>
      <c r="AZ261" s="379">
        <v>69.91</v>
      </c>
    </row>
    <row r="262" spans="2:52" ht="17">
      <c r="B262" t="s">
        <v>1347</v>
      </c>
      <c r="C262" t="s">
        <v>468</v>
      </c>
      <c r="D262" t="s">
        <v>1532</v>
      </c>
      <c r="H262" t="s">
        <v>1474</v>
      </c>
      <c r="I262">
        <v>25</v>
      </c>
      <c r="J262">
        <v>9</v>
      </c>
      <c r="K262">
        <v>90</v>
      </c>
      <c r="L262">
        <v>19</v>
      </c>
      <c r="M262">
        <v>0</v>
      </c>
      <c r="N262">
        <v>0</v>
      </c>
      <c r="O262">
        <v>0</v>
      </c>
      <c r="P262">
        <v>0</v>
      </c>
      <c r="Q262">
        <v>0</v>
      </c>
      <c r="R262">
        <v>5</v>
      </c>
      <c r="S262">
        <v>24</v>
      </c>
      <c r="T262">
        <v>0</v>
      </c>
      <c r="U262">
        <v>92</v>
      </c>
      <c r="V262">
        <v>59</v>
      </c>
      <c r="W262">
        <v>878</v>
      </c>
      <c r="X262">
        <v>6</v>
      </c>
      <c r="Y262">
        <v>1</v>
      </c>
      <c r="Z262">
        <v>7.3</v>
      </c>
      <c r="AA262">
        <v>124.16</v>
      </c>
      <c r="AE262" s="376"/>
      <c r="AF262" s="376" t="s">
        <v>120</v>
      </c>
      <c r="AG262" s="375" t="s">
        <v>1416</v>
      </c>
      <c r="AH262" s="375" t="s">
        <v>1500</v>
      </c>
      <c r="AI262" s="375"/>
      <c r="AJ262" s="375"/>
      <c r="AK262" s="375"/>
      <c r="AL262" s="378" t="s">
        <v>1477</v>
      </c>
      <c r="AM262" s="378">
        <v>11</v>
      </c>
      <c r="AN262" s="378">
        <v>26</v>
      </c>
      <c r="AO262" s="378">
        <v>14</v>
      </c>
      <c r="AP262" s="378">
        <v>28</v>
      </c>
      <c r="AQ262" s="378">
        <v>13.2</v>
      </c>
      <c r="AR262" s="378">
        <v>6.3</v>
      </c>
      <c r="AS262" s="378">
        <v>4</v>
      </c>
      <c r="AT262" s="378">
        <v>1</v>
      </c>
      <c r="AU262" s="378">
        <v>0</v>
      </c>
      <c r="AV262" s="378">
        <v>2</v>
      </c>
      <c r="AW262" s="378">
        <v>0</v>
      </c>
      <c r="AX262" s="378">
        <v>0</v>
      </c>
      <c r="AY262" s="379">
        <v>4.1100000000000003</v>
      </c>
      <c r="AZ262" s="379">
        <v>69.91</v>
      </c>
    </row>
    <row r="263" spans="2:52" ht="17">
      <c r="B263" t="s">
        <v>1483</v>
      </c>
      <c r="AE263" s="376"/>
      <c r="AF263" s="376" t="s">
        <v>120</v>
      </c>
      <c r="AG263" s="375" t="s">
        <v>2150</v>
      </c>
      <c r="AH263" s="375" t="s">
        <v>1524</v>
      </c>
      <c r="AI263" s="375"/>
      <c r="AJ263" s="375"/>
      <c r="AK263" s="375"/>
      <c r="AL263" s="378" t="s">
        <v>1480</v>
      </c>
      <c r="AM263" s="378">
        <v>10</v>
      </c>
      <c r="AN263" s="378">
        <v>2</v>
      </c>
      <c r="AO263" s="378">
        <v>1</v>
      </c>
      <c r="AP263" s="378">
        <v>53</v>
      </c>
      <c r="AQ263" s="378">
        <v>15.9</v>
      </c>
      <c r="AR263" s="378">
        <v>0.6</v>
      </c>
      <c r="AS263" s="378">
        <v>0</v>
      </c>
      <c r="AT263" s="378">
        <v>0</v>
      </c>
      <c r="AU263" s="378">
        <v>2</v>
      </c>
      <c r="AV263" s="378">
        <v>10</v>
      </c>
      <c r="AW263" s="378">
        <v>0.1</v>
      </c>
      <c r="AX263" s="378">
        <v>0</v>
      </c>
      <c r="AY263" s="379">
        <v>4.1100000000000003</v>
      </c>
      <c r="AZ263" s="379">
        <v>69.900000000000006</v>
      </c>
    </row>
    <row r="264" spans="2:52" ht="17">
      <c r="B264" t="s">
        <v>1467</v>
      </c>
      <c r="C264" t="s">
        <v>470</v>
      </c>
      <c r="D264" t="s">
        <v>1498</v>
      </c>
      <c r="H264" t="s">
        <v>1475</v>
      </c>
      <c r="I264">
        <v>2</v>
      </c>
      <c r="J264">
        <v>6</v>
      </c>
      <c r="K264">
        <v>96</v>
      </c>
      <c r="L264">
        <v>40</v>
      </c>
      <c r="M264">
        <v>0</v>
      </c>
      <c r="N264">
        <v>0</v>
      </c>
      <c r="O264">
        <v>0</v>
      </c>
      <c r="P264">
        <v>0</v>
      </c>
      <c r="Q264">
        <v>0</v>
      </c>
      <c r="R264">
        <v>2</v>
      </c>
      <c r="S264">
        <v>2</v>
      </c>
      <c r="T264">
        <v>0</v>
      </c>
      <c r="U264">
        <v>101</v>
      </c>
      <c r="V264">
        <v>79</v>
      </c>
      <c r="W264">
        <v>827</v>
      </c>
      <c r="X264">
        <v>7</v>
      </c>
      <c r="Y264">
        <v>1</v>
      </c>
      <c r="Z264">
        <v>7.3</v>
      </c>
      <c r="AA264">
        <v>124.1</v>
      </c>
      <c r="AE264" s="376"/>
      <c r="AF264" s="376" t="s">
        <v>120</v>
      </c>
      <c r="AG264" s="375" t="s">
        <v>1872</v>
      </c>
      <c r="AH264" s="375" t="s">
        <v>1495</v>
      </c>
      <c r="AI264" s="375"/>
      <c r="AJ264" s="375"/>
      <c r="AK264" s="375"/>
      <c r="AL264" s="378" t="s">
        <v>18</v>
      </c>
      <c r="AM264" s="378">
        <v>9</v>
      </c>
      <c r="AN264" s="378">
        <v>6</v>
      </c>
      <c r="AO264" s="378">
        <v>2</v>
      </c>
      <c r="AP264" s="378">
        <v>26</v>
      </c>
      <c r="AQ264" s="378">
        <v>11.9</v>
      </c>
      <c r="AR264" s="378">
        <v>6.8</v>
      </c>
      <c r="AS264" s="378">
        <v>4</v>
      </c>
      <c r="AT264" s="378">
        <v>1</v>
      </c>
      <c r="AU264" s="378">
        <v>0</v>
      </c>
      <c r="AV264" s="378">
        <v>2</v>
      </c>
      <c r="AW264" s="378">
        <v>0.1</v>
      </c>
      <c r="AX264" s="378">
        <v>0</v>
      </c>
      <c r="AY264" s="379">
        <v>4.1100000000000003</v>
      </c>
      <c r="AZ264" s="379">
        <v>69.87</v>
      </c>
    </row>
    <row r="265" spans="2:52" ht="17">
      <c r="B265" t="s">
        <v>1483</v>
      </c>
      <c r="AE265" s="376"/>
      <c r="AF265" s="376" t="s">
        <v>120</v>
      </c>
      <c r="AG265" s="375" t="s">
        <v>2151</v>
      </c>
      <c r="AH265" s="375" t="s">
        <v>1486</v>
      </c>
      <c r="AI265" s="375"/>
      <c r="AJ265" s="375"/>
      <c r="AK265" s="375"/>
      <c r="AL265" s="378" t="s">
        <v>433</v>
      </c>
      <c r="AM265" s="378">
        <v>8</v>
      </c>
      <c r="AN265" s="378">
        <v>7</v>
      </c>
      <c r="AO265" s="378">
        <v>4</v>
      </c>
      <c r="AP265" s="378">
        <v>49</v>
      </c>
      <c r="AQ265" s="378">
        <v>10</v>
      </c>
      <c r="AR265" s="378">
        <v>0.6</v>
      </c>
      <c r="AS265" s="378">
        <v>0</v>
      </c>
      <c r="AT265" s="378">
        <v>0</v>
      </c>
      <c r="AU265" s="378">
        <v>4</v>
      </c>
      <c r="AV265" s="378">
        <v>27</v>
      </c>
      <c r="AW265" s="378">
        <v>0.2</v>
      </c>
      <c r="AX265" s="378">
        <v>0</v>
      </c>
      <c r="AY265" s="379">
        <v>4.0999999999999996</v>
      </c>
      <c r="AZ265" s="379">
        <v>69.709999999999994</v>
      </c>
    </row>
    <row r="266" spans="2:52" ht="17">
      <c r="B266" t="s">
        <v>1473</v>
      </c>
      <c r="C266" t="s">
        <v>597</v>
      </c>
      <c r="D266" t="s">
        <v>1506</v>
      </c>
      <c r="H266" t="s">
        <v>16</v>
      </c>
      <c r="I266">
        <v>3</v>
      </c>
      <c r="J266">
        <v>6</v>
      </c>
      <c r="K266">
        <v>94</v>
      </c>
      <c r="L266">
        <v>46</v>
      </c>
      <c r="M266">
        <v>0</v>
      </c>
      <c r="N266">
        <v>0</v>
      </c>
      <c r="O266">
        <v>0</v>
      </c>
      <c r="P266">
        <v>0</v>
      </c>
      <c r="Q266">
        <v>0</v>
      </c>
      <c r="R266">
        <v>7</v>
      </c>
      <c r="S266">
        <v>64</v>
      </c>
      <c r="T266">
        <v>1</v>
      </c>
      <c r="U266">
        <v>107</v>
      </c>
      <c r="V266">
        <v>81</v>
      </c>
      <c r="W266">
        <v>846</v>
      </c>
      <c r="X266">
        <v>5</v>
      </c>
      <c r="Y266">
        <v>1</v>
      </c>
      <c r="Z266">
        <v>7.24</v>
      </c>
      <c r="AA266">
        <v>123.05</v>
      </c>
      <c r="AE266" s="376"/>
      <c r="AF266" s="376" t="s">
        <v>120</v>
      </c>
      <c r="AG266" s="375" t="s">
        <v>1873</v>
      </c>
      <c r="AH266" s="375" t="s">
        <v>1500</v>
      </c>
      <c r="AI266" s="375"/>
      <c r="AJ266" s="375"/>
      <c r="AK266" s="375"/>
      <c r="AL266" s="378" t="s">
        <v>1477</v>
      </c>
      <c r="AM266" s="378">
        <v>11</v>
      </c>
      <c r="AN266" s="378">
        <v>3</v>
      </c>
      <c r="AO266" s="378">
        <v>1</v>
      </c>
      <c r="AP266" s="378">
        <v>30</v>
      </c>
      <c r="AQ266" s="378">
        <v>15.1</v>
      </c>
      <c r="AR266" s="378">
        <v>7</v>
      </c>
      <c r="AS266" s="378">
        <v>2</v>
      </c>
      <c r="AT266" s="378">
        <v>0</v>
      </c>
      <c r="AU266" s="378">
        <v>0</v>
      </c>
      <c r="AV266" s="378">
        <v>4</v>
      </c>
      <c r="AW266" s="378">
        <v>0</v>
      </c>
      <c r="AX266" s="378">
        <v>0</v>
      </c>
      <c r="AY266" s="379">
        <v>4.09</v>
      </c>
      <c r="AZ266" s="379">
        <v>69.599999999999994</v>
      </c>
    </row>
    <row r="267" spans="2:52" ht="17">
      <c r="B267" t="s">
        <v>1483</v>
      </c>
      <c r="AE267" s="376"/>
      <c r="AF267" s="376" t="s">
        <v>120</v>
      </c>
      <c r="AG267" s="375" t="s">
        <v>1758</v>
      </c>
      <c r="AH267" s="375" t="s">
        <v>1509</v>
      </c>
      <c r="AI267" s="375"/>
      <c r="AJ267" s="375"/>
      <c r="AK267" s="375"/>
      <c r="AL267" s="378" t="s">
        <v>13</v>
      </c>
      <c r="AM267" s="378">
        <v>14</v>
      </c>
      <c r="AN267" s="378">
        <v>0</v>
      </c>
      <c r="AO267" s="378">
        <v>0</v>
      </c>
      <c r="AP267" s="378">
        <v>38</v>
      </c>
      <c r="AQ267" s="378">
        <v>19</v>
      </c>
      <c r="AR267" s="378">
        <v>2.7</v>
      </c>
      <c r="AS267" s="378">
        <v>3</v>
      </c>
      <c r="AT267" s="378">
        <v>1</v>
      </c>
      <c r="AU267" s="378">
        <v>1</v>
      </c>
      <c r="AV267" s="378">
        <v>5</v>
      </c>
      <c r="AW267" s="378">
        <v>0</v>
      </c>
      <c r="AX267" s="378">
        <v>0</v>
      </c>
      <c r="AY267" s="379">
        <v>4.09</v>
      </c>
      <c r="AZ267" s="379">
        <v>69.58</v>
      </c>
    </row>
    <row r="268" spans="2:52" ht="17">
      <c r="B268" t="s">
        <v>1473</v>
      </c>
      <c r="C268" t="s">
        <v>187</v>
      </c>
      <c r="D268" t="s">
        <v>1488</v>
      </c>
      <c r="H268" t="s">
        <v>1465</v>
      </c>
      <c r="I268">
        <v>23</v>
      </c>
      <c r="J268">
        <v>7</v>
      </c>
      <c r="K268">
        <v>94</v>
      </c>
      <c r="L268">
        <v>79</v>
      </c>
      <c r="M268">
        <v>0</v>
      </c>
      <c r="N268">
        <v>0</v>
      </c>
      <c r="O268">
        <v>0</v>
      </c>
      <c r="P268">
        <v>0</v>
      </c>
      <c r="Q268">
        <v>0</v>
      </c>
      <c r="R268">
        <v>0</v>
      </c>
      <c r="S268">
        <v>0</v>
      </c>
      <c r="T268">
        <v>0</v>
      </c>
      <c r="U268">
        <v>90</v>
      </c>
      <c r="V268">
        <v>63</v>
      </c>
      <c r="W268">
        <v>895</v>
      </c>
      <c r="X268">
        <v>6</v>
      </c>
      <c r="Y268">
        <v>1</v>
      </c>
      <c r="Z268">
        <v>7.15</v>
      </c>
      <c r="AA268">
        <v>121.57</v>
      </c>
      <c r="AE268" s="376"/>
      <c r="AF268" s="376" t="s">
        <v>120</v>
      </c>
      <c r="AG268" s="375" t="s">
        <v>430</v>
      </c>
      <c r="AH268" s="375" t="s">
        <v>1493</v>
      </c>
      <c r="AI268" s="375"/>
      <c r="AJ268" s="375"/>
      <c r="AK268" s="375"/>
      <c r="AL268" s="378" t="s">
        <v>1471</v>
      </c>
      <c r="AM268" s="378">
        <v>9</v>
      </c>
      <c r="AN268" s="378">
        <v>5</v>
      </c>
      <c r="AO268" s="378">
        <v>1</v>
      </c>
      <c r="AP268" s="378">
        <v>36</v>
      </c>
      <c r="AQ268" s="378">
        <v>22.3</v>
      </c>
      <c r="AR268" s="378">
        <v>2.9</v>
      </c>
      <c r="AS268" s="378">
        <v>1</v>
      </c>
      <c r="AT268" s="378">
        <v>1</v>
      </c>
      <c r="AU268" s="378">
        <v>2</v>
      </c>
      <c r="AV268" s="378">
        <v>4</v>
      </c>
      <c r="AW268" s="378">
        <v>0.1</v>
      </c>
      <c r="AX268" s="378">
        <v>0</v>
      </c>
      <c r="AY268" s="379">
        <v>4.08</v>
      </c>
      <c r="AZ268" s="379">
        <v>69.37</v>
      </c>
    </row>
    <row r="269" spans="2:52" ht="17">
      <c r="B269" t="s">
        <v>1483</v>
      </c>
      <c r="AE269" s="376"/>
      <c r="AF269" s="376" t="s">
        <v>120</v>
      </c>
      <c r="AG269" s="375" t="s">
        <v>714</v>
      </c>
      <c r="AH269" s="375" t="s">
        <v>1495</v>
      </c>
      <c r="AI269" s="375"/>
      <c r="AJ269" s="375"/>
      <c r="AK269" s="375"/>
      <c r="AL269" s="378" t="s">
        <v>18</v>
      </c>
      <c r="AM269" s="378">
        <v>9</v>
      </c>
      <c r="AN269" s="378">
        <v>0</v>
      </c>
      <c r="AO269" s="378">
        <v>0</v>
      </c>
      <c r="AP269" s="378">
        <v>46</v>
      </c>
      <c r="AQ269" s="378">
        <v>19.7</v>
      </c>
      <c r="AR269" s="378">
        <v>0.7</v>
      </c>
      <c r="AS269" s="378">
        <v>1</v>
      </c>
      <c r="AT269" s="378">
        <v>1</v>
      </c>
      <c r="AU269" s="378">
        <v>2</v>
      </c>
      <c r="AV269" s="378">
        <v>3</v>
      </c>
      <c r="AW269" s="378">
        <v>0.1</v>
      </c>
      <c r="AX269" s="378">
        <v>0</v>
      </c>
      <c r="AY269" s="379">
        <v>4.07</v>
      </c>
      <c r="AZ269" s="379">
        <v>69.17</v>
      </c>
    </row>
    <row r="270" spans="2:52" ht="17">
      <c r="B270" t="s">
        <v>1458</v>
      </c>
      <c r="C270" t="s">
        <v>591</v>
      </c>
      <c r="D270" t="s">
        <v>1488</v>
      </c>
      <c r="H270" t="s">
        <v>1465</v>
      </c>
      <c r="I270">
        <v>31</v>
      </c>
      <c r="J270">
        <v>7</v>
      </c>
      <c r="K270">
        <v>72</v>
      </c>
      <c r="L270">
        <v>5</v>
      </c>
      <c r="M270">
        <v>0</v>
      </c>
      <c r="N270">
        <v>0</v>
      </c>
      <c r="O270">
        <v>0</v>
      </c>
      <c r="P270">
        <v>0</v>
      </c>
      <c r="Q270">
        <v>0</v>
      </c>
      <c r="R270">
        <v>109</v>
      </c>
      <c r="S270">
        <v>469</v>
      </c>
      <c r="T270">
        <v>7</v>
      </c>
      <c r="U270">
        <v>50</v>
      </c>
      <c r="V270">
        <v>34</v>
      </c>
      <c r="W270">
        <v>275</v>
      </c>
      <c r="X270">
        <v>2</v>
      </c>
      <c r="Y270">
        <v>2</v>
      </c>
      <c r="Z270">
        <v>7.13</v>
      </c>
      <c r="AA270">
        <v>121.17</v>
      </c>
      <c r="AE270" s="376"/>
      <c r="AF270" s="376" t="s">
        <v>120</v>
      </c>
      <c r="AG270" s="375" t="s">
        <v>2152</v>
      </c>
      <c r="AH270" s="375" t="s">
        <v>1494</v>
      </c>
      <c r="AI270" s="375"/>
      <c r="AJ270" s="375"/>
      <c r="AK270" s="375"/>
      <c r="AL270" s="378" t="s">
        <v>4</v>
      </c>
      <c r="AM270" s="378">
        <v>7</v>
      </c>
      <c r="AN270" s="378">
        <v>1</v>
      </c>
      <c r="AO270" s="378">
        <v>0</v>
      </c>
      <c r="AP270" s="378">
        <v>51</v>
      </c>
      <c r="AQ270" s="378">
        <v>10.1</v>
      </c>
      <c r="AR270" s="378">
        <v>0.8</v>
      </c>
      <c r="AS270" s="378">
        <v>0</v>
      </c>
      <c r="AT270" s="378">
        <v>0</v>
      </c>
      <c r="AU270" s="378">
        <v>2</v>
      </c>
      <c r="AV270" s="378">
        <v>9</v>
      </c>
      <c r="AW270" s="378">
        <v>0.6</v>
      </c>
      <c r="AX270" s="378">
        <v>0</v>
      </c>
      <c r="AY270" s="379">
        <v>4.0599999999999996</v>
      </c>
      <c r="AZ270" s="379">
        <v>69.069999999999993</v>
      </c>
    </row>
    <row r="271" spans="2:52" ht="17">
      <c r="B271" t="s">
        <v>1483</v>
      </c>
      <c r="AE271" s="376"/>
      <c r="AF271" s="376" t="s">
        <v>120</v>
      </c>
      <c r="AG271" s="375" t="s">
        <v>1409</v>
      </c>
      <c r="AH271" s="375" t="s">
        <v>1488</v>
      </c>
      <c r="AI271" s="375"/>
      <c r="AJ271" s="375"/>
      <c r="AK271" s="375"/>
      <c r="AL271" s="378" t="s">
        <v>1465</v>
      </c>
      <c r="AM271" s="378">
        <v>7</v>
      </c>
      <c r="AN271" s="378">
        <v>11</v>
      </c>
      <c r="AO271" s="378">
        <v>1</v>
      </c>
      <c r="AP271" s="378">
        <v>48</v>
      </c>
      <c r="AQ271" s="378">
        <v>21.7</v>
      </c>
      <c r="AR271" s="378">
        <v>1.5</v>
      </c>
      <c r="AS271" s="378">
        <v>1</v>
      </c>
      <c r="AT271" s="378">
        <v>1</v>
      </c>
      <c r="AU271" s="378">
        <v>0</v>
      </c>
      <c r="AV271" s="378">
        <v>3</v>
      </c>
      <c r="AW271" s="378">
        <v>0</v>
      </c>
      <c r="AX271" s="378">
        <v>0</v>
      </c>
      <c r="AY271" s="379">
        <v>4.0599999999999996</v>
      </c>
      <c r="AZ271" s="379">
        <v>69.010000000000005</v>
      </c>
    </row>
    <row r="272" spans="2:52" ht="17">
      <c r="B272" t="s">
        <v>120</v>
      </c>
      <c r="C272" t="s">
        <v>938</v>
      </c>
      <c r="D272" t="s">
        <v>1509</v>
      </c>
      <c r="H272" t="s">
        <v>13</v>
      </c>
      <c r="I272">
        <v>1</v>
      </c>
      <c r="J272">
        <v>14</v>
      </c>
      <c r="K272">
        <v>68</v>
      </c>
      <c r="L272">
        <v>3</v>
      </c>
      <c r="M272">
        <v>0</v>
      </c>
      <c r="N272">
        <v>0</v>
      </c>
      <c r="O272">
        <v>0</v>
      </c>
      <c r="P272">
        <v>0</v>
      </c>
      <c r="Q272">
        <v>0</v>
      </c>
      <c r="R272">
        <v>164</v>
      </c>
      <c r="S272">
        <v>619</v>
      </c>
      <c r="T272">
        <v>4</v>
      </c>
      <c r="U272">
        <v>50</v>
      </c>
      <c r="V272">
        <v>38</v>
      </c>
      <c r="W272">
        <v>335</v>
      </c>
      <c r="X272">
        <v>2</v>
      </c>
      <c r="Y272">
        <v>3</v>
      </c>
      <c r="Z272">
        <v>7.09</v>
      </c>
      <c r="AA272">
        <v>120.55</v>
      </c>
      <c r="AE272" s="376"/>
      <c r="AF272" s="376" t="s">
        <v>120</v>
      </c>
      <c r="AG272" s="375" t="s">
        <v>1414</v>
      </c>
      <c r="AH272" s="375" t="s">
        <v>1488</v>
      </c>
      <c r="AI272" s="375"/>
      <c r="AJ272" s="375"/>
      <c r="AK272" s="375"/>
      <c r="AL272" s="378" t="s">
        <v>1465</v>
      </c>
      <c r="AM272" s="378">
        <v>7</v>
      </c>
      <c r="AN272" s="378">
        <v>5</v>
      </c>
      <c r="AO272" s="378">
        <v>2</v>
      </c>
      <c r="AP272" s="378">
        <v>40</v>
      </c>
      <c r="AQ272" s="378">
        <v>13.2</v>
      </c>
      <c r="AR272" s="378">
        <v>4.5</v>
      </c>
      <c r="AS272" s="378">
        <v>1</v>
      </c>
      <c r="AT272" s="378">
        <v>1</v>
      </c>
      <c r="AU272" s="378">
        <v>0</v>
      </c>
      <c r="AV272" s="378">
        <v>1</v>
      </c>
      <c r="AW272" s="378">
        <v>0</v>
      </c>
      <c r="AX272" s="378">
        <v>0</v>
      </c>
      <c r="AY272" s="379">
        <v>4.04</v>
      </c>
      <c r="AZ272" s="379">
        <v>68.7</v>
      </c>
    </row>
    <row r="273" spans="2:52" ht="17">
      <c r="B273" t="s">
        <v>1483</v>
      </c>
      <c r="AE273" s="376"/>
      <c r="AF273" s="376" t="s">
        <v>120</v>
      </c>
      <c r="AG273" s="375" t="s">
        <v>2153</v>
      </c>
      <c r="AH273" s="375" t="s">
        <v>1487</v>
      </c>
      <c r="AI273" s="375"/>
      <c r="AJ273" s="375"/>
      <c r="AK273" s="375"/>
      <c r="AL273" s="378" t="s">
        <v>1463</v>
      </c>
      <c r="AM273" s="378">
        <v>10</v>
      </c>
      <c r="AN273" s="378">
        <v>0</v>
      </c>
      <c r="AO273" s="378">
        <v>0</v>
      </c>
      <c r="AP273" s="378">
        <v>52</v>
      </c>
      <c r="AQ273" s="378">
        <v>21.9</v>
      </c>
      <c r="AR273" s="378">
        <v>0.5</v>
      </c>
      <c r="AS273" s="378">
        <v>0</v>
      </c>
      <c r="AT273" s="378">
        <v>0</v>
      </c>
      <c r="AU273" s="378">
        <v>1</v>
      </c>
      <c r="AV273" s="378">
        <v>4</v>
      </c>
      <c r="AW273" s="378">
        <v>0.1</v>
      </c>
      <c r="AX273" s="378">
        <v>0</v>
      </c>
      <c r="AY273" s="379">
        <v>4.0199999999999996</v>
      </c>
      <c r="AZ273" s="379">
        <v>68.33</v>
      </c>
    </row>
    <row r="274" spans="2:52" ht="17">
      <c r="B274" t="s">
        <v>120</v>
      </c>
      <c r="C274" t="s">
        <v>928</v>
      </c>
      <c r="D274" t="s">
        <v>1536</v>
      </c>
      <c r="H274" t="s">
        <v>13</v>
      </c>
      <c r="I274">
        <v>13</v>
      </c>
      <c r="J274">
        <v>14</v>
      </c>
      <c r="K274">
        <v>77</v>
      </c>
      <c r="L274">
        <v>8</v>
      </c>
      <c r="M274">
        <v>0</v>
      </c>
      <c r="N274">
        <v>0</v>
      </c>
      <c r="O274">
        <v>0</v>
      </c>
      <c r="P274">
        <v>0</v>
      </c>
      <c r="Q274">
        <v>0</v>
      </c>
      <c r="R274">
        <v>3</v>
      </c>
      <c r="S274">
        <v>12</v>
      </c>
      <c r="T274">
        <v>0</v>
      </c>
      <c r="U274">
        <v>94</v>
      </c>
      <c r="V274">
        <v>58</v>
      </c>
      <c r="W274">
        <v>918</v>
      </c>
      <c r="X274">
        <v>5</v>
      </c>
      <c r="Y274">
        <v>2</v>
      </c>
      <c r="Z274">
        <v>7.01</v>
      </c>
      <c r="AA274">
        <v>119.24</v>
      </c>
      <c r="AE274" s="376"/>
      <c r="AF274" s="376" t="s">
        <v>120</v>
      </c>
      <c r="AG274" s="375" t="s">
        <v>1759</v>
      </c>
      <c r="AH274" s="375" t="s">
        <v>1504</v>
      </c>
      <c r="AI274" s="375"/>
      <c r="AJ274" s="375"/>
      <c r="AK274" s="375"/>
      <c r="AL274" s="378" t="s">
        <v>36</v>
      </c>
      <c r="AM274" s="378">
        <v>11</v>
      </c>
      <c r="AN274" s="378">
        <v>0</v>
      </c>
      <c r="AO274" s="378">
        <v>0</v>
      </c>
      <c r="AP274" s="378">
        <v>40</v>
      </c>
      <c r="AQ274" s="378">
        <v>25.3</v>
      </c>
      <c r="AR274" s="378">
        <v>1.3</v>
      </c>
      <c r="AS274" s="378">
        <v>2</v>
      </c>
      <c r="AT274" s="378">
        <v>1</v>
      </c>
      <c r="AU274" s="378">
        <v>1</v>
      </c>
      <c r="AV274" s="378">
        <v>3</v>
      </c>
      <c r="AW274" s="378">
        <v>0.2</v>
      </c>
      <c r="AX274" s="378">
        <v>0</v>
      </c>
      <c r="AY274" s="379">
        <v>4.0199999999999996</v>
      </c>
      <c r="AZ274" s="379">
        <v>68.31</v>
      </c>
    </row>
    <row r="275" spans="2:52" ht="17">
      <c r="B275" t="s">
        <v>1483</v>
      </c>
      <c r="AE275" s="376"/>
      <c r="AF275" s="376" t="s">
        <v>120</v>
      </c>
      <c r="AG275" s="375" t="s">
        <v>1386</v>
      </c>
      <c r="AH275" s="375" t="s">
        <v>1506</v>
      </c>
      <c r="AI275" s="375"/>
      <c r="AJ275" s="375"/>
      <c r="AK275" s="375"/>
      <c r="AL275" s="378" t="s">
        <v>16</v>
      </c>
      <c r="AM275" s="378">
        <v>6</v>
      </c>
      <c r="AN275" s="378">
        <v>42</v>
      </c>
      <c r="AO275" s="378">
        <v>28</v>
      </c>
      <c r="AP275" s="378">
        <v>28</v>
      </c>
      <c r="AQ275" s="378">
        <v>13.2</v>
      </c>
      <c r="AR275" s="378">
        <v>7.4</v>
      </c>
      <c r="AS275" s="378">
        <v>2</v>
      </c>
      <c r="AT275" s="378">
        <v>0</v>
      </c>
      <c r="AU275" s="378">
        <v>0</v>
      </c>
      <c r="AV275" s="378">
        <v>1</v>
      </c>
      <c r="AW275" s="378">
        <v>0</v>
      </c>
      <c r="AX275" s="378">
        <v>0</v>
      </c>
      <c r="AY275" s="379">
        <v>4.01</v>
      </c>
      <c r="AZ275" s="379">
        <v>68.239999999999995</v>
      </c>
    </row>
    <row r="276" spans="2:52" ht="18">
      <c r="B276" t="s">
        <v>1472</v>
      </c>
      <c r="C276" t="s">
        <v>621</v>
      </c>
      <c r="D276" t="s">
        <v>1520</v>
      </c>
      <c r="H276" t="s">
        <v>18</v>
      </c>
      <c r="I276">
        <v>18</v>
      </c>
      <c r="J276">
        <v>9</v>
      </c>
      <c r="K276">
        <v>96</v>
      </c>
      <c r="L276">
        <v>83</v>
      </c>
      <c r="M276">
        <v>0</v>
      </c>
      <c r="N276">
        <v>0</v>
      </c>
      <c r="O276">
        <v>0</v>
      </c>
      <c r="P276">
        <v>0</v>
      </c>
      <c r="Q276">
        <v>0</v>
      </c>
      <c r="R276">
        <v>0</v>
      </c>
      <c r="S276">
        <v>0</v>
      </c>
      <c r="T276">
        <v>0</v>
      </c>
      <c r="U276">
        <v>102</v>
      </c>
      <c r="V276">
        <v>76</v>
      </c>
      <c r="W276">
        <v>784</v>
      </c>
      <c r="X276">
        <v>7</v>
      </c>
      <c r="Y276">
        <v>1</v>
      </c>
      <c r="Z276">
        <v>6.91</v>
      </c>
      <c r="AA276">
        <v>117.41</v>
      </c>
      <c r="AE276" s="376"/>
      <c r="AF276" s="376" t="s">
        <v>120</v>
      </c>
      <c r="AG276" s="377" t="s">
        <v>725</v>
      </c>
      <c r="AH276" s="377" t="s">
        <v>1717</v>
      </c>
      <c r="AI276" s="377"/>
      <c r="AJ276" s="377"/>
      <c r="AK276" s="377"/>
      <c r="AL276" s="378" t="s">
        <v>1477</v>
      </c>
      <c r="AM276" s="378">
        <v>11</v>
      </c>
      <c r="AN276" s="378">
        <v>0</v>
      </c>
      <c r="AO276" s="378">
        <v>0</v>
      </c>
      <c r="AP276" s="378">
        <v>53</v>
      </c>
      <c r="AQ276" s="378">
        <v>14.2</v>
      </c>
      <c r="AR276" s="378">
        <v>0.7</v>
      </c>
      <c r="AS276" s="378">
        <v>1</v>
      </c>
      <c r="AT276" s="378">
        <v>0</v>
      </c>
      <c r="AU276" s="378">
        <v>1</v>
      </c>
      <c r="AV276" s="378">
        <v>14</v>
      </c>
      <c r="AW276" s="378">
        <v>0.1</v>
      </c>
      <c r="AX276" s="378">
        <v>0</v>
      </c>
      <c r="AY276" s="379">
        <v>4.01</v>
      </c>
      <c r="AZ276" s="379">
        <v>68.209999999999994</v>
      </c>
    </row>
    <row r="277" spans="2:52" ht="17">
      <c r="B277" t="s">
        <v>1483</v>
      </c>
      <c r="AE277" s="376"/>
      <c r="AF277" s="376" t="s">
        <v>120</v>
      </c>
      <c r="AG277" s="375" t="s">
        <v>710</v>
      </c>
      <c r="AH277" s="375" t="s">
        <v>1523</v>
      </c>
      <c r="AI277" s="375"/>
      <c r="AJ277" s="375"/>
      <c r="AK277" s="375"/>
      <c r="AL277" s="378" t="s">
        <v>29</v>
      </c>
      <c r="AM277" s="378">
        <v>10</v>
      </c>
      <c r="AN277" s="378">
        <v>15</v>
      </c>
      <c r="AO277" s="378">
        <v>6</v>
      </c>
      <c r="AP277" s="378">
        <v>39</v>
      </c>
      <c r="AQ277" s="378">
        <v>13.3</v>
      </c>
      <c r="AR277" s="378">
        <v>5.6</v>
      </c>
      <c r="AS277" s="378">
        <v>0</v>
      </c>
      <c r="AT277" s="378">
        <v>0</v>
      </c>
      <c r="AU277" s="378">
        <v>0</v>
      </c>
      <c r="AV277" s="378">
        <v>4</v>
      </c>
      <c r="AW277" s="378">
        <v>0</v>
      </c>
      <c r="AX277" s="378">
        <v>0</v>
      </c>
      <c r="AY277" s="379">
        <v>4.01</v>
      </c>
      <c r="AZ277" s="379">
        <v>68.13</v>
      </c>
    </row>
    <row r="278" spans="2:52" ht="17">
      <c r="B278" t="s">
        <v>120</v>
      </c>
      <c r="C278" t="s">
        <v>932</v>
      </c>
      <c r="D278" t="s">
        <v>1501</v>
      </c>
      <c r="H278" t="s">
        <v>53</v>
      </c>
      <c r="I278">
        <v>11</v>
      </c>
      <c r="J278">
        <v>6</v>
      </c>
      <c r="K278">
        <v>67</v>
      </c>
      <c r="L278">
        <v>5</v>
      </c>
      <c r="M278">
        <v>0</v>
      </c>
      <c r="N278">
        <v>0</v>
      </c>
      <c r="O278">
        <v>0</v>
      </c>
      <c r="P278">
        <v>0</v>
      </c>
      <c r="Q278">
        <v>0</v>
      </c>
      <c r="R278">
        <v>3</v>
      </c>
      <c r="S278">
        <v>16</v>
      </c>
      <c r="T278">
        <v>0</v>
      </c>
      <c r="U278">
        <v>95</v>
      </c>
      <c r="V278">
        <v>59</v>
      </c>
      <c r="W278">
        <v>868</v>
      </c>
      <c r="X278">
        <v>5</v>
      </c>
      <c r="Y278">
        <v>2</v>
      </c>
      <c r="Z278">
        <v>6.71</v>
      </c>
      <c r="AA278">
        <v>114.15</v>
      </c>
      <c r="AE278" s="376"/>
      <c r="AF278" s="376" t="s">
        <v>120</v>
      </c>
      <c r="AG278" s="375" t="s">
        <v>747</v>
      </c>
      <c r="AH278" s="375" t="s">
        <v>1488</v>
      </c>
      <c r="AI278" s="375"/>
      <c r="AJ278" s="375"/>
      <c r="AK278" s="375"/>
      <c r="AL278" s="378" t="s">
        <v>1465</v>
      </c>
      <c r="AM278" s="378">
        <v>7</v>
      </c>
      <c r="AN278" s="378">
        <v>4</v>
      </c>
      <c r="AO278" s="378">
        <v>2</v>
      </c>
      <c r="AP278" s="378">
        <v>53</v>
      </c>
      <c r="AQ278" s="378">
        <v>8.3000000000000007</v>
      </c>
      <c r="AR278" s="378">
        <v>0.5</v>
      </c>
      <c r="AS278" s="378">
        <v>0</v>
      </c>
      <c r="AT278" s="378">
        <v>1</v>
      </c>
      <c r="AU278" s="378">
        <v>2</v>
      </c>
      <c r="AV278" s="378">
        <v>16</v>
      </c>
      <c r="AW278" s="378">
        <v>0.1</v>
      </c>
      <c r="AX278" s="378">
        <v>0</v>
      </c>
      <c r="AY278" s="379">
        <v>4</v>
      </c>
      <c r="AZ278" s="379">
        <v>67.95</v>
      </c>
    </row>
    <row r="279" spans="2:52" ht="17">
      <c r="B279" t="s">
        <v>1483</v>
      </c>
      <c r="AE279" s="376"/>
      <c r="AF279" s="376" t="s">
        <v>120</v>
      </c>
      <c r="AG279" s="375" t="s">
        <v>2154</v>
      </c>
      <c r="AH279" s="375" t="s">
        <v>1491</v>
      </c>
      <c r="AI279" s="375"/>
      <c r="AJ279" s="375"/>
      <c r="AK279" s="375"/>
      <c r="AL279" s="378" t="s">
        <v>1469</v>
      </c>
      <c r="AM279" s="378">
        <v>14</v>
      </c>
      <c r="AN279" s="378">
        <v>1</v>
      </c>
      <c r="AO279" s="378">
        <v>0</v>
      </c>
      <c r="AP279" s="378">
        <v>55</v>
      </c>
      <c r="AQ279" s="378">
        <v>14.2</v>
      </c>
      <c r="AR279" s="378">
        <v>0.6</v>
      </c>
      <c r="AS279" s="378">
        <v>0</v>
      </c>
      <c r="AT279" s="378">
        <v>0</v>
      </c>
      <c r="AU279" s="378">
        <v>1</v>
      </c>
      <c r="AV279" s="378">
        <v>13</v>
      </c>
      <c r="AW279" s="378">
        <v>0.1</v>
      </c>
      <c r="AX279" s="378">
        <v>0</v>
      </c>
      <c r="AY279" s="379">
        <v>4</v>
      </c>
      <c r="AZ279" s="379">
        <v>67.95</v>
      </c>
    </row>
    <row r="280" spans="2:52" ht="17">
      <c r="B280" t="s">
        <v>1467</v>
      </c>
      <c r="C280" t="s">
        <v>460</v>
      </c>
      <c r="D280" t="s">
        <v>1524</v>
      </c>
      <c r="H280" t="s">
        <v>1480</v>
      </c>
      <c r="I280">
        <v>10</v>
      </c>
      <c r="J280">
        <v>10</v>
      </c>
      <c r="K280">
        <v>73</v>
      </c>
      <c r="L280">
        <v>8</v>
      </c>
      <c r="M280">
        <v>0</v>
      </c>
      <c r="N280">
        <v>0</v>
      </c>
      <c r="O280">
        <v>0</v>
      </c>
      <c r="P280">
        <v>0</v>
      </c>
      <c r="Q280">
        <v>0</v>
      </c>
      <c r="R280">
        <v>0</v>
      </c>
      <c r="S280">
        <v>0</v>
      </c>
      <c r="T280">
        <v>0</v>
      </c>
      <c r="U280">
        <v>105</v>
      </c>
      <c r="V280">
        <v>59</v>
      </c>
      <c r="W280">
        <v>873</v>
      </c>
      <c r="X280">
        <v>5</v>
      </c>
      <c r="Y280">
        <v>1</v>
      </c>
      <c r="Z280">
        <v>6.7</v>
      </c>
      <c r="AA280">
        <v>113.85</v>
      </c>
      <c r="AE280" s="376"/>
      <c r="AF280" s="376" t="s">
        <v>120</v>
      </c>
      <c r="AG280" s="375" t="s">
        <v>1874</v>
      </c>
      <c r="AH280" s="375" t="s">
        <v>1511</v>
      </c>
      <c r="AI280" s="375"/>
      <c r="AJ280" s="375"/>
      <c r="AK280" s="375"/>
      <c r="AL280" s="378" t="s">
        <v>49</v>
      </c>
      <c r="AM280" s="378">
        <v>14</v>
      </c>
      <c r="AN280" s="378">
        <v>8</v>
      </c>
      <c r="AO280" s="378">
        <v>4</v>
      </c>
      <c r="AP280" s="378">
        <v>40</v>
      </c>
      <c r="AQ280" s="378">
        <v>22.8</v>
      </c>
      <c r="AR280" s="378">
        <v>3.1</v>
      </c>
      <c r="AS280" s="378">
        <v>1</v>
      </c>
      <c r="AT280" s="378">
        <v>1</v>
      </c>
      <c r="AU280" s="378">
        <v>0</v>
      </c>
      <c r="AV280" s="378">
        <v>2</v>
      </c>
      <c r="AW280" s="378">
        <v>0</v>
      </c>
      <c r="AX280" s="378">
        <v>0</v>
      </c>
      <c r="AY280" s="379">
        <v>4</v>
      </c>
      <c r="AZ280" s="379">
        <v>67.92</v>
      </c>
    </row>
    <row r="281" spans="2:52" ht="17">
      <c r="B281" t="s">
        <v>1483</v>
      </c>
      <c r="AE281" s="376"/>
      <c r="AF281" s="376" t="s">
        <v>120</v>
      </c>
      <c r="AG281" s="375" t="s">
        <v>1760</v>
      </c>
      <c r="AH281" s="375" t="s">
        <v>1524</v>
      </c>
      <c r="AI281" s="375"/>
      <c r="AJ281" s="375"/>
      <c r="AK281" s="375"/>
      <c r="AL281" s="378" t="s">
        <v>1480</v>
      </c>
      <c r="AM281" s="378">
        <v>10</v>
      </c>
      <c r="AN281" s="378">
        <v>1</v>
      </c>
      <c r="AO281" s="378">
        <v>0</v>
      </c>
      <c r="AP281" s="378">
        <v>49</v>
      </c>
      <c r="AQ281" s="378">
        <v>20.8</v>
      </c>
      <c r="AR281" s="378">
        <v>1.1000000000000001</v>
      </c>
      <c r="AS281" s="378">
        <v>1</v>
      </c>
      <c r="AT281" s="378">
        <v>1</v>
      </c>
      <c r="AU281" s="378">
        <v>0</v>
      </c>
      <c r="AV281" s="378">
        <v>2</v>
      </c>
      <c r="AW281" s="378">
        <v>0</v>
      </c>
      <c r="AX281" s="378">
        <v>0</v>
      </c>
      <c r="AY281" s="379">
        <v>4</v>
      </c>
      <c r="AZ281" s="379">
        <v>67.92</v>
      </c>
    </row>
    <row r="282" spans="2:52" ht="17">
      <c r="B282" t="s">
        <v>120</v>
      </c>
      <c r="C282" t="s">
        <v>940</v>
      </c>
      <c r="D282" t="s">
        <v>1514</v>
      </c>
      <c r="H282" t="s">
        <v>1481</v>
      </c>
      <c r="I282">
        <v>21</v>
      </c>
      <c r="J282">
        <v>9</v>
      </c>
      <c r="K282">
        <v>76</v>
      </c>
      <c r="L282">
        <v>10</v>
      </c>
      <c r="M282">
        <v>0</v>
      </c>
      <c r="N282">
        <v>0</v>
      </c>
      <c r="O282">
        <v>0</v>
      </c>
      <c r="P282">
        <v>0</v>
      </c>
      <c r="Q282">
        <v>0</v>
      </c>
      <c r="R282">
        <v>2</v>
      </c>
      <c r="S282">
        <v>9</v>
      </c>
      <c r="T282">
        <v>0</v>
      </c>
      <c r="U282">
        <v>115</v>
      </c>
      <c r="V282">
        <v>71</v>
      </c>
      <c r="W282">
        <v>932</v>
      </c>
      <c r="X282">
        <v>4</v>
      </c>
      <c r="Y282">
        <v>2</v>
      </c>
      <c r="Z282">
        <v>6.66</v>
      </c>
      <c r="AA282">
        <v>113.23</v>
      </c>
      <c r="AE282" s="376"/>
      <c r="AF282" s="376" t="s">
        <v>120</v>
      </c>
      <c r="AG282" s="375" t="s">
        <v>2155</v>
      </c>
      <c r="AH282" s="375" t="s">
        <v>1499</v>
      </c>
      <c r="AI282" s="375"/>
      <c r="AJ282" s="375"/>
      <c r="AK282" s="375"/>
      <c r="AL282" s="378" t="s">
        <v>1476</v>
      </c>
      <c r="AM282" s="378">
        <v>14</v>
      </c>
      <c r="AN282" s="378">
        <v>2</v>
      </c>
      <c r="AO282" s="378">
        <v>1</v>
      </c>
      <c r="AP282" s="378">
        <v>48</v>
      </c>
      <c r="AQ282" s="378">
        <v>6.8</v>
      </c>
      <c r="AR282" s="378">
        <v>0.4</v>
      </c>
      <c r="AS282" s="378">
        <v>0</v>
      </c>
      <c r="AT282" s="378">
        <v>0</v>
      </c>
      <c r="AU282" s="378">
        <v>4</v>
      </c>
      <c r="AV282" s="378">
        <v>10</v>
      </c>
      <c r="AW282" s="378">
        <v>0.4</v>
      </c>
      <c r="AX282" s="378">
        <v>0</v>
      </c>
      <c r="AY282" s="379">
        <v>3.98</v>
      </c>
      <c r="AZ282" s="379">
        <v>67.680000000000007</v>
      </c>
    </row>
    <row r="283" spans="2:52" ht="17">
      <c r="B283" t="s">
        <v>1483</v>
      </c>
      <c r="AE283" s="376"/>
      <c r="AF283" s="376" t="s">
        <v>120</v>
      </c>
      <c r="AG283" s="375" t="s">
        <v>1875</v>
      </c>
      <c r="AH283" s="375" t="s">
        <v>1523</v>
      </c>
      <c r="AI283" s="375"/>
      <c r="AJ283" s="375"/>
      <c r="AK283" s="375"/>
      <c r="AL283" s="378" t="s">
        <v>29</v>
      </c>
      <c r="AM283" s="378">
        <v>10</v>
      </c>
      <c r="AN283" s="378">
        <v>3</v>
      </c>
      <c r="AO283" s="378">
        <v>2</v>
      </c>
      <c r="AP283" s="378">
        <v>27</v>
      </c>
      <c r="AQ283" s="378">
        <v>12.3</v>
      </c>
      <c r="AR283" s="378">
        <v>7.6</v>
      </c>
      <c r="AS283" s="378">
        <v>2</v>
      </c>
      <c r="AT283" s="378">
        <v>0</v>
      </c>
      <c r="AU283" s="378">
        <v>0</v>
      </c>
      <c r="AV283" s="378">
        <v>2</v>
      </c>
      <c r="AW283" s="378">
        <v>0</v>
      </c>
      <c r="AX283" s="378">
        <v>0</v>
      </c>
      <c r="AY283" s="379">
        <v>3.98</v>
      </c>
      <c r="AZ283" s="379">
        <v>67.63</v>
      </c>
    </row>
    <row r="284" spans="2:52" ht="17">
      <c r="B284" t="s">
        <v>1470</v>
      </c>
      <c r="C284" t="s">
        <v>474</v>
      </c>
      <c r="D284" t="s">
        <v>1514</v>
      </c>
      <c r="H284" t="s">
        <v>1481</v>
      </c>
      <c r="I284">
        <v>21</v>
      </c>
      <c r="J284">
        <v>9</v>
      </c>
      <c r="K284">
        <v>79</v>
      </c>
      <c r="L284">
        <v>11</v>
      </c>
      <c r="M284">
        <v>0</v>
      </c>
      <c r="N284">
        <v>0</v>
      </c>
      <c r="O284">
        <v>0</v>
      </c>
      <c r="P284">
        <v>0</v>
      </c>
      <c r="Q284">
        <v>0</v>
      </c>
      <c r="R284">
        <v>15</v>
      </c>
      <c r="S284">
        <v>89</v>
      </c>
      <c r="T284">
        <v>0</v>
      </c>
      <c r="U284">
        <v>113</v>
      </c>
      <c r="V284">
        <v>63</v>
      </c>
      <c r="W284">
        <v>890</v>
      </c>
      <c r="X284">
        <v>3</v>
      </c>
      <c r="Y284">
        <v>1</v>
      </c>
      <c r="Z284">
        <v>6.63</v>
      </c>
      <c r="AA284">
        <v>112.69</v>
      </c>
      <c r="AE284" s="376"/>
      <c r="AF284" s="376" t="s">
        <v>120</v>
      </c>
      <c r="AG284" s="375" t="s">
        <v>737</v>
      </c>
      <c r="AH284" s="375" t="s">
        <v>1523</v>
      </c>
      <c r="AI284" s="375"/>
      <c r="AJ284" s="375"/>
      <c r="AK284" s="375"/>
      <c r="AL284" s="378" t="s">
        <v>29</v>
      </c>
      <c r="AM284" s="378">
        <v>10</v>
      </c>
      <c r="AN284" s="378">
        <v>0</v>
      </c>
      <c r="AO284" s="378">
        <v>0</v>
      </c>
      <c r="AP284" s="378">
        <v>57</v>
      </c>
      <c r="AQ284" s="378">
        <v>9.6</v>
      </c>
      <c r="AR284" s="378">
        <v>0.6</v>
      </c>
      <c r="AS284" s="378">
        <v>0</v>
      </c>
      <c r="AT284" s="378">
        <v>0</v>
      </c>
      <c r="AU284" s="378">
        <v>1</v>
      </c>
      <c r="AV284" s="378">
        <v>5</v>
      </c>
      <c r="AW284" s="378">
        <v>0.1</v>
      </c>
      <c r="AX284" s="378">
        <v>0</v>
      </c>
      <c r="AY284" s="379">
        <v>3.97</v>
      </c>
      <c r="AZ284" s="379">
        <v>67.55</v>
      </c>
    </row>
    <row r="285" spans="2:52" ht="17">
      <c r="B285" t="s">
        <v>1483</v>
      </c>
      <c r="AE285" s="376"/>
      <c r="AF285" s="376" t="s">
        <v>120</v>
      </c>
      <c r="AG285" s="375" t="s">
        <v>1406</v>
      </c>
      <c r="AH285" s="375" t="s">
        <v>1505</v>
      </c>
      <c r="AI285" s="375"/>
      <c r="AJ285" s="375"/>
      <c r="AK285" s="375"/>
      <c r="AL285" s="378" t="s">
        <v>34</v>
      </c>
      <c r="AM285" s="378">
        <v>7</v>
      </c>
      <c r="AN285" s="378">
        <v>5</v>
      </c>
      <c r="AO285" s="378">
        <v>1</v>
      </c>
      <c r="AP285" s="378">
        <v>50</v>
      </c>
      <c r="AQ285" s="378">
        <v>20.8</v>
      </c>
      <c r="AR285" s="378">
        <v>0.9</v>
      </c>
      <c r="AS285" s="378">
        <v>0</v>
      </c>
      <c r="AT285" s="378">
        <v>0</v>
      </c>
      <c r="AU285" s="378">
        <v>1</v>
      </c>
      <c r="AV285" s="378">
        <v>5</v>
      </c>
      <c r="AW285" s="378">
        <v>0.1</v>
      </c>
      <c r="AX285" s="378">
        <v>0</v>
      </c>
      <c r="AY285" s="379">
        <v>3.97</v>
      </c>
      <c r="AZ285" s="379">
        <v>67.47</v>
      </c>
    </row>
    <row r="286" spans="2:52" ht="17">
      <c r="B286" t="s">
        <v>120</v>
      </c>
      <c r="C286" t="s">
        <v>946</v>
      </c>
      <c r="D286" t="s">
        <v>1494</v>
      </c>
      <c r="H286" t="s">
        <v>4</v>
      </c>
      <c r="I286">
        <v>16</v>
      </c>
      <c r="J286">
        <v>7</v>
      </c>
      <c r="K286">
        <v>38</v>
      </c>
      <c r="L286">
        <v>4</v>
      </c>
      <c r="M286">
        <v>0</v>
      </c>
      <c r="N286">
        <v>0</v>
      </c>
      <c r="O286">
        <v>0</v>
      </c>
      <c r="P286">
        <v>0</v>
      </c>
      <c r="Q286">
        <v>0</v>
      </c>
      <c r="R286">
        <v>1</v>
      </c>
      <c r="S286">
        <v>10</v>
      </c>
      <c r="T286">
        <v>0</v>
      </c>
      <c r="U286">
        <v>84</v>
      </c>
      <c r="V286">
        <v>51</v>
      </c>
      <c r="W286">
        <v>706</v>
      </c>
      <c r="X286">
        <v>7</v>
      </c>
      <c r="Y286">
        <v>1</v>
      </c>
      <c r="Z286">
        <v>6.6</v>
      </c>
      <c r="AA286">
        <v>112.21</v>
      </c>
      <c r="AE286" s="376"/>
      <c r="AF286" s="376" t="s">
        <v>120</v>
      </c>
      <c r="AG286" s="375" t="s">
        <v>2156</v>
      </c>
      <c r="AH286" s="375" t="s">
        <v>1509</v>
      </c>
      <c r="AI286" s="375"/>
      <c r="AJ286" s="375"/>
      <c r="AK286" s="375"/>
      <c r="AL286" s="378" t="s">
        <v>13</v>
      </c>
      <c r="AM286" s="378">
        <v>14</v>
      </c>
      <c r="AN286" s="378">
        <v>0</v>
      </c>
      <c r="AO286" s="378">
        <v>0</v>
      </c>
      <c r="AP286" s="378">
        <v>47</v>
      </c>
      <c r="AQ286" s="378">
        <v>27.7</v>
      </c>
      <c r="AR286" s="378">
        <v>0.3</v>
      </c>
      <c r="AS286" s="378">
        <v>0</v>
      </c>
      <c r="AT286" s="378">
        <v>1</v>
      </c>
      <c r="AU286" s="378">
        <v>1</v>
      </c>
      <c r="AV286" s="378">
        <v>4</v>
      </c>
      <c r="AW286" s="378">
        <v>0.1</v>
      </c>
      <c r="AX286" s="378">
        <v>0</v>
      </c>
      <c r="AY286" s="379">
        <v>3.96</v>
      </c>
      <c r="AZ286" s="379">
        <v>67.38</v>
      </c>
    </row>
    <row r="287" spans="2:52" ht="17">
      <c r="B287" t="s">
        <v>1483</v>
      </c>
      <c r="AE287" s="376"/>
      <c r="AF287" s="376" t="s">
        <v>120</v>
      </c>
      <c r="AG287" s="375" t="s">
        <v>1384</v>
      </c>
      <c r="AH287" s="375" t="s">
        <v>1504</v>
      </c>
      <c r="AI287" s="375"/>
      <c r="AJ287" s="375"/>
      <c r="AK287" s="375"/>
      <c r="AL287" s="378" t="s">
        <v>36</v>
      </c>
      <c r="AM287" s="378">
        <v>11</v>
      </c>
      <c r="AN287" s="378">
        <v>24</v>
      </c>
      <c r="AO287" s="378">
        <v>16</v>
      </c>
      <c r="AP287" s="378">
        <v>38</v>
      </c>
      <c r="AQ287" s="378">
        <v>26.4</v>
      </c>
      <c r="AR287" s="378">
        <v>3</v>
      </c>
      <c r="AS287" s="378">
        <v>1</v>
      </c>
      <c r="AT287" s="378">
        <v>1</v>
      </c>
      <c r="AU287" s="378">
        <v>0</v>
      </c>
      <c r="AV287" s="378">
        <v>4</v>
      </c>
      <c r="AW287" s="378">
        <v>0</v>
      </c>
      <c r="AX287" s="378">
        <v>0</v>
      </c>
      <c r="AY287" s="379">
        <v>3.96</v>
      </c>
      <c r="AZ287" s="379">
        <v>67.3</v>
      </c>
    </row>
    <row r="288" spans="2:52" ht="18">
      <c r="B288" t="s">
        <v>1347</v>
      </c>
      <c r="C288" t="s">
        <v>160</v>
      </c>
      <c r="D288" t="s">
        <v>1485</v>
      </c>
      <c r="H288" t="s">
        <v>1461</v>
      </c>
      <c r="I288">
        <v>29</v>
      </c>
      <c r="J288">
        <v>8</v>
      </c>
      <c r="K288">
        <v>59</v>
      </c>
      <c r="L288">
        <v>5</v>
      </c>
      <c r="M288">
        <v>0</v>
      </c>
      <c r="N288">
        <v>0</v>
      </c>
      <c r="O288">
        <v>0</v>
      </c>
      <c r="P288">
        <v>0</v>
      </c>
      <c r="Q288">
        <v>0</v>
      </c>
      <c r="R288">
        <v>1</v>
      </c>
      <c r="S288">
        <v>5</v>
      </c>
      <c r="T288">
        <v>0</v>
      </c>
      <c r="U288">
        <v>99</v>
      </c>
      <c r="V288">
        <v>48</v>
      </c>
      <c r="W288">
        <v>795</v>
      </c>
      <c r="X288">
        <v>5</v>
      </c>
      <c r="Y288">
        <v>0</v>
      </c>
      <c r="Z288">
        <v>6.57</v>
      </c>
      <c r="AA288">
        <v>111.64</v>
      </c>
      <c r="AE288" s="376"/>
      <c r="AF288" s="376" t="s">
        <v>120</v>
      </c>
      <c r="AG288" s="377" t="s">
        <v>2157</v>
      </c>
      <c r="AH288" s="377" t="s">
        <v>1707</v>
      </c>
      <c r="AI288" s="377"/>
      <c r="AJ288" s="377"/>
      <c r="AK288" s="377"/>
      <c r="AL288" s="378" t="s">
        <v>1476</v>
      </c>
      <c r="AM288" s="378">
        <v>14</v>
      </c>
      <c r="AN288" s="378">
        <v>4</v>
      </c>
      <c r="AO288" s="378">
        <v>3</v>
      </c>
      <c r="AP288" s="378">
        <v>53</v>
      </c>
      <c r="AQ288" s="378">
        <v>11.8</v>
      </c>
      <c r="AR288" s="378">
        <v>0.4</v>
      </c>
      <c r="AS288" s="378">
        <v>0</v>
      </c>
      <c r="AT288" s="378">
        <v>0</v>
      </c>
      <c r="AU288" s="378">
        <v>2</v>
      </c>
      <c r="AV288" s="378">
        <v>7</v>
      </c>
      <c r="AW288" s="378">
        <v>0.3</v>
      </c>
      <c r="AX288" s="378">
        <v>0</v>
      </c>
      <c r="AY288" s="379">
        <v>3.96</v>
      </c>
      <c r="AZ288" s="379">
        <v>67.27</v>
      </c>
    </row>
    <row r="289" spans="2:52" ht="17">
      <c r="B289" t="s">
        <v>1483</v>
      </c>
      <c r="AE289" s="376"/>
      <c r="AF289" s="376" t="s">
        <v>120</v>
      </c>
      <c r="AG289" s="375" t="s">
        <v>1876</v>
      </c>
      <c r="AH289" s="375" t="s">
        <v>1514</v>
      </c>
      <c r="AI289" s="375"/>
      <c r="AJ289" s="375"/>
      <c r="AK289" s="375"/>
      <c r="AL289" s="378" t="s">
        <v>1481</v>
      </c>
      <c r="AM289" s="378">
        <v>9</v>
      </c>
      <c r="AN289" s="378">
        <v>3</v>
      </c>
      <c r="AO289" s="378">
        <v>1</v>
      </c>
      <c r="AP289" s="378">
        <v>30</v>
      </c>
      <c r="AQ289" s="378">
        <v>18</v>
      </c>
      <c r="AR289" s="378">
        <v>6.5</v>
      </c>
      <c r="AS289" s="378">
        <v>0</v>
      </c>
      <c r="AT289" s="378">
        <v>1</v>
      </c>
      <c r="AU289" s="378">
        <v>0</v>
      </c>
      <c r="AV289" s="378">
        <v>2</v>
      </c>
      <c r="AW289" s="378">
        <v>0</v>
      </c>
      <c r="AX289" s="378">
        <v>0</v>
      </c>
      <c r="AY289" s="379">
        <v>3.95</v>
      </c>
      <c r="AZ289" s="379">
        <v>67.08</v>
      </c>
    </row>
    <row r="290" spans="2:52" ht="17">
      <c r="B290" t="s">
        <v>1347</v>
      </c>
      <c r="C290" t="s">
        <v>607</v>
      </c>
      <c r="D290" t="s">
        <v>1537</v>
      </c>
      <c r="H290" t="s">
        <v>1479</v>
      </c>
      <c r="I290">
        <v>31</v>
      </c>
      <c r="J290">
        <v>9</v>
      </c>
      <c r="K290">
        <v>62</v>
      </c>
      <c r="L290">
        <v>3</v>
      </c>
      <c r="M290">
        <v>0</v>
      </c>
      <c r="N290">
        <v>0</v>
      </c>
      <c r="O290">
        <v>0</v>
      </c>
      <c r="P290">
        <v>0</v>
      </c>
      <c r="Q290">
        <v>0</v>
      </c>
      <c r="R290">
        <v>16</v>
      </c>
      <c r="S290">
        <v>106</v>
      </c>
      <c r="T290">
        <v>0</v>
      </c>
      <c r="U290">
        <v>109</v>
      </c>
      <c r="V290">
        <v>72</v>
      </c>
      <c r="W290">
        <v>857</v>
      </c>
      <c r="X290">
        <v>3</v>
      </c>
      <c r="Y290">
        <v>1</v>
      </c>
      <c r="Z290">
        <v>6.51</v>
      </c>
      <c r="AA290">
        <v>110.7</v>
      </c>
      <c r="AE290" s="376"/>
      <c r="AF290" s="376" t="s">
        <v>120</v>
      </c>
      <c r="AG290" s="375" t="s">
        <v>2158</v>
      </c>
      <c r="AH290" s="375" t="s">
        <v>1516</v>
      </c>
      <c r="AI290" s="375"/>
      <c r="AJ290" s="375"/>
      <c r="AK290" s="375"/>
      <c r="AL290" s="378" t="s">
        <v>2</v>
      </c>
      <c r="AM290" s="378">
        <v>6</v>
      </c>
      <c r="AN290" s="378">
        <v>10</v>
      </c>
      <c r="AO290" s="378">
        <v>3</v>
      </c>
      <c r="AP290" s="378">
        <v>45</v>
      </c>
      <c r="AQ290" s="378">
        <v>10.9</v>
      </c>
      <c r="AR290" s="378">
        <v>0.8</v>
      </c>
      <c r="AS290" s="378">
        <v>2</v>
      </c>
      <c r="AT290" s="378">
        <v>1</v>
      </c>
      <c r="AU290" s="378">
        <v>2</v>
      </c>
      <c r="AV290" s="378">
        <v>11</v>
      </c>
      <c r="AW290" s="378">
        <v>0.2</v>
      </c>
      <c r="AX290" s="378">
        <v>0</v>
      </c>
      <c r="AY290" s="379">
        <v>3.95</v>
      </c>
      <c r="AZ290" s="379">
        <v>67.08</v>
      </c>
    </row>
    <row r="291" spans="2:52" ht="17">
      <c r="B291" t="s">
        <v>1483</v>
      </c>
      <c r="AE291" s="376"/>
      <c r="AF291" s="376" t="s">
        <v>120</v>
      </c>
      <c r="AG291" s="375" t="s">
        <v>1399</v>
      </c>
      <c r="AH291" s="375" t="s">
        <v>1504</v>
      </c>
      <c r="AI291" s="375"/>
      <c r="AJ291" s="375"/>
      <c r="AK291" s="375"/>
      <c r="AL291" s="378" t="s">
        <v>36</v>
      </c>
      <c r="AM291" s="378">
        <v>11</v>
      </c>
      <c r="AN291" s="378">
        <v>6</v>
      </c>
      <c r="AO291" s="378">
        <v>1</v>
      </c>
      <c r="AP291" s="378">
        <v>29</v>
      </c>
      <c r="AQ291" s="378">
        <v>15.8</v>
      </c>
      <c r="AR291" s="378">
        <v>6.5</v>
      </c>
      <c r="AS291" s="378">
        <v>1</v>
      </c>
      <c r="AT291" s="378">
        <v>1</v>
      </c>
      <c r="AU291" s="378">
        <v>0</v>
      </c>
      <c r="AV291" s="378">
        <v>2</v>
      </c>
      <c r="AW291" s="378">
        <v>0</v>
      </c>
      <c r="AX291" s="378">
        <v>0</v>
      </c>
      <c r="AY291" s="379">
        <v>3.94</v>
      </c>
      <c r="AZ291" s="379">
        <v>67.02</v>
      </c>
    </row>
    <row r="292" spans="2:52" ht="17">
      <c r="B292" t="s">
        <v>1464</v>
      </c>
      <c r="C292" t="s">
        <v>151</v>
      </c>
      <c r="D292" t="s">
        <v>1537</v>
      </c>
      <c r="H292" t="s">
        <v>1479</v>
      </c>
      <c r="I292">
        <v>31</v>
      </c>
      <c r="J292">
        <v>9</v>
      </c>
      <c r="K292">
        <v>31</v>
      </c>
      <c r="L292">
        <v>2</v>
      </c>
      <c r="M292">
        <v>0</v>
      </c>
      <c r="N292">
        <v>0</v>
      </c>
      <c r="O292">
        <v>0</v>
      </c>
      <c r="P292">
        <v>0</v>
      </c>
      <c r="Q292">
        <v>0</v>
      </c>
      <c r="R292">
        <v>5</v>
      </c>
      <c r="S292">
        <v>21</v>
      </c>
      <c r="T292">
        <v>0</v>
      </c>
      <c r="U292">
        <v>126</v>
      </c>
      <c r="V292">
        <v>87</v>
      </c>
      <c r="W292">
        <v>853</v>
      </c>
      <c r="X292">
        <v>4</v>
      </c>
      <c r="Y292">
        <v>1</v>
      </c>
      <c r="Z292">
        <v>6.49</v>
      </c>
      <c r="AA292">
        <v>110.41</v>
      </c>
      <c r="AE292" s="376"/>
      <c r="AF292" s="376" t="s">
        <v>120</v>
      </c>
      <c r="AG292" s="375" t="s">
        <v>1435</v>
      </c>
      <c r="AH292" s="375" t="s">
        <v>1500</v>
      </c>
      <c r="AI292" s="375"/>
      <c r="AJ292" s="375"/>
      <c r="AK292" s="375"/>
      <c r="AL292" s="378" t="s">
        <v>1477</v>
      </c>
      <c r="AM292" s="378">
        <v>11</v>
      </c>
      <c r="AN292" s="378">
        <v>2</v>
      </c>
      <c r="AO292" s="378">
        <v>0</v>
      </c>
      <c r="AP292" s="378">
        <v>45</v>
      </c>
      <c r="AQ292" s="378">
        <v>20.5</v>
      </c>
      <c r="AR292" s="378">
        <v>1.9</v>
      </c>
      <c r="AS292" s="378">
        <v>1</v>
      </c>
      <c r="AT292" s="378">
        <v>1</v>
      </c>
      <c r="AU292" s="378">
        <v>0</v>
      </c>
      <c r="AV292" s="378">
        <v>3</v>
      </c>
      <c r="AW292" s="378">
        <v>0</v>
      </c>
      <c r="AX292" s="378">
        <v>0</v>
      </c>
      <c r="AY292" s="379">
        <v>3.94</v>
      </c>
      <c r="AZ292" s="379">
        <v>67.010000000000005</v>
      </c>
    </row>
    <row r="293" spans="2:52" ht="17">
      <c r="B293" t="s">
        <v>1483</v>
      </c>
      <c r="AE293" s="376"/>
      <c r="AF293" s="376" t="s">
        <v>120</v>
      </c>
      <c r="AG293" s="375" t="s">
        <v>1877</v>
      </c>
      <c r="AH293" s="375" t="s">
        <v>1506</v>
      </c>
      <c r="AI293" s="375"/>
      <c r="AJ293" s="375"/>
      <c r="AK293" s="375"/>
      <c r="AL293" s="378" t="s">
        <v>16</v>
      </c>
      <c r="AM293" s="378">
        <v>6</v>
      </c>
      <c r="AN293" s="378">
        <v>3</v>
      </c>
      <c r="AO293" s="378">
        <v>1</v>
      </c>
      <c r="AP293" s="378">
        <v>34</v>
      </c>
      <c r="AQ293" s="378">
        <v>17</v>
      </c>
      <c r="AR293" s="378">
        <v>5.6</v>
      </c>
      <c r="AS293" s="378">
        <v>0</v>
      </c>
      <c r="AT293" s="378">
        <v>1</v>
      </c>
      <c r="AU293" s="378">
        <v>0</v>
      </c>
      <c r="AV293" s="378">
        <v>1</v>
      </c>
      <c r="AW293" s="378">
        <v>0</v>
      </c>
      <c r="AX293" s="378">
        <v>0</v>
      </c>
      <c r="AY293" s="379">
        <v>3.94</v>
      </c>
      <c r="AZ293" s="379">
        <v>66.97</v>
      </c>
    </row>
    <row r="294" spans="2:52" ht="18">
      <c r="B294" t="s">
        <v>1464</v>
      </c>
      <c r="C294" t="s">
        <v>140</v>
      </c>
      <c r="D294" t="s">
        <v>1508</v>
      </c>
      <c r="H294" t="s">
        <v>1479</v>
      </c>
      <c r="I294">
        <v>31</v>
      </c>
      <c r="J294">
        <v>9</v>
      </c>
      <c r="K294">
        <v>41</v>
      </c>
      <c r="L294">
        <v>3</v>
      </c>
      <c r="M294">
        <v>0</v>
      </c>
      <c r="N294">
        <v>0</v>
      </c>
      <c r="O294">
        <v>0</v>
      </c>
      <c r="P294">
        <v>0</v>
      </c>
      <c r="Q294">
        <v>0</v>
      </c>
      <c r="R294">
        <v>0</v>
      </c>
      <c r="S294">
        <v>0</v>
      </c>
      <c r="T294">
        <v>0</v>
      </c>
      <c r="U294">
        <v>124</v>
      </c>
      <c r="V294">
        <v>65</v>
      </c>
      <c r="W294">
        <v>957</v>
      </c>
      <c r="X294">
        <v>3</v>
      </c>
      <c r="Y294">
        <v>1</v>
      </c>
      <c r="Z294">
        <v>6.49</v>
      </c>
      <c r="AA294">
        <v>110.3</v>
      </c>
      <c r="AE294" s="376"/>
      <c r="AF294" s="376" t="s">
        <v>120</v>
      </c>
      <c r="AG294" s="377" t="s">
        <v>2159</v>
      </c>
      <c r="AH294" s="377" t="s">
        <v>1711</v>
      </c>
      <c r="AI294" s="377"/>
      <c r="AJ294" s="377"/>
      <c r="AK294" s="377"/>
      <c r="AL294" s="378" t="s">
        <v>25</v>
      </c>
      <c r="AM294" s="378">
        <v>10</v>
      </c>
      <c r="AN294" s="378">
        <v>0</v>
      </c>
      <c r="AO294" s="378">
        <v>0</v>
      </c>
      <c r="AP294" s="378">
        <v>56</v>
      </c>
      <c r="AQ294" s="378">
        <v>10.199999999999999</v>
      </c>
      <c r="AR294" s="378">
        <v>0.6</v>
      </c>
      <c r="AS294" s="378">
        <v>0</v>
      </c>
      <c r="AT294" s="378">
        <v>0</v>
      </c>
      <c r="AU294" s="378">
        <v>1</v>
      </c>
      <c r="AV294" s="378">
        <v>10</v>
      </c>
      <c r="AW294" s="378">
        <v>0.1</v>
      </c>
      <c r="AX294" s="378">
        <v>0</v>
      </c>
      <c r="AY294" s="379">
        <v>3.93</v>
      </c>
      <c r="AZ294" s="379">
        <v>66.89</v>
      </c>
    </row>
    <row r="295" spans="2:52" ht="18">
      <c r="B295" t="s">
        <v>1483</v>
      </c>
      <c r="AE295" s="376"/>
      <c r="AF295" s="376" t="s">
        <v>120</v>
      </c>
      <c r="AG295" s="377" t="s">
        <v>2160</v>
      </c>
      <c r="AH295" s="377" t="s">
        <v>1709</v>
      </c>
      <c r="AI295" s="377"/>
      <c r="AJ295" s="377"/>
      <c r="AK295" s="377"/>
      <c r="AL295" s="378" t="s">
        <v>52</v>
      </c>
      <c r="AM295" s="378">
        <v>11</v>
      </c>
      <c r="AN295" s="378">
        <v>0</v>
      </c>
      <c r="AO295" s="378">
        <v>0</v>
      </c>
      <c r="AP295" s="378">
        <v>53</v>
      </c>
      <c r="AQ295" s="378">
        <v>15.4</v>
      </c>
      <c r="AR295" s="378">
        <v>0.7</v>
      </c>
      <c r="AS295" s="378">
        <v>0</v>
      </c>
      <c r="AT295" s="378">
        <v>0</v>
      </c>
      <c r="AU295" s="378">
        <v>1</v>
      </c>
      <c r="AV295" s="378">
        <v>3</v>
      </c>
      <c r="AW295" s="378">
        <v>0</v>
      </c>
      <c r="AX295" s="378">
        <v>0</v>
      </c>
      <c r="AY295" s="379">
        <v>3.93</v>
      </c>
      <c r="AZ295" s="379">
        <v>66.78</v>
      </c>
    </row>
    <row r="296" spans="2:52" ht="17">
      <c r="B296" t="s">
        <v>1467</v>
      </c>
      <c r="C296" t="s">
        <v>125</v>
      </c>
      <c r="D296" t="s">
        <v>1538</v>
      </c>
      <c r="H296" t="s">
        <v>1</v>
      </c>
      <c r="I296">
        <v>28</v>
      </c>
      <c r="J296">
        <v>13</v>
      </c>
      <c r="K296">
        <v>91</v>
      </c>
      <c r="L296">
        <v>6</v>
      </c>
      <c r="M296">
        <v>0</v>
      </c>
      <c r="N296">
        <v>0</v>
      </c>
      <c r="O296">
        <v>0</v>
      </c>
      <c r="P296">
        <v>0</v>
      </c>
      <c r="Q296">
        <v>0</v>
      </c>
      <c r="R296">
        <v>0</v>
      </c>
      <c r="S296">
        <v>2</v>
      </c>
      <c r="T296">
        <v>0</v>
      </c>
      <c r="U296">
        <v>87</v>
      </c>
      <c r="V296">
        <v>59</v>
      </c>
      <c r="W296">
        <v>730</v>
      </c>
      <c r="X296">
        <v>7</v>
      </c>
      <c r="Y296">
        <v>1</v>
      </c>
      <c r="Z296">
        <v>9.92</v>
      </c>
      <c r="AA296">
        <v>109.1</v>
      </c>
      <c r="AE296" s="376"/>
      <c r="AF296" s="376" t="s">
        <v>120</v>
      </c>
      <c r="AG296" s="375" t="s">
        <v>1878</v>
      </c>
      <c r="AH296" s="375" t="s">
        <v>1523</v>
      </c>
      <c r="AI296" s="375"/>
      <c r="AJ296" s="375"/>
      <c r="AK296" s="375"/>
      <c r="AL296" s="378" t="s">
        <v>29</v>
      </c>
      <c r="AM296" s="378">
        <v>10</v>
      </c>
      <c r="AN296" s="378">
        <v>5</v>
      </c>
      <c r="AO296" s="378">
        <v>2</v>
      </c>
      <c r="AP296" s="378">
        <v>20</v>
      </c>
      <c r="AQ296" s="378">
        <v>14.4</v>
      </c>
      <c r="AR296" s="378">
        <v>7.7</v>
      </c>
      <c r="AS296" s="378">
        <v>1</v>
      </c>
      <c r="AT296" s="378">
        <v>0</v>
      </c>
      <c r="AU296" s="378">
        <v>2</v>
      </c>
      <c r="AV296" s="378">
        <v>3</v>
      </c>
      <c r="AW296" s="378">
        <v>0.1</v>
      </c>
      <c r="AX296" s="378">
        <v>0</v>
      </c>
      <c r="AY296" s="379">
        <v>3.93</v>
      </c>
      <c r="AZ296" s="379">
        <v>66.739999999999995</v>
      </c>
    </row>
    <row r="297" spans="2:52" ht="17">
      <c r="B297" t="s">
        <v>1483</v>
      </c>
      <c r="AE297" s="376"/>
      <c r="AF297" s="376" t="s">
        <v>120</v>
      </c>
      <c r="AG297" s="375" t="s">
        <v>2161</v>
      </c>
      <c r="AH297" s="375" t="s">
        <v>1524</v>
      </c>
      <c r="AI297" s="375"/>
      <c r="AJ297" s="375"/>
      <c r="AK297" s="375"/>
      <c r="AL297" s="378" t="s">
        <v>1480</v>
      </c>
      <c r="AM297" s="378">
        <v>10</v>
      </c>
      <c r="AN297" s="378">
        <v>0</v>
      </c>
      <c r="AO297" s="378">
        <v>0</v>
      </c>
      <c r="AP297" s="378">
        <v>52</v>
      </c>
      <c r="AQ297" s="378">
        <v>13.6</v>
      </c>
      <c r="AR297" s="378">
        <v>0.6</v>
      </c>
      <c r="AS297" s="378">
        <v>1</v>
      </c>
      <c r="AT297" s="378">
        <v>0</v>
      </c>
      <c r="AU297" s="378">
        <v>1</v>
      </c>
      <c r="AV297" s="378">
        <v>11</v>
      </c>
      <c r="AW297" s="378">
        <v>0.1</v>
      </c>
      <c r="AX297" s="378">
        <v>0</v>
      </c>
      <c r="AY297" s="379">
        <v>3.92</v>
      </c>
      <c r="AZ297" s="379">
        <v>66.61</v>
      </c>
    </row>
    <row r="298" spans="2:52" ht="17">
      <c r="B298" t="s">
        <v>120</v>
      </c>
      <c r="C298" t="s">
        <v>935</v>
      </c>
      <c r="D298" t="s">
        <v>1523</v>
      </c>
      <c r="H298" t="s">
        <v>29</v>
      </c>
      <c r="I298">
        <v>30</v>
      </c>
      <c r="J298">
        <v>10</v>
      </c>
      <c r="K298">
        <v>52</v>
      </c>
      <c r="L298">
        <v>2</v>
      </c>
      <c r="M298">
        <v>0</v>
      </c>
      <c r="N298">
        <v>0</v>
      </c>
      <c r="O298">
        <v>0</v>
      </c>
      <c r="P298">
        <v>0</v>
      </c>
      <c r="Q298">
        <v>0</v>
      </c>
      <c r="R298">
        <v>2</v>
      </c>
      <c r="S298">
        <v>11</v>
      </c>
      <c r="T298">
        <v>0</v>
      </c>
      <c r="U298">
        <v>88</v>
      </c>
      <c r="V298">
        <v>54</v>
      </c>
      <c r="W298">
        <v>876</v>
      </c>
      <c r="X298">
        <v>4</v>
      </c>
      <c r="Y298">
        <v>2</v>
      </c>
      <c r="Z298">
        <v>6.36</v>
      </c>
      <c r="AA298">
        <v>108.12</v>
      </c>
      <c r="AE298" s="376"/>
      <c r="AF298" s="376" t="s">
        <v>120</v>
      </c>
      <c r="AG298" s="375" t="s">
        <v>1879</v>
      </c>
      <c r="AH298" s="375" t="s">
        <v>1507</v>
      </c>
      <c r="AI298" s="375"/>
      <c r="AJ298" s="375"/>
      <c r="AK298" s="375"/>
      <c r="AL298" s="378" t="s">
        <v>38</v>
      </c>
      <c r="AM298" s="378">
        <v>14</v>
      </c>
      <c r="AN298" s="378">
        <v>2</v>
      </c>
      <c r="AO298" s="378">
        <v>0</v>
      </c>
      <c r="AP298" s="378">
        <v>32</v>
      </c>
      <c r="AQ298" s="378">
        <v>14.5</v>
      </c>
      <c r="AR298" s="378">
        <v>5.8</v>
      </c>
      <c r="AS298" s="378">
        <v>1</v>
      </c>
      <c r="AT298" s="378">
        <v>1</v>
      </c>
      <c r="AU298" s="378">
        <v>0</v>
      </c>
      <c r="AV298" s="378">
        <v>2</v>
      </c>
      <c r="AW298" s="378">
        <v>0</v>
      </c>
      <c r="AX298" s="378">
        <v>0</v>
      </c>
      <c r="AY298" s="379">
        <v>3.91</v>
      </c>
      <c r="AZ298" s="379">
        <v>66.52</v>
      </c>
    </row>
    <row r="299" spans="2:52" ht="18">
      <c r="B299" t="s">
        <v>1483</v>
      </c>
      <c r="AE299" s="376"/>
      <c r="AF299" s="376" t="s">
        <v>120</v>
      </c>
      <c r="AG299" s="377" t="s">
        <v>1880</v>
      </c>
      <c r="AH299" s="377" t="s">
        <v>1725</v>
      </c>
      <c r="AI299" s="377"/>
      <c r="AJ299" s="377"/>
      <c r="AK299" s="377"/>
      <c r="AL299" s="378" t="s">
        <v>1474</v>
      </c>
      <c r="AM299" s="378">
        <v>9</v>
      </c>
      <c r="AN299" s="378">
        <v>10</v>
      </c>
      <c r="AO299" s="378">
        <v>2</v>
      </c>
      <c r="AP299" s="378">
        <v>44</v>
      </c>
      <c r="AQ299" s="378">
        <v>17.399999999999999</v>
      </c>
      <c r="AR299" s="378">
        <v>2.4</v>
      </c>
      <c r="AS299" s="378">
        <v>1</v>
      </c>
      <c r="AT299" s="378">
        <v>1</v>
      </c>
      <c r="AU299" s="378">
        <v>0</v>
      </c>
      <c r="AV299" s="378">
        <v>2</v>
      </c>
      <c r="AW299" s="378">
        <v>0</v>
      </c>
      <c r="AX299" s="378">
        <v>0</v>
      </c>
      <c r="AY299" s="379">
        <v>3.91</v>
      </c>
      <c r="AZ299" s="379">
        <v>66.5</v>
      </c>
    </row>
    <row r="300" spans="2:52" ht="17">
      <c r="B300" t="s">
        <v>1473</v>
      </c>
      <c r="C300" t="s">
        <v>576</v>
      </c>
      <c r="D300" t="s">
        <v>1523</v>
      </c>
      <c r="H300" t="s">
        <v>29</v>
      </c>
      <c r="I300">
        <v>11</v>
      </c>
      <c r="J300">
        <v>10</v>
      </c>
      <c r="K300">
        <v>73</v>
      </c>
      <c r="L300">
        <v>6</v>
      </c>
      <c r="M300">
        <v>0</v>
      </c>
      <c r="N300">
        <v>0</v>
      </c>
      <c r="O300">
        <v>0</v>
      </c>
      <c r="P300">
        <v>0</v>
      </c>
      <c r="Q300">
        <v>0</v>
      </c>
      <c r="R300">
        <v>154</v>
      </c>
      <c r="S300">
        <v>658</v>
      </c>
      <c r="T300">
        <v>4</v>
      </c>
      <c r="U300">
        <v>45</v>
      </c>
      <c r="V300">
        <v>29</v>
      </c>
      <c r="W300">
        <v>265</v>
      </c>
      <c r="X300">
        <v>0</v>
      </c>
      <c r="Y300">
        <v>2</v>
      </c>
      <c r="Z300">
        <v>6.36</v>
      </c>
      <c r="AA300">
        <v>108.11</v>
      </c>
      <c r="AE300" s="376"/>
      <c r="AF300" s="376" t="s">
        <v>120</v>
      </c>
      <c r="AG300" s="375" t="s">
        <v>1881</v>
      </c>
      <c r="AH300" s="375" t="s">
        <v>1502</v>
      </c>
      <c r="AI300" s="375"/>
      <c r="AJ300" s="375"/>
      <c r="AK300" s="375"/>
      <c r="AL300" s="378" t="s">
        <v>1478</v>
      </c>
      <c r="AM300" s="378">
        <v>14</v>
      </c>
      <c r="AN300" s="378">
        <v>2</v>
      </c>
      <c r="AO300" s="378">
        <v>0</v>
      </c>
      <c r="AP300" s="378">
        <v>33</v>
      </c>
      <c r="AQ300" s="378">
        <v>7.4</v>
      </c>
      <c r="AR300" s="378">
        <v>5.9</v>
      </c>
      <c r="AS300" s="378">
        <v>2</v>
      </c>
      <c r="AT300" s="378">
        <v>1</v>
      </c>
      <c r="AU300" s="378">
        <v>0</v>
      </c>
      <c r="AV300" s="378">
        <v>4</v>
      </c>
      <c r="AW300" s="378">
        <v>0</v>
      </c>
      <c r="AX300" s="378">
        <v>0</v>
      </c>
      <c r="AY300" s="379">
        <v>3.9</v>
      </c>
      <c r="AZ300" s="379">
        <v>66.38</v>
      </c>
    </row>
    <row r="301" spans="2:52" ht="17">
      <c r="B301" t="s">
        <v>1483</v>
      </c>
      <c r="AE301" s="376"/>
      <c r="AF301" s="376" t="s">
        <v>120</v>
      </c>
      <c r="AG301" s="375" t="s">
        <v>2162</v>
      </c>
      <c r="AH301" s="375" t="s">
        <v>1507</v>
      </c>
      <c r="AI301" s="375"/>
      <c r="AJ301" s="375"/>
      <c r="AK301" s="375"/>
      <c r="AL301" s="378" t="s">
        <v>38</v>
      </c>
      <c r="AM301" s="378">
        <v>14</v>
      </c>
      <c r="AN301" s="378">
        <v>0</v>
      </c>
      <c r="AO301" s="378">
        <v>0</v>
      </c>
      <c r="AP301" s="378">
        <v>54</v>
      </c>
      <c r="AQ301" s="378">
        <v>12</v>
      </c>
      <c r="AR301" s="378">
        <v>0.7</v>
      </c>
      <c r="AS301" s="378">
        <v>0</v>
      </c>
      <c r="AT301" s="378">
        <v>0</v>
      </c>
      <c r="AU301" s="378">
        <v>1</v>
      </c>
      <c r="AV301" s="378">
        <v>7</v>
      </c>
      <c r="AW301" s="378">
        <v>0.1</v>
      </c>
      <c r="AX301" s="378">
        <v>0</v>
      </c>
      <c r="AY301" s="379">
        <v>3.89</v>
      </c>
      <c r="AZ301" s="379">
        <v>66.150000000000006</v>
      </c>
    </row>
    <row r="302" spans="2:52" ht="17">
      <c r="B302" t="s">
        <v>1473</v>
      </c>
      <c r="C302" t="s">
        <v>619</v>
      </c>
      <c r="D302" t="s">
        <v>1518</v>
      </c>
      <c r="H302" t="s">
        <v>1482</v>
      </c>
      <c r="I302">
        <v>7</v>
      </c>
      <c r="J302">
        <v>9</v>
      </c>
      <c r="K302">
        <v>19</v>
      </c>
      <c r="L302">
        <v>2</v>
      </c>
      <c r="M302">
        <v>0</v>
      </c>
      <c r="N302">
        <v>0</v>
      </c>
      <c r="O302">
        <v>0</v>
      </c>
      <c r="P302">
        <v>0</v>
      </c>
      <c r="Q302">
        <v>0</v>
      </c>
      <c r="R302">
        <v>0</v>
      </c>
      <c r="S302">
        <v>0</v>
      </c>
      <c r="T302">
        <v>0</v>
      </c>
      <c r="U302">
        <v>84</v>
      </c>
      <c r="V302">
        <v>50</v>
      </c>
      <c r="W302">
        <v>883</v>
      </c>
      <c r="X302">
        <v>4</v>
      </c>
      <c r="Y302">
        <v>1</v>
      </c>
      <c r="Z302">
        <v>6.34</v>
      </c>
      <c r="AA302">
        <v>107.82</v>
      </c>
      <c r="AE302" s="376"/>
      <c r="AF302" s="376" t="s">
        <v>120</v>
      </c>
      <c r="AG302" s="375" t="s">
        <v>2163</v>
      </c>
      <c r="AH302" s="375" t="s">
        <v>1524</v>
      </c>
      <c r="AI302" s="375"/>
      <c r="AJ302" s="375"/>
      <c r="AK302" s="375"/>
      <c r="AL302" s="378" t="s">
        <v>1480</v>
      </c>
      <c r="AM302" s="378">
        <v>10</v>
      </c>
      <c r="AN302" s="378">
        <v>0</v>
      </c>
      <c r="AO302" s="378">
        <v>0</v>
      </c>
      <c r="AP302" s="378">
        <v>52</v>
      </c>
      <c r="AQ302" s="378">
        <v>12.6</v>
      </c>
      <c r="AR302" s="378">
        <v>0.6</v>
      </c>
      <c r="AS302" s="378">
        <v>0</v>
      </c>
      <c r="AT302" s="378">
        <v>1</v>
      </c>
      <c r="AU302" s="378">
        <v>1</v>
      </c>
      <c r="AV302" s="378">
        <v>9</v>
      </c>
      <c r="AW302" s="378">
        <v>0.1</v>
      </c>
      <c r="AX302" s="378">
        <v>0</v>
      </c>
      <c r="AY302" s="379">
        <v>3.89</v>
      </c>
      <c r="AZ302" s="379">
        <v>66.150000000000006</v>
      </c>
    </row>
    <row r="303" spans="2:52" ht="17">
      <c r="B303" t="s">
        <v>1483</v>
      </c>
      <c r="AE303" s="376"/>
      <c r="AF303" s="376" t="s">
        <v>120</v>
      </c>
      <c r="AG303" s="375" t="s">
        <v>1387</v>
      </c>
      <c r="AH303" s="375" t="s">
        <v>1484</v>
      </c>
      <c r="AI303" s="375"/>
      <c r="AJ303" s="375"/>
      <c r="AK303" s="375"/>
      <c r="AL303" s="378" t="s">
        <v>1459</v>
      </c>
      <c r="AM303" s="378">
        <v>7</v>
      </c>
      <c r="AN303" s="378">
        <v>20</v>
      </c>
      <c r="AO303" s="378">
        <v>11</v>
      </c>
      <c r="AP303" s="378">
        <v>41</v>
      </c>
      <c r="AQ303" s="378">
        <v>7.5</v>
      </c>
      <c r="AR303" s="378">
        <v>3.5</v>
      </c>
      <c r="AS303" s="378">
        <v>1</v>
      </c>
      <c r="AT303" s="378">
        <v>1</v>
      </c>
      <c r="AU303" s="378">
        <v>1</v>
      </c>
      <c r="AV303" s="378">
        <v>4</v>
      </c>
      <c r="AW303" s="378">
        <v>0</v>
      </c>
      <c r="AX303" s="378">
        <v>0</v>
      </c>
      <c r="AY303" s="379">
        <v>3.88</v>
      </c>
      <c r="AZ303" s="379">
        <v>66.02</v>
      </c>
    </row>
    <row r="304" spans="2:52" ht="17">
      <c r="B304" t="s">
        <v>1458</v>
      </c>
      <c r="C304" t="s">
        <v>479</v>
      </c>
      <c r="D304" t="s">
        <v>1512</v>
      </c>
      <c r="H304" t="s">
        <v>1480</v>
      </c>
      <c r="I304">
        <v>10</v>
      </c>
      <c r="J304">
        <v>10</v>
      </c>
      <c r="K304">
        <v>50</v>
      </c>
      <c r="L304">
        <v>3</v>
      </c>
      <c r="M304">
        <v>0</v>
      </c>
      <c r="N304">
        <v>0</v>
      </c>
      <c r="O304">
        <v>0</v>
      </c>
      <c r="P304">
        <v>0</v>
      </c>
      <c r="Q304">
        <v>0</v>
      </c>
      <c r="R304">
        <v>1</v>
      </c>
      <c r="S304">
        <v>9</v>
      </c>
      <c r="T304">
        <v>0</v>
      </c>
      <c r="U304">
        <v>124</v>
      </c>
      <c r="V304">
        <v>82</v>
      </c>
      <c r="W304">
        <v>842</v>
      </c>
      <c r="X304">
        <v>4</v>
      </c>
      <c r="Y304">
        <v>1</v>
      </c>
      <c r="Z304">
        <v>6.34</v>
      </c>
      <c r="AA304">
        <v>107.72</v>
      </c>
      <c r="AE304" s="376"/>
      <c r="AF304" s="376" t="s">
        <v>120</v>
      </c>
      <c r="AG304" s="375" t="s">
        <v>1761</v>
      </c>
      <c r="AH304" s="375" t="s">
        <v>1484</v>
      </c>
      <c r="AI304" s="375"/>
      <c r="AJ304" s="375"/>
      <c r="AK304" s="375"/>
      <c r="AL304" s="378" t="s">
        <v>1459</v>
      </c>
      <c r="AM304" s="378">
        <v>7</v>
      </c>
      <c r="AN304" s="378">
        <v>1</v>
      </c>
      <c r="AO304" s="378">
        <v>0</v>
      </c>
      <c r="AP304" s="378">
        <v>42</v>
      </c>
      <c r="AQ304" s="378">
        <v>16.7</v>
      </c>
      <c r="AR304" s="378">
        <v>2.1</v>
      </c>
      <c r="AS304" s="378">
        <v>1</v>
      </c>
      <c r="AT304" s="378">
        <v>1</v>
      </c>
      <c r="AU304" s="378">
        <v>1</v>
      </c>
      <c r="AV304" s="378">
        <v>3</v>
      </c>
      <c r="AW304" s="378">
        <v>0</v>
      </c>
      <c r="AX304" s="378">
        <v>0</v>
      </c>
      <c r="AY304" s="379">
        <v>3.88</v>
      </c>
      <c r="AZ304" s="379">
        <v>66.010000000000005</v>
      </c>
    </row>
    <row r="305" spans="2:52" ht="17">
      <c r="B305" t="s">
        <v>1483</v>
      </c>
      <c r="AE305" s="376"/>
      <c r="AF305" s="376" t="s">
        <v>120</v>
      </c>
      <c r="AG305" s="375" t="s">
        <v>1762</v>
      </c>
      <c r="AH305" s="375" t="s">
        <v>1506</v>
      </c>
      <c r="AI305" s="375"/>
      <c r="AJ305" s="375"/>
      <c r="AK305" s="375"/>
      <c r="AL305" s="378" t="s">
        <v>16</v>
      </c>
      <c r="AM305" s="378">
        <v>6</v>
      </c>
      <c r="AN305" s="378">
        <v>5</v>
      </c>
      <c r="AO305" s="378">
        <v>1</v>
      </c>
      <c r="AP305" s="378">
        <v>45</v>
      </c>
      <c r="AQ305" s="378">
        <v>21.6</v>
      </c>
      <c r="AR305" s="378">
        <v>1.5</v>
      </c>
      <c r="AS305" s="378">
        <v>1</v>
      </c>
      <c r="AT305" s="378">
        <v>1</v>
      </c>
      <c r="AU305" s="378">
        <v>0</v>
      </c>
      <c r="AV305" s="378">
        <v>3</v>
      </c>
      <c r="AW305" s="378">
        <v>0</v>
      </c>
      <c r="AX305" s="378">
        <v>0</v>
      </c>
      <c r="AY305" s="379">
        <v>3.88</v>
      </c>
      <c r="AZ305" s="379">
        <v>65.989999999999995</v>
      </c>
    </row>
    <row r="306" spans="2:52" ht="17">
      <c r="B306" t="s">
        <v>1347</v>
      </c>
      <c r="C306" t="s">
        <v>473</v>
      </c>
      <c r="D306" t="s">
        <v>1517</v>
      </c>
      <c r="H306" t="s">
        <v>1466</v>
      </c>
      <c r="I306">
        <v>23</v>
      </c>
      <c r="J306">
        <v>11</v>
      </c>
      <c r="K306">
        <v>53</v>
      </c>
      <c r="L306">
        <v>6</v>
      </c>
      <c r="M306">
        <v>0</v>
      </c>
      <c r="N306">
        <v>0</v>
      </c>
      <c r="O306">
        <v>0</v>
      </c>
      <c r="P306">
        <v>0</v>
      </c>
      <c r="Q306">
        <v>0</v>
      </c>
      <c r="R306">
        <v>1</v>
      </c>
      <c r="S306">
        <v>4</v>
      </c>
      <c r="T306">
        <v>0</v>
      </c>
      <c r="U306">
        <v>96</v>
      </c>
      <c r="V306">
        <v>66</v>
      </c>
      <c r="W306">
        <v>735</v>
      </c>
      <c r="X306">
        <v>6</v>
      </c>
      <c r="Y306">
        <v>2</v>
      </c>
      <c r="Z306">
        <v>6.27</v>
      </c>
      <c r="AA306">
        <v>106.56</v>
      </c>
      <c r="AE306" s="376"/>
      <c r="AF306" s="376" t="s">
        <v>120</v>
      </c>
      <c r="AG306" s="375" t="s">
        <v>2164</v>
      </c>
      <c r="AH306" s="375" t="s">
        <v>1518</v>
      </c>
      <c r="AI306" s="375"/>
      <c r="AJ306" s="375"/>
      <c r="AK306" s="375"/>
      <c r="AL306" s="378" t="s">
        <v>1482</v>
      </c>
      <c r="AM306" s="378">
        <v>9</v>
      </c>
      <c r="AN306" s="378">
        <v>0</v>
      </c>
      <c r="AO306" s="378">
        <v>0</v>
      </c>
      <c r="AP306" s="378">
        <v>56</v>
      </c>
      <c r="AQ306" s="378">
        <v>7.4</v>
      </c>
      <c r="AR306" s="378">
        <v>0.7</v>
      </c>
      <c r="AS306" s="378">
        <v>0</v>
      </c>
      <c r="AT306" s="378">
        <v>0</v>
      </c>
      <c r="AU306" s="378">
        <v>1</v>
      </c>
      <c r="AV306" s="378">
        <v>9</v>
      </c>
      <c r="AW306" s="378">
        <v>0.1</v>
      </c>
      <c r="AX306" s="378">
        <v>0</v>
      </c>
      <c r="AY306" s="379">
        <v>3.88</v>
      </c>
      <c r="AZ306" s="379">
        <v>65.91</v>
      </c>
    </row>
    <row r="307" spans="2:52" ht="17">
      <c r="B307" t="s">
        <v>1483</v>
      </c>
      <c r="AE307" s="376"/>
      <c r="AF307" s="376" t="s">
        <v>120</v>
      </c>
      <c r="AG307" s="375" t="s">
        <v>1882</v>
      </c>
      <c r="AH307" s="375" t="s">
        <v>1519</v>
      </c>
      <c r="AI307" s="375"/>
      <c r="AJ307" s="375"/>
      <c r="AK307" s="375"/>
      <c r="AL307" s="378" t="s">
        <v>52</v>
      </c>
      <c r="AM307" s="378">
        <v>11</v>
      </c>
      <c r="AN307" s="378">
        <v>6</v>
      </c>
      <c r="AO307" s="378">
        <v>2</v>
      </c>
      <c r="AP307" s="378">
        <v>38</v>
      </c>
      <c r="AQ307" s="378">
        <v>24.3</v>
      </c>
      <c r="AR307" s="378">
        <v>2.9</v>
      </c>
      <c r="AS307" s="378">
        <v>2</v>
      </c>
      <c r="AT307" s="378">
        <v>0</v>
      </c>
      <c r="AU307" s="378">
        <v>0</v>
      </c>
      <c r="AV307" s="378">
        <v>4</v>
      </c>
      <c r="AW307" s="378">
        <v>0</v>
      </c>
      <c r="AX307" s="378">
        <v>0</v>
      </c>
      <c r="AY307" s="379">
        <v>3.87</v>
      </c>
      <c r="AZ307" s="379">
        <v>65.81</v>
      </c>
    </row>
    <row r="308" spans="2:52" ht="17">
      <c r="B308" t="s">
        <v>1467</v>
      </c>
      <c r="C308" t="s">
        <v>454</v>
      </c>
      <c r="D308" t="s">
        <v>1490</v>
      </c>
      <c r="H308" t="s">
        <v>1</v>
      </c>
      <c r="I308">
        <v>10</v>
      </c>
      <c r="J308">
        <v>13</v>
      </c>
      <c r="K308">
        <v>58</v>
      </c>
      <c r="L308">
        <v>7</v>
      </c>
      <c r="M308">
        <v>0</v>
      </c>
      <c r="N308">
        <v>0</v>
      </c>
      <c r="O308">
        <v>0</v>
      </c>
      <c r="P308">
        <v>0</v>
      </c>
      <c r="Q308">
        <v>0</v>
      </c>
      <c r="R308">
        <v>140</v>
      </c>
      <c r="S308">
        <v>488</v>
      </c>
      <c r="T308">
        <v>5</v>
      </c>
      <c r="U308">
        <v>42</v>
      </c>
      <c r="V308">
        <v>34</v>
      </c>
      <c r="W308">
        <v>299</v>
      </c>
      <c r="X308">
        <v>1</v>
      </c>
      <c r="Y308">
        <v>2</v>
      </c>
      <c r="Z308">
        <v>6.27</v>
      </c>
      <c r="AA308">
        <v>106.53</v>
      </c>
      <c r="AE308" s="376"/>
      <c r="AF308" s="376" t="s">
        <v>120</v>
      </c>
      <c r="AG308" s="375" t="s">
        <v>716</v>
      </c>
      <c r="AH308" s="375" t="s">
        <v>1486</v>
      </c>
      <c r="AI308" s="375"/>
      <c r="AJ308" s="375"/>
      <c r="AK308" s="375"/>
      <c r="AL308" s="378" t="s">
        <v>433</v>
      </c>
      <c r="AM308" s="378">
        <v>8</v>
      </c>
      <c r="AN308" s="378">
        <v>8</v>
      </c>
      <c r="AO308" s="378">
        <v>4</v>
      </c>
      <c r="AP308" s="378">
        <v>38</v>
      </c>
      <c r="AQ308" s="378">
        <v>21.8</v>
      </c>
      <c r="AR308" s="378">
        <v>3.2</v>
      </c>
      <c r="AS308" s="378">
        <v>1</v>
      </c>
      <c r="AT308" s="378">
        <v>1</v>
      </c>
      <c r="AU308" s="378">
        <v>0</v>
      </c>
      <c r="AV308" s="378">
        <v>2</v>
      </c>
      <c r="AW308" s="378">
        <v>0</v>
      </c>
      <c r="AX308" s="378">
        <v>0</v>
      </c>
      <c r="AY308" s="379">
        <v>3.87</v>
      </c>
      <c r="AZ308" s="379">
        <v>65.78</v>
      </c>
    </row>
    <row r="309" spans="2:52" ht="17">
      <c r="B309" t="s">
        <v>1483</v>
      </c>
      <c r="AE309" s="376"/>
      <c r="AF309" s="376" t="s">
        <v>120</v>
      </c>
      <c r="AG309" s="375" t="s">
        <v>1763</v>
      </c>
      <c r="AH309" s="375" t="s">
        <v>1487</v>
      </c>
      <c r="AI309" s="375"/>
      <c r="AJ309" s="375"/>
      <c r="AK309" s="375"/>
      <c r="AL309" s="378" t="s">
        <v>1463</v>
      </c>
      <c r="AM309" s="378">
        <v>10</v>
      </c>
      <c r="AN309" s="378">
        <v>1</v>
      </c>
      <c r="AO309" s="378">
        <v>0</v>
      </c>
      <c r="AP309" s="378">
        <v>26</v>
      </c>
      <c r="AQ309" s="378">
        <v>14.4</v>
      </c>
      <c r="AR309" s="378">
        <v>6</v>
      </c>
      <c r="AS309" s="378">
        <v>2</v>
      </c>
      <c r="AT309" s="378">
        <v>2</v>
      </c>
      <c r="AU309" s="378">
        <v>0</v>
      </c>
      <c r="AV309" s="378">
        <v>2</v>
      </c>
      <c r="AW309" s="378">
        <v>0</v>
      </c>
      <c r="AX309" s="378">
        <v>0</v>
      </c>
      <c r="AY309" s="379">
        <v>3.85</v>
      </c>
      <c r="AZ309" s="379">
        <v>65.37</v>
      </c>
    </row>
    <row r="310" spans="2:52" ht="17">
      <c r="B310" t="s">
        <v>120</v>
      </c>
      <c r="C310" t="s">
        <v>147</v>
      </c>
      <c r="D310" t="s">
        <v>1515</v>
      </c>
      <c r="H310" t="s">
        <v>25</v>
      </c>
      <c r="I310">
        <v>15</v>
      </c>
      <c r="J310">
        <v>10</v>
      </c>
      <c r="K310">
        <v>55</v>
      </c>
      <c r="L310">
        <v>7</v>
      </c>
      <c r="M310">
        <v>0</v>
      </c>
      <c r="N310">
        <v>0</v>
      </c>
      <c r="O310">
        <v>0</v>
      </c>
      <c r="P310">
        <v>0</v>
      </c>
      <c r="Q310">
        <v>0</v>
      </c>
      <c r="R310">
        <v>3</v>
      </c>
      <c r="S310">
        <v>24</v>
      </c>
      <c r="T310">
        <v>0</v>
      </c>
      <c r="U310">
        <v>99</v>
      </c>
      <c r="V310">
        <v>69</v>
      </c>
      <c r="W310">
        <v>759</v>
      </c>
      <c r="X310">
        <v>5</v>
      </c>
      <c r="Y310">
        <v>1</v>
      </c>
      <c r="Z310">
        <v>6.25</v>
      </c>
      <c r="AA310">
        <v>106.23</v>
      </c>
      <c r="AE310" s="376"/>
      <c r="AF310" s="376" t="s">
        <v>120</v>
      </c>
      <c r="AG310" s="375" t="s">
        <v>1764</v>
      </c>
      <c r="AH310" s="375" t="s">
        <v>1494</v>
      </c>
      <c r="AI310" s="375"/>
      <c r="AJ310" s="375"/>
      <c r="AK310" s="375"/>
      <c r="AL310" s="378" t="s">
        <v>4</v>
      </c>
      <c r="AM310" s="378">
        <v>7</v>
      </c>
      <c r="AN310" s="378">
        <v>1</v>
      </c>
      <c r="AO310" s="378">
        <v>0</v>
      </c>
      <c r="AP310" s="378">
        <v>43</v>
      </c>
      <c r="AQ310" s="378">
        <v>18.600000000000001</v>
      </c>
      <c r="AR310" s="378">
        <v>2.2000000000000002</v>
      </c>
      <c r="AS310" s="378">
        <v>1</v>
      </c>
      <c r="AT310" s="378">
        <v>1</v>
      </c>
      <c r="AU310" s="378">
        <v>0</v>
      </c>
      <c r="AV310" s="378">
        <v>3</v>
      </c>
      <c r="AW310" s="378">
        <v>0</v>
      </c>
      <c r="AX310" s="378">
        <v>0</v>
      </c>
      <c r="AY310" s="379">
        <v>3.84</v>
      </c>
      <c r="AZ310" s="379">
        <v>65.31</v>
      </c>
    </row>
    <row r="311" spans="2:52" ht="17">
      <c r="B311" t="s">
        <v>1483</v>
      </c>
      <c r="AE311" s="376"/>
      <c r="AF311" s="376" t="s">
        <v>120</v>
      </c>
      <c r="AG311" s="375" t="s">
        <v>1765</v>
      </c>
      <c r="AH311" s="375" t="s">
        <v>1515</v>
      </c>
      <c r="AI311" s="375"/>
      <c r="AJ311" s="375"/>
      <c r="AK311" s="375"/>
      <c r="AL311" s="378" t="s">
        <v>25</v>
      </c>
      <c r="AM311" s="378">
        <v>10</v>
      </c>
      <c r="AN311" s="378">
        <v>1</v>
      </c>
      <c r="AO311" s="378">
        <v>0</v>
      </c>
      <c r="AP311" s="378">
        <v>48</v>
      </c>
      <c r="AQ311" s="378">
        <v>12.6</v>
      </c>
      <c r="AR311" s="378">
        <v>1.2</v>
      </c>
      <c r="AS311" s="378">
        <v>2</v>
      </c>
      <c r="AT311" s="378">
        <v>1</v>
      </c>
      <c r="AU311" s="378">
        <v>0</v>
      </c>
      <c r="AV311" s="378">
        <v>6</v>
      </c>
      <c r="AW311" s="378">
        <v>0</v>
      </c>
      <c r="AX311" s="378">
        <v>0</v>
      </c>
      <c r="AY311" s="379">
        <v>3.84</v>
      </c>
      <c r="AZ311" s="379">
        <v>65.23</v>
      </c>
    </row>
    <row r="312" spans="2:52" ht="17">
      <c r="B312" t="s">
        <v>1460</v>
      </c>
      <c r="C312" t="s">
        <v>177</v>
      </c>
      <c r="D312" t="s">
        <v>1538</v>
      </c>
      <c r="H312" t="s">
        <v>1</v>
      </c>
      <c r="I312">
        <v>12</v>
      </c>
      <c r="J312">
        <v>13</v>
      </c>
      <c r="K312">
        <v>93</v>
      </c>
      <c r="L312">
        <v>64</v>
      </c>
      <c r="M312">
        <v>0</v>
      </c>
      <c r="N312">
        <v>0</v>
      </c>
      <c r="O312">
        <v>0</v>
      </c>
      <c r="P312">
        <v>0</v>
      </c>
      <c r="Q312">
        <v>0</v>
      </c>
      <c r="R312">
        <v>1</v>
      </c>
      <c r="S312">
        <v>3</v>
      </c>
      <c r="T312">
        <v>0</v>
      </c>
      <c r="U312">
        <v>107</v>
      </c>
      <c r="V312">
        <v>69</v>
      </c>
      <c r="W312">
        <v>711</v>
      </c>
      <c r="X312">
        <v>6</v>
      </c>
      <c r="Y312">
        <v>1</v>
      </c>
      <c r="Z312">
        <v>6.25</v>
      </c>
      <c r="AA312">
        <v>106.17</v>
      </c>
      <c r="AE312" s="376"/>
      <c r="AF312" s="376" t="s">
        <v>120</v>
      </c>
      <c r="AG312" s="375" t="s">
        <v>1766</v>
      </c>
      <c r="AH312" s="375" t="s">
        <v>1524</v>
      </c>
      <c r="AI312" s="375"/>
      <c r="AJ312" s="375"/>
      <c r="AK312" s="375"/>
      <c r="AL312" s="378" t="s">
        <v>1480</v>
      </c>
      <c r="AM312" s="378">
        <v>10</v>
      </c>
      <c r="AN312" s="378">
        <v>0</v>
      </c>
      <c r="AO312" s="378">
        <v>0</v>
      </c>
      <c r="AP312" s="378">
        <v>41</v>
      </c>
      <c r="AQ312" s="378">
        <v>27.4</v>
      </c>
      <c r="AR312" s="378">
        <v>1.1000000000000001</v>
      </c>
      <c r="AS312" s="378">
        <v>2</v>
      </c>
      <c r="AT312" s="378">
        <v>1</v>
      </c>
      <c r="AU312" s="378">
        <v>0</v>
      </c>
      <c r="AV312" s="378">
        <v>2</v>
      </c>
      <c r="AW312" s="378">
        <v>0</v>
      </c>
      <c r="AX312" s="378">
        <v>0</v>
      </c>
      <c r="AY312" s="379">
        <v>3.84</v>
      </c>
      <c r="AZ312" s="379">
        <v>65.22</v>
      </c>
    </row>
    <row r="313" spans="2:52" ht="17">
      <c r="B313" t="s">
        <v>1483</v>
      </c>
      <c r="AE313" s="376"/>
      <c r="AF313" s="376" t="s">
        <v>120</v>
      </c>
      <c r="AG313" s="375" t="s">
        <v>2165</v>
      </c>
      <c r="AH313" s="375" t="s">
        <v>1524</v>
      </c>
      <c r="AI313" s="375"/>
      <c r="AJ313" s="375"/>
      <c r="AK313" s="375"/>
      <c r="AL313" s="378" t="s">
        <v>1480</v>
      </c>
      <c r="AM313" s="378">
        <v>10</v>
      </c>
      <c r="AN313" s="378">
        <v>0</v>
      </c>
      <c r="AO313" s="378">
        <v>0</v>
      </c>
      <c r="AP313" s="378">
        <v>47</v>
      </c>
      <c r="AQ313" s="378">
        <v>12.6</v>
      </c>
      <c r="AR313" s="378">
        <v>1.1000000000000001</v>
      </c>
      <c r="AS313" s="378">
        <v>2</v>
      </c>
      <c r="AT313" s="378">
        <v>0</v>
      </c>
      <c r="AU313" s="378">
        <v>1</v>
      </c>
      <c r="AV313" s="378">
        <v>5</v>
      </c>
      <c r="AW313" s="378">
        <v>0.1</v>
      </c>
      <c r="AX313" s="378">
        <v>0</v>
      </c>
      <c r="AY313" s="379">
        <v>3.83</v>
      </c>
      <c r="AZ313" s="379">
        <v>65.11</v>
      </c>
    </row>
    <row r="314" spans="2:52" ht="17">
      <c r="B314" t="s">
        <v>1468</v>
      </c>
      <c r="C314" t="s">
        <v>934</v>
      </c>
      <c r="D314" t="s">
        <v>1492</v>
      </c>
      <c r="H314" t="s">
        <v>34</v>
      </c>
      <c r="I314">
        <v>18</v>
      </c>
      <c r="J314">
        <v>7</v>
      </c>
      <c r="K314">
        <v>73</v>
      </c>
      <c r="L314">
        <v>3</v>
      </c>
      <c r="M314">
        <v>0</v>
      </c>
      <c r="N314">
        <v>0</v>
      </c>
      <c r="O314">
        <v>0</v>
      </c>
      <c r="P314">
        <v>0</v>
      </c>
      <c r="Q314">
        <v>0</v>
      </c>
      <c r="R314">
        <v>132</v>
      </c>
      <c r="S314">
        <v>552</v>
      </c>
      <c r="T314">
        <v>5</v>
      </c>
      <c r="U314">
        <v>32</v>
      </c>
      <c r="V314">
        <v>23</v>
      </c>
      <c r="W314">
        <v>166</v>
      </c>
      <c r="X314">
        <v>2</v>
      </c>
      <c r="Y314">
        <v>2</v>
      </c>
      <c r="Z314">
        <v>6.22</v>
      </c>
      <c r="AA314">
        <v>105.76</v>
      </c>
      <c r="AE314" s="376"/>
      <c r="AF314" s="376" t="s">
        <v>120</v>
      </c>
      <c r="AG314" s="375" t="s">
        <v>2166</v>
      </c>
      <c r="AH314" s="375" t="s">
        <v>1500</v>
      </c>
      <c r="AI314" s="375"/>
      <c r="AJ314" s="375"/>
      <c r="AK314" s="375"/>
      <c r="AL314" s="378" t="s">
        <v>1477</v>
      </c>
      <c r="AM314" s="378">
        <v>11</v>
      </c>
      <c r="AN314" s="378">
        <v>0</v>
      </c>
      <c r="AO314" s="378">
        <v>0</v>
      </c>
      <c r="AP314" s="378">
        <v>52</v>
      </c>
      <c r="AQ314" s="378">
        <v>14</v>
      </c>
      <c r="AR314" s="378">
        <v>0.7</v>
      </c>
      <c r="AS314" s="378">
        <v>0</v>
      </c>
      <c r="AT314" s="378">
        <v>0</v>
      </c>
      <c r="AU314" s="378">
        <v>1</v>
      </c>
      <c r="AV314" s="378">
        <v>6</v>
      </c>
      <c r="AW314" s="378">
        <v>0.1</v>
      </c>
      <c r="AX314" s="378">
        <v>0</v>
      </c>
      <c r="AY314" s="379">
        <v>3.83</v>
      </c>
      <c r="AZ314" s="379">
        <v>65.11</v>
      </c>
    </row>
    <row r="315" spans="2:52" ht="17">
      <c r="B315" t="s">
        <v>1483</v>
      </c>
      <c r="AE315" s="376"/>
      <c r="AF315" s="376" t="s">
        <v>120</v>
      </c>
      <c r="AG315" s="375" t="s">
        <v>2167</v>
      </c>
      <c r="AH315" s="375" t="s">
        <v>1523</v>
      </c>
      <c r="AI315" s="375"/>
      <c r="AJ315" s="375"/>
      <c r="AK315" s="375"/>
      <c r="AL315" s="378" t="s">
        <v>29</v>
      </c>
      <c r="AM315" s="378">
        <v>10</v>
      </c>
      <c r="AN315" s="378">
        <v>11</v>
      </c>
      <c r="AO315" s="378">
        <v>4</v>
      </c>
      <c r="AP315" s="378">
        <v>45</v>
      </c>
      <c r="AQ315" s="378">
        <v>10.9</v>
      </c>
      <c r="AR315" s="378">
        <v>0.8</v>
      </c>
      <c r="AS315" s="378">
        <v>2</v>
      </c>
      <c r="AT315" s="378">
        <v>0</v>
      </c>
      <c r="AU315" s="378">
        <v>2</v>
      </c>
      <c r="AV315" s="378">
        <v>14</v>
      </c>
      <c r="AW315" s="378">
        <v>0.2</v>
      </c>
      <c r="AX315" s="378">
        <v>0</v>
      </c>
      <c r="AY315" s="379">
        <v>3.83</v>
      </c>
      <c r="AZ315" s="379">
        <v>65.05</v>
      </c>
    </row>
    <row r="316" spans="2:52" ht="17">
      <c r="B316" t="s">
        <v>120</v>
      </c>
      <c r="C316" t="s">
        <v>931</v>
      </c>
      <c r="D316" t="s">
        <v>1531</v>
      </c>
      <c r="H316" t="s">
        <v>1478</v>
      </c>
      <c r="I316">
        <v>26</v>
      </c>
      <c r="J316">
        <v>14</v>
      </c>
      <c r="K316">
        <v>73</v>
      </c>
      <c r="L316">
        <v>7</v>
      </c>
      <c r="M316">
        <v>0</v>
      </c>
      <c r="N316">
        <v>0</v>
      </c>
      <c r="O316">
        <v>0</v>
      </c>
      <c r="P316">
        <v>0</v>
      </c>
      <c r="Q316">
        <v>0</v>
      </c>
      <c r="R316">
        <v>2</v>
      </c>
      <c r="S316">
        <v>10</v>
      </c>
      <c r="T316">
        <v>0</v>
      </c>
      <c r="U316">
        <v>79</v>
      </c>
      <c r="V316">
        <v>49</v>
      </c>
      <c r="W316">
        <v>786</v>
      </c>
      <c r="X316">
        <v>5</v>
      </c>
      <c r="Y316">
        <v>2</v>
      </c>
      <c r="Z316">
        <v>6.22</v>
      </c>
      <c r="AA316">
        <v>105.66</v>
      </c>
      <c r="AE316" s="376"/>
      <c r="AF316" s="376" t="s">
        <v>120</v>
      </c>
      <c r="AG316" s="375" t="s">
        <v>1767</v>
      </c>
      <c r="AH316" s="375" t="s">
        <v>1493</v>
      </c>
      <c r="AI316" s="375"/>
      <c r="AJ316" s="375"/>
      <c r="AK316" s="375"/>
      <c r="AL316" s="378" t="s">
        <v>1471</v>
      </c>
      <c r="AM316" s="378">
        <v>9</v>
      </c>
      <c r="AN316" s="378">
        <v>1</v>
      </c>
      <c r="AO316" s="378">
        <v>0</v>
      </c>
      <c r="AP316" s="378">
        <v>42</v>
      </c>
      <c r="AQ316" s="378">
        <v>17</v>
      </c>
      <c r="AR316" s="378">
        <v>1.8</v>
      </c>
      <c r="AS316" s="378">
        <v>1</v>
      </c>
      <c r="AT316" s="378">
        <v>1</v>
      </c>
      <c r="AU316" s="378">
        <v>1</v>
      </c>
      <c r="AV316" s="378">
        <v>3</v>
      </c>
      <c r="AW316" s="378">
        <v>0</v>
      </c>
      <c r="AX316" s="378">
        <v>0</v>
      </c>
      <c r="AY316" s="379">
        <v>3.82</v>
      </c>
      <c r="AZ316" s="379">
        <v>64.900000000000006</v>
      </c>
    </row>
    <row r="317" spans="2:52" ht="18">
      <c r="B317" t="s">
        <v>1483</v>
      </c>
      <c r="AE317" s="376"/>
      <c r="AF317" s="376" t="s">
        <v>120</v>
      </c>
      <c r="AG317" s="377" t="s">
        <v>1392</v>
      </c>
      <c r="AH317" s="377" t="s">
        <v>1730</v>
      </c>
      <c r="AI317" s="377"/>
      <c r="AJ317" s="377"/>
      <c r="AK317" s="377"/>
      <c r="AL317" s="378" t="s">
        <v>2</v>
      </c>
      <c r="AM317" s="378">
        <v>6</v>
      </c>
      <c r="AN317" s="378">
        <v>4</v>
      </c>
      <c r="AO317" s="378">
        <v>0</v>
      </c>
      <c r="AP317" s="378">
        <v>45</v>
      </c>
      <c r="AQ317" s="378">
        <v>18</v>
      </c>
      <c r="AR317" s="378">
        <v>1.6</v>
      </c>
      <c r="AS317" s="378">
        <v>1</v>
      </c>
      <c r="AT317" s="378">
        <v>1</v>
      </c>
      <c r="AU317" s="378">
        <v>0</v>
      </c>
      <c r="AV317" s="378">
        <v>3</v>
      </c>
      <c r="AW317" s="378">
        <v>0</v>
      </c>
      <c r="AX317" s="378">
        <v>0</v>
      </c>
      <c r="AY317" s="379">
        <v>3.8</v>
      </c>
      <c r="AZ317" s="379">
        <v>64.599999999999994</v>
      </c>
    </row>
    <row r="318" spans="2:52" ht="17">
      <c r="B318" t="s">
        <v>1462</v>
      </c>
      <c r="C318" t="s">
        <v>157</v>
      </c>
      <c r="D318" t="s">
        <v>1520</v>
      </c>
      <c r="H318" t="s">
        <v>18</v>
      </c>
      <c r="I318">
        <v>9</v>
      </c>
      <c r="J318">
        <v>9</v>
      </c>
      <c r="K318">
        <v>59</v>
      </c>
      <c r="L318">
        <v>4</v>
      </c>
      <c r="M318">
        <v>0</v>
      </c>
      <c r="N318">
        <v>0</v>
      </c>
      <c r="O318">
        <v>0</v>
      </c>
      <c r="P318">
        <v>0</v>
      </c>
      <c r="Q318">
        <v>0</v>
      </c>
      <c r="R318">
        <v>0</v>
      </c>
      <c r="S318">
        <v>0</v>
      </c>
      <c r="T318">
        <v>0</v>
      </c>
      <c r="U318">
        <v>96</v>
      </c>
      <c r="V318">
        <v>55</v>
      </c>
      <c r="W318">
        <v>790</v>
      </c>
      <c r="X318">
        <v>5</v>
      </c>
      <c r="Y318">
        <v>1</v>
      </c>
      <c r="Z318">
        <v>6.6</v>
      </c>
      <c r="AA318">
        <v>105.54</v>
      </c>
      <c r="AE318" s="376"/>
      <c r="AF318" s="376" t="s">
        <v>120</v>
      </c>
      <c r="AG318" s="375" t="s">
        <v>749</v>
      </c>
      <c r="AH318" s="375" t="s">
        <v>1501</v>
      </c>
      <c r="AI318" s="375"/>
      <c r="AJ318" s="375"/>
      <c r="AK318" s="375"/>
      <c r="AL318" s="378" t="s">
        <v>53</v>
      </c>
      <c r="AM318" s="378">
        <v>6</v>
      </c>
      <c r="AN318" s="378">
        <v>1</v>
      </c>
      <c r="AO318" s="378">
        <v>0</v>
      </c>
      <c r="AP318" s="378">
        <v>29</v>
      </c>
      <c r="AQ318" s="378">
        <v>11.3</v>
      </c>
      <c r="AR318" s="378">
        <v>5.8</v>
      </c>
      <c r="AS318" s="378">
        <v>2</v>
      </c>
      <c r="AT318" s="378">
        <v>1</v>
      </c>
      <c r="AU318" s="378">
        <v>0</v>
      </c>
      <c r="AV318" s="378">
        <v>2</v>
      </c>
      <c r="AW318" s="378">
        <v>0.1</v>
      </c>
      <c r="AX318" s="378">
        <v>0</v>
      </c>
      <c r="AY318" s="379">
        <v>3.79</v>
      </c>
      <c r="AZ318" s="379">
        <v>64.39</v>
      </c>
    </row>
    <row r="319" spans="2:52" ht="18">
      <c r="B319" t="s">
        <v>1483</v>
      </c>
      <c r="AE319" s="376"/>
      <c r="AF319" s="376" t="s">
        <v>120</v>
      </c>
      <c r="AG319" s="377" t="s">
        <v>752</v>
      </c>
      <c r="AH319" s="377" t="s">
        <v>1725</v>
      </c>
      <c r="AI319" s="377"/>
      <c r="AJ319" s="377"/>
      <c r="AK319" s="377"/>
      <c r="AL319" s="378" t="s">
        <v>1474</v>
      </c>
      <c r="AM319" s="378">
        <v>9</v>
      </c>
      <c r="AN319" s="378">
        <v>1</v>
      </c>
      <c r="AO319" s="378">
        <v>0</v>
      </c>
      <c r="AP319" s="378">
        <v>44</v>
      </c>
      <c r="AQ319" s="378">
        <v>16.899999999999999</v>
      </c>
      <c r="AR319" s="378">
        <v>0.6</v>
      </c>
      <c r="AS319" s="378">
        <v>0</v>
      </c>
      <c r="AT319" s="378">
        <v>0</v>
      </c>
      <c r="AU319" s="378">
        <v>2</v>
      </c>
      <c r="AV319" s="378">
        <v>5</v>
      </c>
      <c r="AW319" s="378">
        <v>0.6</v>
      </c>
      <c r="AX319" s="378">
        <v>0</v>
      </c>
      <c r="AY319" s="379">
        <v>4.9400000000000004</v>
      </c>
      <c r="AZ319" s="379">
        <v>64.23</v>
      </c>
    </row>
    <row r="320" spans="2:52" ht="17">
      <c r="B320" t="s">
        <v>120</v>
      </c>
      <c r="C320" t="s">
        <v>613</v>
      </c>
      <c r="D320" t="s">
        <v>1516</v>
      </c>
      <c r="H320" t="s">
        <v>2</v>
      </c>
      <c r="I320">
        <v>19</v>
      </c>
      <c r="J320">
        <v>6</v>
      </c>
      <c r="K320">
        <v>36</v>
      </c>
      <c r="L320">
        <v>1</v>
      </c>
      <c r="M320">
        <v>0</v>
      </c>
      <c r="N320">
        <v>0</v>
      </c>
      <c r="O320">
        <v>0</v>
      </c>
      <c r="P320">
        <v>0</v>
      </c>
      <c r="Q320">
        <v>0</v>
      </c>
      <c r="R320">
        <v>0</v>
      </c>
      <c r="S320">
        <v>0</v>
      </c>
      <c r="T320">
        <v>0</v>
      </c>
      <c r="U320">
        <v>113</v>
      </c>
      <c r="V320">
        <v>61</v>
      </c>
      <c r="W320">
        <v>902</v>
      </c>
      <c r="X320">
        <v>3</v>
      </c>
      <c r="Y320">
        <v>1</v>
      </c>
      <c r="Z320">
        <v>6.19</v>
      </c>
      <c r="AA320">
        <v>105.19</v>
      </c>
      <c r="AE320" s="376"/>
      <c r="AF320" s="376" t="s">
        <v>120</v>
      </c>
      <c r="AG320" s="375" t="s">
        <v>2168</v>
      </c>
      <c r="AH320" s="375" t="s">
        <v>1519</v>
      </c>
      <c r="AI320" s="375"/>
      <c r="AJ320" s="375"/>
      <c r="AK320" s="375"/>
      <c r="AL320" s="378" t="s">
        <v>52</v>
      </c>
      <c r="AM320" s="378">
        <v>11</v>
      </c>
      <c r="AN320" s="378">
        <v>0</v>
      </c>
      <c r="AO320" s="378">
        <v>0</v>
      </c>
      <c r="AP320" s="378">
        <v>51</v>
      </c>
      <c r="AQ320" s="378">
        <v>9.1999999999999993</v>
      </c>
      <c r="AR320" s="378">
        <v>0.4</v>
      </c>
      <c r="AS320" s="378">
        <v>0</v>
      </c>
      <c r="AT320" s="378">
        <v>0</v>
      </c>
      <c r="AU320" s="378">
        <v>2</v>
      </c>
      <c r="AV320" s="378">
        <v>5</v>
      </c>
      <c r="AW320" s="378">
        <v>0.1</v>
      </c>
      <c r="AX320" s="378">
        <v>0</v>
      </c>
      <c r="AY320" s="379">
        <v>3.76</v>
      </c>
      <c r="AZ320" s="379">
        <v>63.91</v>
      </c>
    </row>
    <row r="321" spans="2:52" ht="18">
      <c r="B321" t="s">
        <v>1483</v>
      </c>
      <c r="AE321" s="376"/>
      <c r="AF321" s="376" t="s">
        <v>120</v>
      </c>
      <c r="AG321" s="377" t="s">
        <v>2169</v>
      </c>
      <c r="AH321" s="377" t="s">
        <v>1731</v>
      </c>
      <c r="AI321" s="377"/>
      <c r="AJ321" s="377"/>
      <c r="AK321" s="377"/>
      <c r="AL321" s="378" t="s">
        <v>1465</v>
      </c>
      <c r="AM321" s="378">
        <v>7</v>
      </c>
      <c r="AN321" s="378">
        <v>1</v>
      </c>
      <c r="AO321" s="378">
        <v>0</v>
      </c>
      <c r="AP321" s="378">
        <v>50</v>
      </c>
      <c r="AQ321" s="378">
        <v>17</v>
      </c>
      <c r="AR321" s="378">
        <v>0.5</v>
      </c>
      <c r="AS321" s="378">
        <v>0</v>
      </c>
      <c r="AT321" s="378">
        <v>0</v>
      </c>
      <c r="AU321" s="378">
        <v>1</v>
      </c>
      <c r="AV321" s="378">
        <v>7</v>
      </c>
      <c r="AW321" s="378">
        <v>0</v>
      </c>
      <c r="AX321" s="378">
        <v>0</v>
      </c>
      <c r="AY321" s="379">
        <v>3.75</v>
      </c>
      <c r="AZ321" s="379">
        <v>63.79</v>
      </c>
    </row>
    <row r="322" spans="2:52" ht="17">
      <c r="B322" t="s">
        <v>120</v>
      </c>
      <c r="C322" t="s">
        <v>933</v>
      </c>
      <c r="D322" t="s">
        <v>1484</v>
      </c>
      <c r="H322" t="s">
        <v>1459</v>
      </c>
      <c r="I322">
        <v>9</v>
      </c>
      <c r="J322">
        <v>7</v>
      </c>
      <c r="K322">
        <v>79</v>
      </c>
      <c r="L322">
        <v>5</v>
      </c>
      <c r="M322">
        <v>0</v>
      </c>
      <c r="N322">
        <v>0</v>
      </c>
      <c r="O322">
        <v>0</v>
      </c>
      <c r="P322">
        <v>0</v>
      </c>
      <c r="Q322">
        <v>0</v>
      </c>
      <c r="R322">
        <v>124</v>
      </c>
      <c r="S322">
        <v>588</v>
      </c>
      <c r="T322">
        <v>5</v>
      </c>
      <c r="U322">
        <v>23</v>
      </c>
      <c r="V322">
        <v>18</v>
      </c>
      <c r="W322">
        <v>170</v>
      </c>
      <c r="X322">
        <v>1</v>
      </c>
      <c r="Y322">
        <v>2</v>
      </c>
      <c r="Z322">
        <v>6.17</v>
      </c>
      <c r="AA322">
        <v>104.83</v>
      </c>
      <c r="AE322" s="376"/>
      <c r="AF322" s="376" t="s">
        <v>120</v>
      </c>
      <c r="AG322" s="375" t="s">
        <v>1768</v>
      </c>
      <c r="AH322" s="375" t="s">
        <v>1524</v>
      </c>
      <c r="AI322" s="375"/>
      <c r="AJ322" s="375"/>
      <c r="AK322" s="375"/>
      <c r="AL322" s="378" t="s">
        <v>1480</v>
      </c>
      <c r="AM322" s="378">
        <v>10</v>
      </c>
      <c r="AN322" s="378">
        <v>0</v>
      </c>
      <c r="AO322" s="378">
        <v>0</v>
      </c>
      <c r="AP322" s="378">
        <v>29</v>
      </c>
      <c r="AQ322" s="378">
        <v>11.6</v>
      </c>
      <c r="AR322" s="378">
        <v>6.2</v>
      </c>
      <c r="AS322" s="378">
        <v>1</v>
      </c>
      <c r="AT322" s="378">
        <v>1</v>
      </c>
      <c r="AU322" s="378">
        <v>0</v>
      </c>
      <c r="AV322" s="378">
        <v>2</v>
      </c>
      <c r="AW322" s="378">
        <v>0</v>
      </c>
      <c r="AX322" s="378">
        <v>0</v>
      </c>
      <c r="AY322" s="379">
        <v>3.75</v>
      </c>
      <c r="AZ322" s="379">
        <v>63.72</v>
      </c>
    </row>
    <row r="323" spans="2:52" ht="17">
      <c r="B323" t="s">
        <v>1483</v>
      </c>
      <c r="AE323" s="376"/>
      <c r="AF323" s="376" t="s">
        <v>120</v>
      </c>
      <c r="AG323" s="375" t="s">
        <v>1883</v>
      </c>
      <c r="AH323" s="375" t="s">
        <v>1488</v>
      </c>
      <c r="AI323" s="375"/>
      <c r="AJ323" s="375"/>
      <c r="AK323" s="375"/>
      <c r="AL323" s="378" t="s">
        <v>1465</v>
      </c>
      <c r="AM323" s="378">
        <v>7</v>
      </c>
      <c r="AN323" s="378">
        <v>6</v>
      </c>
      <c r="AO323" s="378">
        <v>2</v>
      </c>
      <c r="AP323" s="378">
        <v>29</v>
      </c>
      <c r="AQ323" s="378">
        <v>21.8</v>
      </c>
      <c r="AR323" s="378">
        <v>5.4</v>
      </c>
      <c r="AS323" s="378">
        <v>1</v>
      </c>
      <c r="AT323" s="378">
        <v>0</v>
      </c>
      <c r="AU323" s="378">
        <v>0</v>
      </c>
      <c r="AV323" s="378">
        <v>5</v>
      </c>
      <c r="AW323" s="378">
        <v>0</v>
      </c>
      <c r="AX323" s="378">
        <v>0</v>
      </c>
      <c r="AY323" s="379">
        <v>3.74</v>
      </c>
      <c r="AZ323" s="379">
        <v>63.56</v>
      </c>
    </row>
    <row r="324" spans="2:52" ht="17">
      <c r="B324" t="s">
        <v>120</v>
      </c>
      <c r="C324" t="s">
        <v>943</v>
      </c>
      <c r="D324" t="s">
        <v>1511</v>
      </c>
      <c r="H324" t="s">
        <v>49</v>
      </c>
      <c r="I324">
        <v>22</v>
      </c>
      <c r="J324">
        <v>14</v>
      </c>
      <c r="K324">
        <v>39</v>
      </c>
      <c r="L324">
        <v>2</v>
      </c>
      <c r="M324">
        <v>0</v>
      </c>
      <c r="N324">
        <v>0</v>
      </c>
      <c r="O324">
        <v>0</v>
      </c>
      <c r="P324">
        <v>0</v>
      </c>
      <c r="Q324">
        <v>0</v>
      </c>
      <c r="R324">
        <v>3</v>
      </c>
      <c r="S324">
        <v>13</v>
      </c>
      <c r="T324">
        <v>0</v>
      </c>
      <c r="U324">
        <v>91</v>
      </c>
      <c r="V324">
        <v>56</v>
      </c>
      <c r="W324">
        <v>847</v>
      </c>
      <c r="X324">
        <v>4</v>
      </c>
      <c r="Y324">
        <v>2</v>
      </c>
      <c r="Z324">
        <v>6.16</v>
      </c>
      <c r="AA324">
        <v>104.73</v>
      </c>
      <c r="AE324" s="376"/>
      <c r="AF324" s="376" t="s">
        <v>120</v>
      </c>
      <c r="AG324" s="375" t="s">
        <v>1769</v>
      </c>
      <c r="AH324" s="375" t="s">
        <v>1494</v>
      </c>
      <c r="AI324" s="375"/>
      <c r="AJ324" s="375"/>
      <c r="AK324" s="375"/>
      <c r="AL324" s="378" t="s">
        <v>4</v>
      </c>
      <c r="AM324" s="378">
        <v>7</v>
      </c>
      <c r="AN324" s="378">
        <v>0</v>
      </c>
      <c r="AO324" s="378">
        <v>0</v>
      </c>
      <c r="AP324" s="378">
        <v>38</v>
      </c>
      <c r="AQ324" s="378">
        <v>13.6</v>
      </c>
      <c r="AR324" s="378">
        <v>2.2999999999999998</v>
      </c>
      <c r="AS324" s="378">
        <v>2</v>
      </c>
      <c r="AT324" s="378">
        <v>1</v>
      </c>
      <c r="AU324" s="378">
        <v>1</v>
      </c>
      <c r="AV324" s="378">
        <v>4</v>
      </c>
      <c r="AW324" s="378">
        <v>0.1</v>
      </c>
      <c r="AX324" s="378">
        <v>0</v>
      </c>
      <c r="AY324" s="379">
        <v>3.73</v>
      </c>
      <c r="AZ324" s="379">
        <v>63.49</v>
      </c>
    </row>
    <row r="325" spans="2:52" ht="17">
      <c r="B325" t="s">
        <v>1483</v>
      </c>
      <c r="AE325" s="376"/>
      <c r="AF325" s="376" t="s">
        <v>120</v>
      </c>
      <c r="AG325" s="375" t="s">
        <v>2170</v>
      </c>
      <c r="AH325" s="375" t="s">
        <v>1493</v>
      </c>
      <c r="AI325" s="375"/>
      <c r="AJ325" s="375"/>
      <c r="AK325" s="375"/>
      <c r="AL325" s="378" t="s">
        <v>1471</v>
      </c>
      <c r="AM325" s="378">
        <v>9</v>
      </c>
      <c r="AN325" s="378">
        <v>0</v>
      </c>
      <c r="AO325" s="378">
        <v>0</v>
      </c>
      <c r="AP325" s="378">
        <v>46</v>
      </c>
      <c r="AQ325" s="378">
        <v>10.1</v>
      </c>
      <c r="AR325" s="378">
        <v>0.9</v>
      </c>
      <c r="AS325" s="378">
        <v>1</v>
      </c>
      <c r="AT325" s="378">
        <v>0</v>
      </c>
      <c r="AU325" s="378">
        <v>2</v>
      </c>
      <c r="AV325" s="378">
        <v>8</v>
      </c>
      <c r="AW325" s="378">
        <v>0.1</v>
      </c>
      <c r="AX325" s="378">
        <v>0</v>
      </c>
      <c r="AY325" s="379">
        <v>3.73</v>
      </c>
      <c r="AZ325" s="379">
        <v>63.38</v>
      </c>
    </row>
    <row r="326" spans="2:52" ht="17">
      <c r="B326" t="s">
        <v>1467</v>
      </c>
      <c r="C326" t="s">
        <v>190</v>
      </c>
      <c r="D326" t="s">
        <v>1504</v>
      </c>
      <c r="H326" t="s">
        <v>36</v>
      </c>
      <c r="I326">
        <v>4</v>
      </c>
      <c r="J326">
        <v>11</v>
      </c>
      <c r="K326">
        <v>84</v>
      </c>
      <c r="L326">
        <v>44</v>
      </c>
      <c r="M326">
        <v>0</v>
      </c>
      <c r="N326">
        <v>0</v>
      </c>
      <c r="O326">
        <v>0</v>
      </c>
      <c r="P326">
        <v>0</v>
      </c>
      <c r="Q326">
        <v>0</v>
      </c>
      <c r="R326">
        <v>0</v>
      </c>
      <c r="S326">
        <v>0</v>
      </c>
      <c r="T326">
        <v>0</v>
      </c>
      <c r="U326">
        <v>115</v>
      </c>
      <c r="V326">
        <v>74</v>
      </c>
      <c r="W326">
        <v>835</v>
      </c>
      <c r="X326">
        <v>4</v>
      </c>
      <c r="Y326">
        <v>1</v>
      </c>
      <c r="Z326">
        <v>6.14</v>
      </c>
      <c r="AA326">
        <v>104.41</v>
      </c>
      <c r="AE326" s="376"/>
      <c r="AF326" s="376" t="s">
        <v>120</v>
      </c>
      <c r="AG326" s="375" t="s">
        <v>2171</v>
      </c>
      <c r="AH326" s="375" t="s">
        <v>1507</v>
      </c>
      <c r="AI326" s="375"/>
      <c r="AJ326" s="375"/>
      <c r="AK326" s="375"/>
      <c r="AL326" s="378" t="s">
        <v>38</v>
      </c>
      <c r="AM326" s="378">
        <v>14</v>
      </c>
      <c r="AN326" s="378">
        <v>0</v>
      </c>
      <c r="AO326" s="378">
        <v>0</v>
      </c>
      <c r="AP326" s="378">
        <v>38</v>
      </c>
      <c r="AQ326" s="378">
        <v>19.600000000000001</v>
      </c>
      <c r="AR326" s="378">
        <v>0.7</v>
      </c>
      <c r="AS326" s="378">
        <v>0</v>
      </c>
      <c r="AT326" s="378">
        <v>3</v>
      </c>
      <c r="AU326" s="378">
        <v>2</v>
      </c>
      <c r="AV326" s="378">
        <v>9</v>
      </c>
      <c r="AW326" s="378">
        <v>0.1</v>
      </c>
      <c r="AX326" s="378">
        <v>0</v>
      </c>
      <c r="AY326" s="379">
        <v>3.72</v>
      </c>
      <c r="AZ326" s="379">
        <v>63.3</v>
      </c>
    </row>
    <row r="327" spans="2:52" ht="17">
      <c r="B327" t="s">
        <v>1483</v>
      </c>
      <c r="AE327" s="376"/>
      <c r="AF327" s="376" t="s">
        <v>120</v>
      </c>
      <c r="AG327" s="375" t="s">
        <v>1884</v>
      </c>
      <c r="AH327" s="375" t="s">
        <v>1505</v>
      </c>
      <c r="AI327" s="375"/>
      <c r="AJ327" s="375"/>
      <c r="AK327" s="375"/>
      <c r="AL327" s="378" t="s">
        <v>34</v>
      </c>
      <c r="AM327" s="378">
        <v>7</v>
      </c>
      <c r="AN327" s="378">
        <v>5</v>
      </c>
      <c r="AO327" s="378">
        <v>1</v>
      </c>
      <c r="AP327" s="378">
        <v>36</v>
      </c>
      <c r="AQ327" s="378">
        <v>24.8</v>
      </c>
      <c r="AR327" s="378">
        <v>2.6</v>
      </c>
      <c r="AS327" s="378">
        <v>2</v>
      </c>
      <c r="AT327" s="378">
        <v>0</v>
      </c>
      <c r="AU327" s="378">
        <v>0</v>
      </c>
      <c r="AV327" s="378">
        <v>2</v>
      </c>
      <c r="AW327" s="378">
        <v>0.1</v>
      </c>
      <c r="AX327" s="378">
        <v>0</v>
      </c>
      <c r="AY327" s="379">
        <v>3.72</v>
      </c>
      <c r="AZ327" s="379">
        <v>63.18</v>
      </c>
    </row>
    <row r="328" spans="2:52" ht="17">
      <c r="B328" t="s">
        <v>120</v>
      </c>
      <c r="C328" t="s">
        <v>944</v>
      </c>
      <c r="D328" t="s">
        <v>1498</v>
      </c>
      <c r="H328" t="s">
        <v>1475</v>
      </c>
      <c r="I328">
        <v>29</v>
      </c>
      <c r="J328">
        <v>6</v>
      </c>
      <c r="K328">
        <v>51</v>
      </c>
      <c r="L328">
        <v>1</v>
      </c>
      <c r="M328">
        <v>0</v>
      </c>
      <c r="N328">
        <v>0</v>
      </c>
      <c r="O328">
        <v>0</v>
      </c>
      <c r="P328">
        <v>0</v>
      </c>
      <c r="Q328">
        <v>0</v>
      </c>
      <c r="R328">
        <v>125</v>
      </c>
      <c r="S328">
        <v>516</v>
      </c>
      <c r="T328">
        <v>5</v>
      </c>
      <c r="U328">
        <v>31</v>
      </c>
      <c r="V328">
        <v>24</v>
      </c>
      <c r="W328">
        <v>230</v>
      </c>
      <c r="X328">
        <v>1</v>
      </c>
      <c r="Y328">
        <v>2</v>
      </c>
      <c r="Z328">
        <v>6.07</v>
      </c>
      <c r="AA328">
        <v>103.13</v>
      </c>
      <c r="AE328" s="376"/>
      <c r="AF328" s="376" t="s">
        <v>120</v>
      </c>
      <c r="AG328" s="375" t="s">
        <v>1885</v>
      </c>
      <c r="AH328" s="375" t="s">
        <v>1508</v>
      </c>
      <c r="AI328" s="375"/>
      <c r="AJ328" s="375"/>
      <c r="AK328" s="375"/>
      <c r="AL328" s="378" t="s">
        <v>1479</v>
      </c>
      <c r="AM328" s="378">
        <v>9</v>
      </c>
      <c r="AN328" s="378">
        <v>4</v>
      </c>
      <c r="AO328" s="378">
        <v>1</v>
      </c>
      <c r="AP328" s="378">
        <v>41</v>
      </c>
      <c r="AQ328" s="378">
        <v>18.600000000000001</v>
      </c>
      <c r="AR328" s="378">
        <v>2.2000000000000002</v>
      </c>
      <c r="AS328" s="378">
        <v>2</v>
      </c>
      <c r="AT328" s="378">
        <v>0</v>
      </c>
      <c r="AU328" s="378">
        <v>0</v>
      </c>
      <c r="AV328" s="378">
        <v>3</v>
      </c>
      <c r="AW328" s="378">
        <v>0</v>
      </c>
      <c r="AX328" s="378">
        <v>0</v>
      </c>
      <c r="AY328" s="379">
        <v>3.72</v>
      </c>
      <c r="AZ328" s="379">
        <v>63.18</v>
      </c>
    </row>
    <row r="329" spans="2:52" ht="17">
      <c r="B329" t="s">
        <v>1483</v>
      </c>
      <c r="AE329" s="376"/>
      <c r="AF329" s="376" t="s">
        <v>120</v>
      </c>
      <c r="AG329" s="375" t="s">
        <v>2172</v>
      </c>
      <c r="AH329" s="375" t="s">
        <v>1513</v>
      </c>
      <c r="AI329" s="375"/>
      <c r="AJ329" s="375"/>
      <c r="AK329" s="375"/>
      <c r="AL329" s="378" t="s">
        <v>8</v>
      </c>
      <c r="AM329" s="378">
        <v>13</v>
      </c>
      <c r="AN329" s="378">
        <v>0</v>
      </c>
      <c r="AO329" s="378">
        <v>0</v>
      </c>
      <c r="AP329" s="378">
        <v>43</v>
      </c>
      <c r="AQ329" s="378">
        <v>23.8</v>
      </c>
      <c r="AR329" s="378">
        <v>0.7</v>
      </c>
      <c r="AS329" s="378">
        <v>1</v>
      </c>
      <c r="AT329" s="378">
        <v>0</v>
      </c>
      <c r="AU329" s="378">
        <v>1</v>
      </c>
      <c r="AV329" s="378">
        <v>4</v>
      </c>
      <c r="AW329" s="378">
        <v>0.1</v>
      </c>
      <c r="AX329" s="378">
        <v>0</v>
      </c>
      <c r="AY329" s="379">
        <v>3.71</v>
      </c>
      <c r="AZ329" s="379">
        <v>63.05</v>
      </c>
    </row>
    <row r="330" spans="2:52" ht="17">
      <c r="B330" t="s">
        <v>120</v>
      </c>
      <c r="C330" t="s">
        <v>936</v>
      </c>
      <c r="D330" t="s">
        <v>1485</v>
      </c>
      <c r="H330" t="s">
        <v>1461</v>
      </c>
      <c r="I330">
        <v>29</v>
      </c>
      <c r="J330">
        <v>8</v>
      </c>
      <c r="K330">
        <v>67</v>
      </c>
      <c r="L330">
        <v>4</v>
      </c>
      <c r="M330">
        <v>0</v>
      </c>
      <c r="N330">
        <v>0</v>
      </c>
      <c r="O330">
        <v>0</v>
      </c>
      <c r="P330">
        <v>0</v>
      </c>
      <c r="Q330">
        <v>0</v>
      </c>
      <c r="R330">
        <v>2</v>
      </c>
      <c r="S330">
        <v>12</v>
      </c>
      <c r="T330">
        <v>0</v>
      </c>
      <c r="U330">
        <v>93</v>
      </c>
      <c r="V330">
        <v>57</v>
      </c>
      <c r="W330">
        <v>826</v>
      </c>
      <c r="X330">
        <v>4</v>
      </c>
      <c r="Y330">
        <v>2</v>
      </c>
      <c r="Z330">
        <v>6.06</v>
      </c>
      <c r="AA330">
        <v>103.03</v>
      </c>
      <c r="AE330" s="376"/>
      <c r="AF330" s="376" t="s">
        <v>120</v>
      </c>
      <c r="AG330" s="375" t="s">
        <v>2173</v>
      </c>
      <c r="AH330" s="375" t="s">
        <v>1509</v>
      </c>
      <c r="AI330" s="375"/>
      <c r="AJ330" s="375"/>
      <c r="AK330" s="375"/>
      <c r="AL330" s="378" t="s">
        <v>13</v>
      </c>
      <c r="AM330" s="378">
        <v>14</v>
      </c>
      <c r="AN330" s="378">
        <v>2</v>
      </c>
      <c r="AO330" s="378">
        <v>0</v>
      </c>
      <c r="AP330" s="378">
        <v>46</v>
      </c>
      <c r="AQ330" s="378">
        <v>8.6</v>
      </c>
      <c r="AR330" s="378">
        <v>0.3</v>
      </c>
      <c r="AS330" s="378">
        <v>2</v>
      </c>
      <c r="AT330" s="378">
        <v>2</v>
      </c>
      <c r="AU330" s="378">
        <v>1</v>
      </c>
      <c r="AV330" s="378">
        <v>4</v>
      </c>
      <c r="AW330" s="378">
        <v>0.1</v>
      </c>
      <c r="AX330" s="378">
        <v>0</v>
      </c>
      <c r="AY330" s="379">
        <v>3.7</v>
      </c>
      <c r="AZ330" s="379">
        <v>62.93</v>
      </c>
    </row>
    <row r="331" spans="2:52" ht="17">
      <c r="B331" t="s">
        <v>1483</v>
      </c>
      <c r="AE331" s="376"/>
      <c r="AF331" s="376" t="s">
        <v>120</v>
      </c>
      <c r="AG331" s="375" t="s">
        <v>1389</v>
      </c>
      <c r="AH331" s="375" t="s">
        <v>1498</v>
      </c>
      <c r="AI331" s="375"/>
      <c r="AJ331" s="375"/>
      <c r="AK331" s="375"/>
      <c r="AL331" s="378" t="s">
        <v>1475</v>
      </c>
      <c r="AM331" s="378">
        <v>6</v>
      </c>
      <c r="AN331" s="378">
        <v>7</v>
      </c>
      <c r="AO331" s="378">
        <v>2</v>
      </c>
      <c r="AP331" s="378">
        <v>41</v>
      </c>
      <c r="AQ331" s="378">
        <v>20.9</v>
      </c>
      <c r="AR331" s="378">
        <v>0.8</v>
      </c>
      <c r="AS331" s="378">
        <v>1</v>
      </c>
      <c r="AT331" s="378">
        <v>3</v>
      </c>
      <c r="AU331" s="378">
        <v>0</v>
      </c>
      <c r="AV331" s="378">
        <v>2</v>
      </c>
      <c r="AW331" s="378">
        <v>0</v>
      </c>
      <c r="AX331" s="378">
        <v>0</v>
      </c>
      <c r="AY331" s="379">
        <v>3.7</v>
      </c>
      <c r="AZ331" s="379">
        <v>62.89</v>
      </c>
    </row>
    <row r="332" spans="2:52" ht="17">
      <c r="B332" t="s">
        <v>120</v>
      </c>
      <c r="C332" t="s">
        <v>612</v>
      </c>
      <c r="D332" t="s">
        <v>1524</v>
      </c>
      <c r="H332" t="s">
        <v>1480</v>
      </c>
      <c r="I332">
        <v>10</v>
      </c>
      <c r="J332">
        <v>10</v>
      </c>
      <c r="K332">
        <v>11</v>
      </c>
      <c r="L332">
        <v>1</v>
      </c>
      <c r="M332">
        <v>0</v>
      </c>
      <c r="N332">
        <v>0</v>
      </c>
      <c r="O332">
        <v>0</v>
      </c>
      <c r="P332">
        <v>0</v>
      </c>
      <c r="Q332">
        <v>0</v>
      </c>
      <c r="R332">
        <v>9</v>
      </c>
      <c r="S332">
        <v>93</v>
      </c>
      <c r="T332">
        <v>0</v>
      </c>
      <c r="U332">
        <v>67</v>
      </c>
      <c r="V332">
        <v>51</v>
      </c>
      <c r="W332">
        <v>679</v>
      </c>
      <c r="X332">
        <v>5</v>
      </c>
      <c r="Y332">
        <v>1</v>
      </c>
      <c r="Z332">
        <v>6.04</v>
      </c>
      <c r="AA332">
        <v>102.66</v>
      </c>
      <c r="AE332" s="376"/>
      <c r="AF332" s="376" t="s">
        <v>120</v>
      </c>
      <c r="AG332" s="375" t="s">
        <v>2174</v>
      </c>
      <c r="AH332" s="375" t="s">
        <v>1514</v>
      </c>
      <c r="AI332" s="375"/>
      <c r="AJ332" s="375"/>
      <c r="AK332" s="375"/>
      <c r="AL332" s="378" t="s">
        <v>1481</v>
      </c>
      <c r="AM332" s="378">
        <v>9</v>
      </c>
      <c r="AN332" s="378">
        <v>0</v>
      </c>
      <c r="AO332" s="378">
        <v>0</v>
      </c>
      <c r="AP332" s="378">
        <v>48</v>
      </c>
      <c r="AQ332" s="378">
        <v>6</v>
      </c>
      <c r="AR332" s="378">
        <v>0.8</v>
      </c>
      <c r="AS332" s="378">
        <v>1</v>
      </c>
      <c r="AT332" s="378">
        <v>0</v>
      </c>
      <c r="AU332" s="378">
        <v>2</v>
      </c>
      <c r="AV332" s="378">
        <v>7</v>
      </c>
      <c r="AW332" s="378">
        <v>0.1</v>
      </c>
      <c r="AX332" s="378">
        <v>0</v>
      </c>
      <c r="AY332" s="379">
        <v>3.69</v>
      </c>
      <c r="AZ332" s="379">
        <v>62.69</v>
      </c>
    </row>
    <row r="333" spans="2:52" ht="17">
      <c r="B333" t="s">
        <v>1483</v>
      </c>
      <c r="AE333" s="376"/>
      <c r="AF333" s="376" t="s">
        <v>120</v>
      </c>
      <c r="AG333" s="375" t="s">
        <v>1886</v>
      </c>
      <c r="AH333" s="375" t="s">
        <v>1532</v>
      </c>
      <c r="AI333" s="375"/>
      <c r="AJ333" s="375"/>
      <c r="AK333" s="375"/>
      <c r="AL333" s="378" t="s">
        <v>1474</v>
      </c>
      <c r="AM333" s="378">
        <v>9</v>
      </c>
      <c r="AN333" s="378">
        <v>1</v>
      </c>
      <c r="AO333" s="378">
        <v>1</v>
      </c>
      <c r="AP333" s="378">
        <v>29</v>
      </c>
      <c r="AQ333" s="378">
        <v>13.4</v>
      </c>
      <c r="AR333" s="378">
        <v>5.2</v>
      </c>
      <c r="AS333" s="378">
        <v>2</v>
      </c>
      <c r="AT333" s="378">
        <v>1</v>
      </c>
      <c r="AU333" s="378">
        <v>0</v>
      </c>
      <c r="AV333" s="378">
        <v>1</v>
      </c>
      <c r="AW333" s="378">
        <v>0</v>
      </c>
      <c r="AX333" s="378">
        <v>0</v>
      </c>
      <c r="AY333" s="379">
        <v>3.68</v>
      </c>
      <c r="AZ333" s="379">
        <v>62.61</v>
      </c>
    </row>
    <row r="334" spans="2:52" ht="17">
      <c r="B334" t="s">
        <v>1464</v>
      </c>
      <c r="C334" t="s">
        <v>103</v>
      </c>
      <c r="D334" t="s">
        <v>1499</v>
      </c>
      <c r="H334" t="s">
        <v>1476</v>
      </c>
      <c r="I334">
        <v>28</v>
      </c>
      <c r="J334">
        <v>14</v>
      </c>
      <c r="K334">
        <v>74</v>
      </c>
      <c r="L334">
        <v>4</v>
      </c>
      <c r="M334">
        <v>0</v>
      </c>
      <c r="N334">
        <v>0</v>
      </c>
      <c r="O334">
        <v>0</v>
      </c>
      <c r="P334">
        <v>0</v>
      </c>
      <c r="Q334">
        <v>0</v>
      </c>
      <c r="R334">
        <v>89</v>
      </c>
      <c r="S334">
        <v>431</v>
      </c>
      <c r="T334">
        <v>3</v>
      </c>
      <c r="U334">
        <v>72</v>
      </c>
      <c r="V334">
        <v>53</v>
      </c>
      <c r="W334">
        <v>409</v>
      </c>
      <c r="X334">
        <v>2</v>
      </c>
      <c r="Y334">
        <v>4</v>
      </c>
      <c r="Z334">
        <v>5.96</v>
      </c>
      <c r="AA334">
        <v>101.35</v>
      </c>
      <c r="AE334" s="376"/>
      <c r="AF334" s="376" t="s">
        <v>120</v>
      </c>
      <c r="AG334" s="375" t="s">
        <v>1887</v>
      </c>
      <c r="AH334" s="375" t="s">
        <v>1494</v>
      </c>
      <c r="AI334" s="375"/>
      <c r="AJ334" s="375"/>
      <c r="AK334" s="375"/>
      <c r="AL334" s="378" t="s">
        <v>4</v>
      </c>
      <c r="AM334" s="378">
        <v>7</v>
      </c>
      <c r="AN334" s="378">
        <v>2</v>
      </c>
      <c r="AO334" s="378">
        <v>0</v>
      </c>
      <c r="AP334" s="378">
        <v>35</v>
      </c>
      <c r="AQ334" s="378">
        <v>23.1</v>
      </c>
      <c r="AR334" s="378">
        <v>2.9</v>
      </c>
      <c r="AS334" s="378">
        <v>1</v>
      </c>
      <c r="AT334" s="378">
        <v>1</v>
      </c>
      <c r="AU334" s="378">
        <v>0</v>
      </c>
      <c r="AV334" s="378">
        <v>1</v>
      </c>
      <c r="AW334" s="378">
        <v>0</v>
      </c>
      <c r="AX334" s="378">
        <v>0</v>
      </c>
      <c r="AY334" s="379">
        <v>3.66</v>
      </c>
      <c r="AZ334" s="379">
        <v>62.28</v>
      </c>
    </row>
    <row r="335" spans="2:52" ht="17">
      <c r="B335" t="s">
        <v>1483</v>
      </c>
      <c r="AE335" s="376"/>
      <c r="AF335" s="376" t="s">
        <v>120</v>
      </c>
      <c r="AG335" s="375" t="s">
        <v>1770</v>
      </c>
      <c r="AH335" s="375" t="s">
        <v>1506</v>
      </c>
      <c r="AI335" s="375"/>
      <c r="AJ335" s="375"/>
      <c r="AK335" s="375"/>
      <c r="AL335" s="378" t="s">
        <v>16</v>
      </c>
      <c r="AM335" s="378">
        <v>6</v>
      </c>
      <c r="AN335" s="378">
        <v>2</v>
      </c>
      <c r="AO335" s="378">
        <v>0</v>
      </c>
      <c r="AP335" s="378">
        <v>42</v>
      </c>
      <c r="AQ335" s="378">
        <v>18.7</v>
      </c>
      <c r="AR335" s="378">
        <v>1.7</v>
      </c>
      <c r="AS335" s="378">
        <v>1</v>
      </c>
      <c r="AT335" s="378">
        <v>1</v>
      </c>
      <c r="AU335" s="378">
        <v>0</v>
      </c>
      <c r="AV335" s="378">
        <v>2</v>
      </c>
      <c r="AW335" s="378">
        <v>0</v>
      </c>
      <c r="AX335" s="378">
        <v>0</v>
      </c>
      <c r="AY335" s="379">
        <v>3.66</v>
      </c>
      <c r="AZ335" s="379">
        <v>62.25</v>
      </c>
    </row>
    <row r="336" spans="2:52" ht="18">
      <c r="B336" t="s">
        <v>1458</v>
      </c>
      <c r="C336" t="s">
        <v>947</v>
      </c>
      <c r="D336" t="s">
        <v>1539</v>
      </c>
      <c r="H336" t="s">
        <v>8</v>
      </c>
      <c r="I336">
        <v>6</v>
      </c>
      <c r="J336">
        <v>13</v>
      </c>
      <c r="K336">
        <v>30</v>
      </c>
      <c r="L336">
        <v>2</v>
      </c>
      <c r="M336">
        <v>0</v>
      </c>
      <c r="N336">
        <v>0</v>
      </c>
      <c r="O336">
        <v>0</v>
      </c>
      <c r="P336">
        <v>0</v>
      </c>
      <c r="Q336">
        <v>0</v>
      </c>
      <c r="R336">
        <v>2</v>
      </c>
      <c r="S336">
        <v>24</v>
      </c>
      <c r="T336">
        <v>0</v>
      </c>
      <c r="U336">
        <v>111</v>
      </c>
      <c r="V336">
        <v>58</v>
      </c>
      <c r="W336">
        <v>635</v>
      </c>
      <c r="X336">
        <v>6</v>
      </c>
      <c r="Y336">
        <v>1</v>
      </c>
      <c r="Z336">
        <v>5.9</v>
      </c>
      <c r="AA336">
        <v>100.38</v>
      </c>
      <c r="AE336" s="376"/>
      <c r="AF336" s="376" t="s">
        <v>120</v>
      </c>
      <c r="AG336" s="377" t="s">
        <v>224</v>
      </c>
      <c r="AH336" s="377" t="s">
        <v>1732</v>
      </c>
      <c r="AI336" s="377"/>
      <c r="AJ336" s="377"/>
      <c r="AK336" s="377"/>
      <c r="AL336" s="378" t="s">
        <v>1</v>
      </c>
      <c r="AM336" s="378">
        <v>13</v>
      </c>
      <c r="AN336" s="378">
        <v>14</v>
      </c>
      <c r="AO336" s="378">
        <v>5</v>
      </c>
      <c r="AP336" s="378">
        <v>33</v>
      </c>
      <c r="AQ336" s="378">
        <v>15.8</v>
      </c>
      <c r="AR336" s="378">
        <v>3.1</v>
      </c>
      <c r="AS336" s="378">
        <v>3</v>
      </c>
      <c r="AT336" s="378">
        <v>1</v>
      </c>
      <c r="AU336" s="378">
        <v>0</v>
      </c>
      <c r="AV336" s="378">
        <v>7</v>
      </c>
      <c r="AW336" s="378">
        <v>0.1</v>
      </c>
      <c r="AX336" s="378">
        <v>0</v>
      </c>
      <c r="AY336" s="379">
        <v>3.65</v>
      </c>
      <c r="AZ336" s="379">
        <v>62.06</v>
      </c>
    </row>
    <row r="337" spans="2:52" ht="17">
      <c r="B337" t="s">
        <v>1483</v>
      </c>
      <c r="AE337" s="376"/>
      <c r="AF337" s="376" t="s">
        <v>120</v>
      </c>
      <c r="AG337" s="375" t="s">
        <v>261</v>
      </c>
      <c r="AH337" s="375" t="s">
        <v>1485</v>
      </c>
      <c r="AI337" s="375"/>
      <c r="AJ337" s="375"/>
      <c r="AK337" s="375"/>
      <c r="AL337" s="378" t="s">
        <v>1461</v>
      </c>
      <c r="AM337" s="378">
        <v>8</v>
      </c>
      <c r="AN337" s="378">
        <v>3</v>
      </c>
      <c r="AO337" s="378">
        <v>1</v>
      </c>
      <c r="AP337" s="378">
        <v>31</v>
      </c>
      <c r="AQ337" s="378">
        <v>8.6</v>
      </c>
      <c r="AR337" s="378">
        <v>4.5999999999999996</v>
      </c>
      <c r="AS337" s="378">
        <v>3</v>
      </c>
      <c r="AT337" s="378">
        <v>1</v>
      </c>
      <c r="AU337" s="378">
        <v>0</v>
      </c>
      <c r="AV337" s="378">
        <v>2</v>
      </c>
      <c r="AW337" s="378">
        <v>0</v>
      </c>
      <c r="AX337" s="378">
        <v>0</v>
      </c>
      <c r="AY337" s="379">
        <v>3.64</v>
      </c>
      <c r="AZ337" s="379">
        <v>61.81</v>
      </c>
    </row>
    <row r="338" spans="2:52" ht="17">
      <c r="B338" t="s">
        <v>1458</v>
      </c>
      <c r="C338" t="s">
        <v>149</v>
      </c>
      <c r="D338" t="s">
        <v>1510</v>
      </c>
      <c r="H338" t="s">
        <v>29</v>
      </c>
      <c r="I338">
        <v>30</v>
      </c>
      <c r="J338">
        <v>10</v>
      </c>
      <c r="K338">
        <v>13</v>
      </c>
      <c r="L338">
        <v>0</v>
      </c>
      <c r="M338">
        <v>0</v>
      </c>
      <c r="N338">
        <v>0</v>
      </c>
      <c r="O338">
        <v>0</v>
      </c>
      <c r="P338">
        <v>0</v>
      </c>
      <c r="Q338">
        <v>0</v>
      </c>
      <c r="R338">
        <v>0</v>
      </c>
      <c r="S338">
        <v>0</v>
      </c>
      <c r="T338">
        <v>0</v>
      </c>
      <c r="U338">
        <v>85</v>
      </c>
      <c r="V338">
        <v>52</v>
      </c>
      <c r="W338">
        <v>725</v>
      </c>
      <c r="X338">
        <v>5</v>
      </c>
      <c r="Y338">
        <v>1</v>
      </c>
      <c r="Z338">
        <v>5.8</v>
      </c>
      <c r="AA338">
        <v>98.54</v>
      </c>
      <c r="AE338" s="376"/>
      <c r="AF338" s="376" t="s">
        <v>120</v>
      </c>
      <c r="AG338" s="375" t="s">
        <v>2175</v>
      </c>
      <c r="AH338" s="375" t="s">
        <v>1500</v>
      </c>
      <c r="AI338" s="375"/>
      <c r="AJ338" s="375"/>
      <c r="AK338" s="375"/>
      <c r="AL338" s="378" t="s">
        <v>1477</v>
      </c>
      <c r="AM338" s="378">
        <v>11</v>
      </c>
      <c r="AN338" s="378">
        <v>0</v>
      </c>
      <c r="AO338" s="378">
        <v>0</v>
      </c>
      <c r="AP338" s="378">
        <v>47</v>
      </c>
      <c r="AQ338" s="378">
        <v>17.3</v>
      </c>
      <c r="AR338" s="378">
        <v>0.7</v>
      </c>
      <c r="AS338" s="378">
        <v>0</v>
      </c>
      <c r="AT338" s="378">
        <v>0</v>
      </c>
      <c r="AU338" s="378">
        <v>1</v>
      </c>
      <c r="AV338" s="378">
        <v>4</v>
      </c>
      <c r="AW338" s="378">
        <v>0.1</v>
      </c>
      <c r="AX338" s="378">
        <v>0</v>
      </c>
      <c r="AY338" s="379">
        <v>3.63</v>
      </c>
      <c r="AZ338" s="379">
        <v>61.76</v>
      </c>
    </row>
    <row r="339" spans="2:52" ht="17">
      <c r="B339" t="s">
        <v>1483</v>
      </c>
      <c r="AE339" s="376"/>
      <c r="AF339" s="376" t="s">
        <v>120</v>
      </c>
      <c r="AG339" s="375" t="s">
        <v>1888</v>
      </c>
      <c r="AH339" s="375" t="s">
        <v>1516</v>
      </c>
      <c r="AI339" s="375"/>
      <c r="AJ339" s="375"/>
      <c r="AK339" s="375"/>
      <c r="AL339" s="378" t="s">
        <v>2</v>
      </c>
      <c r="AM339" s="378">
        <v>6</v>
      </c>
      <c r="AN339" s="378">
        <v>1</v>
      </c>
      <c r="AO339" s="378">
        <v>0</v>
      </c>
      <c r="AP339" s="378">
        <v>28</v>
      </c>
      <c r="AQ339" s="378">
        <v>10.3</v>
      </c>
      <c r="AR339" s="378">
        <v>5.0999999999999996</v>
      </c>
      <c r="AS339" s="378">
        <v>3</v>
      </c>
      <c r="AT339" s="378">
        <v>1</v>
      </c>
      <c r="AU339" s="378">
        <v>0</v>
      </c>
      <c r="AV339" s="378">
        <v>1</v>
      </c>
      <c r="AW339" s="378">
        <v>0</v>
      </c>
      <c r="AX339" s="378">
        <v>0</v>
      </c>
      <c r="AY339" s="379">
        <v>3.63</v>
      </c>
      <c r="AZ339" s="379">
        <v>61.63</v>
      </c>
    </row>
    <row r="340" spans="2:52" ht="17">
      <c r="B340" t="s">
        <v>120</v>
      </c>
      <c r="C340" t="s">
        <v>583</v>
      </c>
      <c r="D340" t="s">
        <v>1540</v>
      </c>
      <c r="H340" t="s">
        <v>49</v>
      </c>
      <c r="I340">
        <v>22</v>
      </c>
      <c r="J340">
        <v>14</v>
      </c>
      <c r="K340">
        <v>47</v>
      </c>
      <c r="L340">
        <v>1</v>
      </c>
      <c r="M340">
        <v>0</v>
      </c>
      <c r="N340">
        <v>0</v>
      </c>
      <c r="O340">
        <v>0</v>
      </c>
      <c r="P340">
        <v>0</v>
      </c>
      <c r="Q340">
        <v>0</v>
      </c>
      <c r="R340">
        <v>81</v>
      </c>
      <c r="S340">
        <v>370</v>
      </c>
      <c r="T340">
        <v>3</v>
      </c>
      <c r="U340">
        <v>55</v>
      </c>
      <c r="V340">
        <v>44</v>
      </c>
      <c r="W340">
        <v>358</v>
      </c>
      <c r="X340">
        <v>2</v>
      </c>
      <c r="Y340">
        <v>1</v>
      </c>
      <c r="Z340">
        <v>5.79</v>
      </c>
      <c r="AA340">
        <v>98.45</v>
      </c>
      <c r="AE340" s="376"/>
      <c r="AF340" s="376" t="s">
        <v>120</v>
      </c>
      <c r="AG340" s="375" t="s">
        <v>1889</v>
      </c>
      <c r="AH340" s="375" t="s">
        <v>1493</v>
      </c>
      <c r="AI340" s="375"/>
      <c r="AJ340" s="375"/>
      <c r="AK340" s="375"/>
      <c r="AL340" s="378" t="s">
        <v>1471</v>
      </c>
      <c r="AM340" s="378">
        <v>9</v>
      </c>
      <c r="AN340" s="378">
        <v>2</v>
      </c>
      <c r="AO340" s="378">
        <v>0</v>
      </c>
      <c r="AP340" s="378">
        <v>25</v>
      </c>
      <c r="AQ340" s="378">
        <v>13.3</v>
      </c>
      <c r="AR340" s="378">
        <v>5.9</v>
      </c>
      <c r="AS340" s="378">
        <v>2</v>
      </c>
      <c r="AT340" s="378">
        <v>1</v>
      </c>
      <c r="AU340" s="378">
        <v>0</v>
      </c>
      <c r="AV340" s="378">
        <v>2</v>
      </c>
      <c r="AW340" s="378">
        <v>0</v>
      </c>
      <c r="AX340" s="378">
        <v>0</v>
      </c>
      <c r="AY340" s="379">
        <v>3.61</v>
      </c>
      <c r="AZ340" s="379">
        <v>61.37</v>
      </c>
    </row>
    <row r="341" spans="2:52" ht="17">
      <c r="B341" t="s">
        <v>1483</v>
      </c>
      <c r="AE341" s="376"/>
      <c r="AF341" s="376" t="s">
        <v>120</v>
      </c>
      <c r="AG341" s="375" t="s">
        <v>1890</v>
      </c>
      <c r="AH341" s="375" t="s">
        <v>1491</v>
      </c>
      <c r="AI341" s="375"/>
      <c r="AJ341" s="375"/>
      <c r="AK341" s="375"/>
      <c r="AL341" s="378" t="s">
        <v>1469</v>
      </c>
      <c r="AM341" s="378">
        <v>14</v>
      </c>
      <c r="AN341" s="378">
        <v>1</v>
      </c>
      <c r="AO341" s="378">
        <v>0</v>
      </c>
      <c r="AP341" s="378">
        <v>31</v>
      </c>
      <c r="AQ341" s="378">
        <v>19.7</v>
      </c>
      <c r="AR341" s="378">
        <v>3.6</v>
      </c>
      <c r="AS341" s="378">
        <v>2</v>
      </c>
      <c r="AT341" s="378">
        <v>1</v>
      </c>
      <c r="AU341" s="378">
        <v>0</v>
      </c>
      <c r="AV341" s="378">
        <v>1</v>
      </c>
      <c r="AW341" s="378">
        <v>0</v>
      </c>
      <c r="AX341" s="378">
        <v>0</v>
      </c>
      <c r="AY341" s="379">
        <v>3.61</v>
      </c>
      <c r="AZ341" s="379">
        <v>61.33</v>
      </c>
    </row>
    <row r="342" spans="2:52" ht="17">
      <c r="B342" t="s">
        <v>120</v>
      </c>
      <c r="C342" t="s">
        <v>127</v>
      </c>
      <c r="D342" t="s">
        <v>1489</v>
      </c>
      <c r="H342" t="s">
        <v>1466</v>
      </c>
      <c r="I342">
        <v>23</v>
      </c>
      <c r="J342">
        <v>11</v>
      </c>
      <c r="K342">
        <v>65</v>
      </c>
      <c r="L342">
        <v>6</v>
      </c>
      <c r="M342">
        <v>0</v>
      </c>
      <c r="N342">
        <v>0</v>
      </c>
      <c r="O342">
        <v>0</v>
      </c>
      <c r="P342">
        <v>0</v>
      </c>
      <c r="Q342">
        <v>0</v>
      </c>
      <c r="R342">
        <v>0</v>
      </c>
      <c r="S342">
        <v>0</v>
      </c>
      <c r="T342">
        <v>0</v>
      </c>
      <c r="U342">
        <v>91</v>
      </c>
      <c r="V342">
        <v>61</v>
      </c>
      <c r="W342">
        <v>840</v>
      </c>
      <c r="X342">
        <v>3</v>
      </c>
      <c r="Y342">
        <v>1</v>
      </c>
      <c r="Z342">
        <v>5.79</v>
      </c>
      <c r="AA342">
        <v>98.4</v>
      </c>
      <c r="AE342" s="376"/>
      <c r="AF342" s="376" t="s">
        <v>120</v>
      </c>
      <c r="AG342" s="375" t="s">
        <v>2176</v>
      </c>
      <c r="AH342" s="375" t="s">
        <v>1498</v>
      </c>
      <c r="AI342" s="375"/>
      <c r="AJ342" s="375"/>
      <c r="AK342" s="375"/>
      <c r="AL342" s="378" t="s">
        <v>1475</v>
      </c>
      <c r="AM342" s="378">
        <v>6</v>
      </c>
      <c r="AN342" s="378">
        <v>0</v>
      </c>
      <c r="AO342" s="378">
        <v>0</v>
      </c>
      <c r="AP342" s="378">
        <v>45</v>
      </c>
      <c r="AQ342" s="378">
        <v>14.7</v>
      </c>
      <c r="AR342" s="378">
        <v>0.6</v>
      </c>
      <c r="AS342" s="378">
        <v>0</v>
      </c>
      <c r="AT342" s="378">
        <v>0</v>
      </c>
      <c r="AU342" s="378">
        <v>2</v>
      </c>
      <c r="AV342" s="378">
        <v>5</v>
      </c>
      <c r="AW342" s="378">
        <v>0.1</v>
      </c>
      <c r="AX342" s="378">
        <v>0</v>
      </c>
      <c r="AY342" s="379">
        <v>3.6</v>
      </c>
      <c r="AZ342" s="379">
        <v>61.23</v>
      </c>
    </row>
    <row r="343" spans="2:52" ht="17">
      <c r="B343" t="s">
        <v>1483</v>
      </c>
      <c r="AE343" s="376"/>
      <c r="AF343" s="376" t="s">
        <v>120</v>
      </c>
      <c r="AG343" s="375" t="s">
        <v>511</v>
      </c>
      <c r="AH343" s="375" t="s">
        <v>1509</v>
      </c>
      <c r="AI343" s="375"/>
      <c r="AJ343" s="375"/>
      <c r="AK343" s="375"/>
      <c r="AL343" s="378" t="s">
        <v>13</v>
      </c>
      <c r="AM343" s="378">
        <v>14</v>
      </c>
      <c r="AN343" s="378">
        <v>10</v>
      </c>
      <c r="AO343" s="378">
        <v>5</v>
      </c>
      <c r="AP343" s="378">
        <v>42</v>
      </c>
      <c r="AQ343" s="378">
        <v>19.600000000000001</v>
      </c>
      <c r="AR343" s="378">
        <v>1.8</v>
      </c>
      <c r="AS343" s="378">
        <v>0</v>
      </c>
      <c r="AT343" s="378">
        <v>1</v>
      </c>
      <c r="AU343" s="378">
        <v>0</v>
      </c>
      <c r="AV343" s="378">
        <v>1</v>
      </c>
      <c r="AW343" s="378">
        <v>0</v>
      </c>
      <c r="AX343" s="378">
        <v>0</v>
      </c>
      <c r="AY343" s="379">
        <v>3.59</v>
      </c>
      <c r="AZ343" s="379">
        <v>61.08</v>
      </c>
    </row>
    <row r="344" spans="2:52" ht="17">
      <c r="B344" t="s">
        <v>120</v>
      </c>
      <c r="C344" t="s">
        <v>950</v>
      </c>
      <c r="D344" t="s">
        <v>1495</v>
      </c>
      <c r="H344" t="s">
        <v>18</v>
      </c>
      <c r="I344">
        <v>9</v>
      </c>
      <c r="J344">
        <v>9</v>
      </c>
      <c r="K344">
        <v>30</v>
      </c>
      <c r="L344">
        <v>1</v>
      </c>
      <c r="M344">
        <v>0</v>
      </c>
      <c r="N344">
        <v>0</v>
      </c>
      <c r="O344">
        <v>0</v>
      </c>
      <c r="P344">
        <v>0</v>
      </c>
      <c r="Q344">
        <v>0</v>
      </c>
      <c r="R344">
        <v>3</v>
      </c>
      <c r="S344">
        <v>13</v>
      </c>
      <c r="T344">
        <v>0</v>
      </c>
      <c r="U344">
        <v>89</v>
      </c>
      <c r="V344">
        <v>55</v>
      </c>
      <c r="W344">
        <v>778</v>
      </c>
      <c r="X344">
        <v>4</v>
      </c>
      <c r="Y344">
        <v>2</v>
      </c>
      <c r="Z344">
        <v>5.76</v>
      </c>
      <c r="AA344">
        <v>97.93</v>
      </c>
      <c r="AE344" s="376"/>
      <c r="AF344" s="376" t="s">
        <v>120</v>
      </c>
      <c r="AG344" s="375" t="s">
        <v>2177</v>
      </c>
      <c r="AH344" s="375" t="s">
        <v>1508</v>
      </c>
      <c r="AI344" s="375"/>
      <c r="AJ344" s="375"/>
      <c r="AK344" s="375"/>
      <c r="AL344" s="378" t="s">
        <v>1479</v>
      </c>
      <c r="AM344" s="378">
        <v>9</v>
      </c>
      <c r="AN344" s="378">
        <v>0</v>
      </c>
      <c r="AO344" s="378">
        <v>0</v>
      </c>
      <c r="AP344" s="378">
        <v>51</v>
      </c>
      <c r="AQ344" s="378">
        <v>9.3000000000000007</v>
      </c>
      <c r="AR344" s="378">
        <v>0.5</v>
      </c>
      <c r="AS344" s="378">
        <v>0</v>
      </c>
      <c r="AT344" s="378">
        <v>0</v>
      </c>
      <c r="AU344" s="378">
        <v>1</v>
      </c>
      <c r="AV344" s="378">
        <v>6</v>
      </c>
      <c r="AW344" s="378">
        <v>0.1</v>
      </c>
      <c r="AX344" s="378">
        <v>0</v>
      </c>
      <c r="AY344" s="379">
        <v>3.59</v>
      </c>
      <c r="AZ344" s="379">
        <v>61</v>
      </c>
    </row>
    <row r="345" spans="2:52" ht="17">
      <c r="B345" t="s">
        <v>1483</v>
      </c>
      <c r="AE345" s="376"/>
      <c r="AF345" s="376" t="s">
        <v>120</v>
      </c>
      <c r="AG345" s="375" t="s">
        <v>2178</v>
      </c>
      <c r="AH345" s="375" t="s">
        <v>1501</v>
      </c>
      <c r="AI345" s="375"/>
      <c r="AJ345" s="375"/>
      <c r="AK345" s="375"/>
      <c r="AL345" s="378" t="s">
        <v>53</v>
      </c>
      <c r="AM345" s="378">
        <v>6</v>
      </c>
      <c r="AN345" s="378">
        <v>0</v>
      </c>
      <c r="AO345" s="378">
        <v>0</v>
      </c>
      <c r="AP345" s="378">
        <v>46</v>
      </c>
      <c r="AQ345" s="378">
        <v>11.9</v>
      </c>
      <c r="AR345" s="378">
        <v>0.6</v>
      </c>
      <c r="AS345" s="378">
        <v>0</v>
      </c>
      <c r="AT345" s="378">
        <v>0</v>
      </c>
      <c r="AU345" s="378">
        <v>2</v>
      </c>
      <c r="AV345" s="378">
        <v>14</v>
      </c>
      <c r="AW345" s="378">
        <v>0.1</v>
      </c>
      <c r="AX345" s="378">
        <v>0</v>
      </c>
      <c r="AY345" s="379">
        <v>3.58</v>
      </c>
      <c r="AZ345" s="379">
        <v>60.93</v>
      </c>
    </row>
    <row r="346" spans="2:52" ht="17">
      <c r="B346" t="s">
        <v>1467</v>
      </c>
      <c r="C346" t="s">
        <v>106</v>
      </c>
      <c r="D346" t="s">
        <v>1506</v>
      </c>
      <c r="H346" t="s">
        <v>16</v>
      </c>
      <c r="I346">
        <v>21</v>
      </c>
      <c r="J346">
        <v>6</v>
      </c>
      <c r="K346">
        <v>54</v>
      </c>
      <c r="L346">
        <v>2</v>
      </c>
      <c r="M346">
        <v>0</v>
      </c>
      <c r="N346">
        <v>0</v>
      </c>
      <c r="O346">
        <v>0</v>
      </c>
      <c r="P346">
        <v>0</v>
      </c>
      <c r="Q346">
        <v>0</v>
      </c>
      <c r="R346">
        <v>154</v>
      </c>
      <c r="S346">
        <v>642</v>
      </c>
      <c r="T346">
        <v>3</v>
      </c>
      <c r="U346">
        <v>32</v>
      </c>
      <c r="V346">
        <v>29</v>
      </c>
      <c r="W346">
        <v>172</v>
      </c>
      <c r="X346">
        <v>1</v>
      </c>
      <c r="Y346">
        <v>2</v>
      </c>
      <c r="Z346">
        <v>5.76</v>
      </c>
      <c r="AA346">
        <v>97.92</v>
      </c>
      <c r="AE346" s="376"/>
      <c r="AF346" s="376" t="s">
        <v>120</v>
      </c>
      <c r="AG346" s="375" t="s">
        <v>1891</v>
      </c>
      <c r="AH346" s="375" t="s">
        <v>1514</v>
      </c>
      <c r="AI346" s="375"/>
      <c r="AJ346" s="375"/>
      <c r="AK346" s="375"/>
      <c r="AL346" s="378" t="s">
        <v>1481</v>
      </c>
      <c r="AM346" s="378">
        <v>9</v>
      </c>
      <c r="AN346" s="378">
        <v>2</v>
      </c>
      <c r="AO346" s="378">
        <v>0</v>
      </c>
      <c r="AP346" s="378">
        <v>29</v>
      </c>
      <c r="AQ346" s="378">
        <v>15.5</v>
      </c>
      <c r="AR346" s="378">
        <v>5</v>
      </c>
      <c r="AS346" s="378">
        <v>1</v>
      </c>
      <c r="AT346" s="378">
        <v>1</v>
      </c>
      <c r="AU346" s="378">
        <v>0</v>
      </c>
      <c r="AV346" s="378">
        <v>3</v>
      </c>
      <c r="AW346" s="378">
        <v>0</v>
      </c>
      <c r="AX346" s="378">
        <v>0</v>
      </c>
      <c r="AY346" s="379">
        <v>3.58</v>
      </c>
      <c r="AZ346" s="379">
        <v>60.83</v>
      </c>
    </row>
    <row r="347" spans="2:52" ht="18">
      <c r="B347" t="s">
        <v>1483</v>
      </c>
      <c r="AE347" s="376"/>
      <c r="AF347" s="376" t="s">
        <v>120</v>
      </c>
      <c r="AG347" s="377" t="s">
        <v>2179</v>
      </c>
      <c r="AH347" s="377" t="s">
        <v>1733</v>
      </c>
      <c r="AI347" s="377"/>
      <c r="AJ347" s="377"/>
      <c r="AK347" s="377"/>
      <c r="AL347" s="378" t="s">
        <v>53</v>
      </c>
      <c r="AM347" s="378">
        <v>6</v>
      </c>
      <c r="AN347" s="378">
        <v>1</v>
      </c>
      <c r="AO347" s="378">
        <v>0</v>
      </c>
      <c r="AP347" s="378">
        <v>41</v>
      </c>
      <c r="AQ347" s="378">
        <v>17</v>
      </c>
      <c r="AR347" s="378">
        <v>0.6</v>
      </c>
      <c r="AS347" s="378">
        <v>1</v>
      </c>
      <c r="AT347" s="378">
        <v>1</v>
      </c>
      <c r="AU347" s="378">
        <v>1</v>
      </c>
      <c r="AV347" s="378">
        <v>2</v>
      </c>
      <c r="AW347" s="378">
        <v>0.3</v>
      </c>
      <c r="AX347" s="378">
        <v>0</v>
      </c>
      <c r="AY347" s="379">
        <v>3.58</v>
      </c>
      <c r="AZ347" s="379">
        <v>60.81</v>
      </c>
    </row>
    <row r="348" spans="2:52" ht="17">
      <c r="B348" t="s">
        <v>1458</v>
      </c>
      <c r="C348" t="s">
        <v>441</v>
      </c>
      <c r="D348" t="s">
        <v>1504</v>
      </c>
      <c r="H348" t="s">
        <v>36</v>
      </c>
      <c r="I348">
        <v>20</v>
      </c>
      <c r="J348">
        <v>11</v>
      </c>
      <c r="K348">
        <v>52</v>
      </c>
      <c r="L348">
        <v>1</v>
      </c>
      <c r="M348">
        <v>0</v>
      </c>
      <c r="N348">
        <v>0</v>
      </c>
      <c r="O348">
        <v>0</v>
      </c>
      <c r="P348">
        <v>0</v>
      </c>
      <c r="Q348">
        <v>0</v>
      </c>
      <c r="R348">
        <v>142</v>
      </c>
      <c r="S348">
        <v>647</v>
      </c>
      <c r="T348">
        <v>4</v>
      </c>
      <c r="U348">
        <v>14</v>
      </c>
      <c r="V348">
        <v>10</v>
      </c>
      <c r="W348">
        <v>88</v>
      </c>
      <c r="X348">
        <v>1</v>
      </c>
      <c r="Y348">
        <v>2</v>
      </c>
      <c r="Z348">
        <v>5.75</v>
      </c>
      <c r="AA348">
        <v>97.82</v>
      </c>
      <c r="AE348" s="376"/>
      <c r="AF348" s="376" t="s">
        <v>120</v>
      </c>
      <c r="AG348" s="375" t="s">
        <v>731</v>
      </c>
      <c r="AH348" s="375" t="s">
        <v>1504</v>
      </c>
      <c r="AI348" s="375"/>
      <c r="AJ348" s="375"/>
      <c r="AK348" s="375"/>
      <c r="AL348" s="378" t="s">
        <v>36</v>
      </c>
      <c r="AM348" s="378">
        <v>11</v>
      </c>
      <c r="AN348" s="378">
        <v>12</v>
      </c>
      <c r="AO348" s="378">
        <v>7</v>
      </c>
      <c r="AP348" s="378">
        <v>24</v>
      </c>
      <c r="AQ348" s="378">
        <v>11.3</v>
      </c>
      <c r="AR348" s="378">
        <v>6.2</v>
      </c>
      <c r="AS348" s="378">
        <v>2</v>
      </c>
      <c r="AT348" s="378">
        <v>1</v>
      </c>
      <c r="AU348" s="378">
        <v>0</v>
      </c>
      <c r="AV348" s="378">
        <v>10</v>
      </c>
      <c r="AW348" s="378">
        <v>0</v>
      </c>
      <c r="AX348" s="378">
        <v>0</v>
      </c>
      <c r="AY348" s="379">
        <v>3.56</v>
      </c>
      <c r="AZ348" s="379">
        <v>60.54</v>
      </c>
    </row>
    <row r="349" spans="2:52" ht="17">
      <c r="B349" t="s">
        <v>1483</v>
      </c>
      <c r="AE349" s="376"/>
      <c r="AF349" s="376" t="s">
        <v>120</v>
      </c>
      <c r="AG349" s="375" t="s">
        <v>1771</v>
      </c>
      <c r="AH349" s="375" t="s">
        <v>1486</v>
      </c>
      <c r="AI349" s="375"/>
      <c r="AJ349" s="375"/>
      <c r="AK349" s="375"/>
      <c r="AL349" s="378" t="s">
        <v>433</v>
      </c>
      <c r="AM349" s="378">
        <v>8</v>
      </c>
      <c r="AN349" s="378">
        <v>0</v>
      </c>
      <c r="AO349" s="378">
        <v>0</v>
      </c>
      <c r="AP349" s="378">
        <v>40</v>
      </c>
      <c r="AQ349" s="378">
        <v>16.3</v>
      </c>
      <c r="AR349" s="378">
        <v>2</v>
      </c>
      <c r="AS349" s="378">
        <v>1</v>
      </c>
      <c r="AT349" s="378">
        <v>1</v>
      </c>
      <c r="AU349" s="378">
        <v>0</v>
      </c>
      <c r="AV349" s="378">
        <v>2</v>
      </c>
      <c r="AW349" s="378">
        <v>0</v>
      </c>
      <c r="AX349" s="378">
        <v>0</v>
      </c>
      <c r="AY349" s="379">
        <v>3.55</v>
      </c>
      <c r="AZ349" s="379">
        <v>60.28</v>
      </c>
    </row>
    <row r="350" spans="2:52" ht="17">
      <c r="B350" t="s">
        <v>1464</v>
      </c>
      <c r="C350" t="s">
        <v>188</v>
      </c>
      <c r="D350" t="s">
        <v>1506</v>
      </c>
      <c r="H350" t="s">
        <v>16</v>
      </c>
      <c r="I350">
        <v>31</v>
      </c>
      <c r="J350">
        <v>6</v>
      </c>
      <c r="K350">
        <v>88</v>
      </c>
      <c r="L350">
        <v>66</v>
      </c>
      <c r="M350">
        <v>0</v>
      </c>
      <c r="N350">
        <v>0</v>
      </c>
      <c r="O350">
        <v>0</v>
      </c>
      <c r="P350">
        <v>0</v>
      </c>
      <c r="Q350">
        <v>0</v>
      </c>
      <c r="R350">
        <v>0</v>
      </c>
      <c r="S350">
        <v>0</v>
      </c>
      <c r="T350">
        <v>0</v>
      </c>
      <c r="U350">
        <v>93</v>
      </c>
      <c r="V350">
        <v>66</v>
      </c>
      <c r="W350">
        <v>661</v>
      </c>
      <c r="X350">
        <v>6</v>
      </c>
      <c r="Y350">
        <v>1</v>
      </c>
      <c r="Z350">
        <v>5.75</v>
      </c>
      <c r="AA350">
        <v>97.77</v>
      </c>
      <c r="AE350" s="376"/>
      <c r="AF350" s="376" t="s">
        <v>120</v>
      </c>
      <c r="AG350" s="375" t="s">
        <v>2180</v>
      </c>
      <c r="AH350" s="375" t="s">
        <v>1509</v>
      </c>
      <c r="AI350" s="375"/>
      <c r="AJ350" s="375"/>
      <c r="AK350" s="375"/>
      <c r="AL350" s="378" t="s">
        <v>13</v>
      </c>
      <c r="AM350" s="378">
        <v>14</v>
      </c>
      <c r="AN350" s="378">
        <v>0</v>
      </c>
      <c r="AO350" s="378">
        <v>0</v>
      </c>
      <c r="AP350" s="378">
        <v>52</v>
      </c>
      <c r="AQ350" s="378">
        <v>7.2</v>
      </c>
      <c r="AR350" s="378">
        <v>0.3</v>
      </c>
      <c r="AS350" s="378">
        <v>0</v>
      </c>
      <c r="AT350" s="378">
        <v>0</v>
      </c>
      <c r="AU350" s="378">
        <v>1</v>
      </c>
      <c r="AV350" s="378">
        <v>10</v>
      </c>
      <c r="AW350" s="378">
        <v>0.1</v>
      </c>
      <c r="AX350" s="378">
        <v>0</v>
      </c>
      <c r="AY350" s="379">
        <v>3.54</v>
      </c>
      <c r="AZ350" s="379">
        <v>60.26</v>
      </c>
    </row>
    <row r="351" spans="2:52" ht="17">
      <c r="B351" t="s">
        <v>1483</v>
      </c>
      <c r="AE351" s="376"/>
      <c r="AF351" s="376" t="s">
        <v>120</v>
      </c>
      <c r="AG351" s="375" t="s">
        <v>1892</v>
      </c>
      <c r="AH351" s="375" t="s">
        <v>1507</v>
      </c>
      <c r="AI351" s="375"/>
      <c r="AJ351" s="375"/>
      <c r="AK351" s="375"/>
      <c r="AL351" s="378" t="s">
        <v>38</v>
      </c>
      <c r="AM351" s="378">
        <v>14</v>
      </c>
      <c r="AN351" s="378">
        <v>1</v>
      </c>
      <c r="AO351" s="378">
        <v>0</v>
      </c>
      <c r="AP351" s="378">
        <v>29</v>
      </c>
      <c r="AQ351" s="378">
        <v>17.3</v>
      </c>
      <c r="AR351" s="378">
        <v>4.0999999999999996</v>
      </c>
      <c r="AS351" s="378">
        <v>1</v>
      </c>
      <c r="AT351" s="378">
        <v>2</v>
      </c>
      <c r="AU351" s="378">
        <v>0</v>
      </c>
      <c r="AV351" s="378">
        <v>2</v>
      </c>
      <c r="AW351" s="378">
        <v>0</v>
      </c>
      <c r="AX351" s="378">
        <v>0</v>
      </c>
      <c r="AY351" s="379">
        <v>3.54</v>
      </c>
      <c r="AZ351" s="379">
        <v>60.2</v>
      </c>
    </row>
    <row r="352" spans="2:52" ht="17">
      <c r="B352" t="s">
        <v>1467</v>
      </c>
      <c r="C352" t="s">
        <v>148</v>
      </c>
      <c r="D352" t="s">
        <v>1502</v>
      </c>
      <c r="H352" t="s">
        <v>1478</v>
      </c>
      <c r="I352">
        <v>26</v>
      </c>
      <c r="J352">
        <v>14</v>
      </c>
      <c r="K352">
        <v>46</v>
      </c>
      <c r="L352">
        <v>5</v>
      </c>
      <c r="M352">
        <v>0</v>
      </c>
      <c r="N352">
        <v>0</v>
      </c>
      <c r="O352">
        <v>0</v>
      </c>
      <c r="P352">
        <v>0</v>
      </c>
      <c r="Q352">
        <v>0</v>
      </c>
      <c r="R352">
        <v>6</v>
      </c>
      <c r="S352">
        <v>30</v>
      </c>
      <c r="T352">
        <v>1</v>
      </c>
      <c r="U352">
        <v>94</v>
      </c>
      <c r="V352">
        <v>59</v>
      </c>
      <c r="W352">
        <v>672</v>
      </c>
      <c r="X352">
        <v>4</v>
      </c>
      <c r="Y352">
        <v>1</v>
      </c>
      <c r="Z352">
        <v>5.75</v>
      </c>
      <c r="AA352">
        <v>97.72</v>
      </c>
      <c r="AE352" s="376"/>
      <c r="AF352" s="376" t="s">
        <v>120</v>
      </c>
      <c r="AG352" s="375" t="s">
        <v>1893</v>
      </c>
      <c r="AH352" s="375" t="s">
        <v>1519</v>
      </c>
      <c r="AI352" s="375"/>
      <c r="AJ352" s="375"/>
      <c r="AK352" s="375"/>
      <c r="AL352" s="378" t="s">
        <v>52</v>
      </c>
      <c r="AM352" s="378">
        <v>11</v>
      </c>
      <c r="AN352" s="378">
        <v>4</v>
      </c>
      <c r="AO352" s="378">
        <v>2</v>
      </c>
      <c r="AP352" s="378">
        <v>35</v>
      </c>
      <c r="AQ352" s="378">
        <v>8.6</v>
      </c>
      <c r="AR352" s="378">
        <v>4.2</v>
      </c>
      <c r="AS352" s="378">
        <v>2</v>
      </c>
      <c r="AT352" s="378">
        <v>0</v>
      </c>
      <c r="AU352" s="378">
        <v>0</v>
      </c>
      <c r="AV352" s="378">
        <v>1</v>
      </c>
      <c r="AW352" s="378">
        <v>0</v>
      </c>
      <c r="AX352" s="378">
        <v>0</v>
      </c>
      <c r="AY352" s="379">
        <v>3.54</v>
      </c>
      <c r="AZ352" s="379">
        <v>60.16</v>
      </c>
    </row>
    <row r="353" spans="2:52" ht="17">
      <c r="B353" t="s">
        <v>1483</v>
      </c>
      <c r="AE353" s="376"/>
      <c r="AF353" s="376" t="s">
        <v>120</v>
      </c>
      <c r="AG353" s="375" t="s">
        <v>1772</v>
      </c>
      <c r="AH353" s="375" t="s">
        <v>1516</v>
      </c>
      <c r="AI353" s="375"/>
      <c r="AJ353" s="375"/>
      <c r="AK353" s="375"/>
      <c r="AL353" s="378" t="s">
        <v>2</v>
      </c>
      <c r="AM353" s="378">
        <v>6</v>
      </c>
      <c r="AN353" s="378">
        <v>0</v>
      </c>
      <c r="AO353" s="378">
        <v>0</v>
      </c>
      <c r="AP353" s="378">
        <v>46</v>
      </c>
      <c r="AQ353" s="378">
        <v>12.1</v>
      </c>
      <c r="AR353" s="378">
        <v>1</v>
      </c>
      <c r="AS353" s="378">
        <v>1</v>
      </c>
      <c r="AT353" s="378">
        <v>1</v>
      </c>
      <c r="AU353" s="378">
        <v>0</v>
      </c>
      <c r="AV353" s="378">
        <v>1</v>
      </c>
      <c r="AW353" s="378">
        <v>0</v>
      </c>
      <c r="AX353" s="378">
        <v>0</v>
      </c>
      <c r="AY353" s="379">
        <v>3.54</v>
      </c>
      <c r="AZ353" s="379">
        <v>60.16</v>
      </c>
    </row>
    <row r="354" spans="2:52" ht="17">
      <c r="B354" t="s">
        <v>120</v>
      </c>
      <c r="C354" t="s">
        <v>601</v>
      </c>
      <c r="D354" t="s">
        <v>1509</v>
      </c>
      <c r="H354" t="s">
        <v>13</v>
      </c>
      <c r="I354">
        <v>1</v>
      </c>
      <c r="J354">
        <v>14</v>
      </c>
      <c r="K354">
        <v>18</v>
      </c>
      <c r="L354">
        <v>0</v>
      </c>
      <c r="M354">
        <v>0</v>
      </c>
      <c r="N354">
        <v>0</v>
      </c>
      <c r="O354">
        <v>0</v>
      </c>
      <c r="P354">
        <v>0</v>
      </c>
      <c r="Q354">
        <v>0</v>
      </c>
      <c r="R354">
        <v>128</v>
      </c>
      <c r="S354">
        <v>482</v>
      </c>
      <c r="T354">
        <v>5</v>
      </c>
      <c r="U354">
        <v>30</v>
      </c>
      <c r="V354">
        <v>21</v>
      </c>
      <c r="W354">
        <v>145</v>
      </c>
      <c r="X354">
        <v>2</v>
      </c>
      <c r="Y354">
        <v>2</v>
      </c>
      <c r="Z354">
        <v>5.73</v>
      </c>
      <c r="AA354">
        <v>97.35</v>
      </c>
      <c r="AE354" s="376"/>
      <c r="AF354" s="376" t="s">
        <v>120</v>
      </c>
      <c r="AG354" s="375" t="s">
        <v>1773</v>
      </c>
      <c r="AH354" s="375" t="s">
        <v>1523</v>
      </c>
      <c r="AI354" s="375"/>
      <c r="AJ354" s="375"/>
      <c r="AK354" s="375"/>
      <c r="AL354" s="378" t="s">
        <v>29</v>
      </c>
      <c r="AM354" s="378">
        <v>10</v>
      </c>
      <c r="AN354" s="378">
        <v>0</v>
      </c>
      <c r="AO354" s="378">
        <v>0</v>
      </c>
      <c r="AP354" s="378">
        <v>30</v>
      </c>
      <c r="AQ354" s="378">
        <v>12.1</v>
      </c>
      <c r="AR354" s="378">
        <v>4.5</v>
      </c>
      <c r="AS354" s="378">
        <v>2</v>
      </c>
      <c r="AT354" s="378">
        <v>1</v>
      </c>
      <c r="AU354" s="378">
        <v>0</v>
      </c>
      <c r="AV354" s="378">
        <v>4</v>
      </c>
      <c r="AW354" s="378">
        <v>0</v>
      </c>
      <c r="AX354" s="378">
        <v>0</v>
      </c>
      <c r="AY354" s="379">
        <v>3.54</v>
      </c>
      <c r="AZ354" s="379">
        <v>60.15</v>
      </c>
    </row>
    <row r="355" spans="2:52" ht="17">
      <c r="B355" t="s">
        <v>1483</v>
      </c>
      <c r="AE355" s="376"/>
      <c r="AF355" s="376" t="s">
        <v>120</v>
      </c>
      <c r="AG355" s="375" t="s">
        <v>1774</v>
      </c>
      <c r="AH355" s="375" t="s">
        <v>1493</v>
      </c>
      <c r="AI355" s="375"/>
      <c r="AJ355" s="375"/>
      <c r="AK355" s="375"/>
      <c r="AL355" s="378" t="s">
        <v>1471</v>
      </c>
      <c r="AM355" s="378">
        <v>9</v>
      </c>
      <c r="AN355" s="378">
        <v>0</v>
      </c>
      <c r="AO355" s="378">
        <v>0</v>
      </c>
      <c r="AP355" s="378">
        <v>42</v>
      </c>
      <c r="AQ355" s="378">
        <v>18.3</v>
      </c>
      <c r="AR355" s="378">
        <v>1.2</v>
      </c>
      <c r="AS355" s="378">
        <v>1</v>
      </c>
      <c r="AT355" s="378">
        <v>1</v>
      </c>
      <c r="AU355" s="378">
        <v>0</v>
      </c>
      <c r="AV355" s="378">
        <v>1</v>
      </c>
      <c r="AW355" s="378">
        <v>0</v>
      </c>
      <c r="AX355" s="378">
        <v>0</v>
      </c>
      <c r="AY355" s="379">
        <v>3.53</v>
      </c>
      <c r="AZ355" s="379">
        <v>60.07</v>
      </c>
    </row>
    <row r="356" spans="2:52" ht="17">
      <c r="B356" t="s">
        <v>120</v>
      </c>
      <c r="C356" t="s">
        <v>658</v>
      </c>
      <c r="D356" t="s">
        <v>1523</v>
      </c>
      <c r="H356" t="s">
        <v>29</v>
      </c>
      <c r="I356">
        <v>30</v>
      </c>
      <c r="J356">
        <v>10</v>
      </c>
      <c r="K356">
        <v>4</v>
      </c>
      <c r="L356">
        <v>0</v>
      </c>
      <c r="M356">
        <v>0</v>
      </c>
      <c r="N356">
        <v>0</v>
      </c>
      <c r="O356">
        <v>0</v>
      </c>
      <c r="P356">
        <v>0</v>
      </c>
      <c r="Q356">
        <v>0</v>
      </c>
      <c r="R356">
        <v>14</v>
      </c>
      <c r="S356">
        <v>83</v>
      </c>
      <c r="T356">
        <v>4</v>
      </c>
      <c r="U356">
        <v>72</v>
      </c>
      <c r="V356">
        <v>50</v>
      </c>
      <c r="W356">
        <v>499</v>
      </c>
      <c r="X356">
        <v>3</v>
      </c>
      <c r="Y356">
        <v>1</v>
      </c>
      <c r="Z356">
        <v>5.66</v>
      </c>
      <c r="AA356">
        <v>96.29</v>
      </c>
      <c r="AE356" s="376"/>
      <c r="AF356" s="376" t="s">
        <v>120</v>
      </c>
      <c r="AG356" s="375" t="s">
        <v>1775</v>
      </c>
      <c r="AH356" s="375" t="s">
        <v>1511</v>
      </c>
      <c r="AI356" s="375"/>
      <c r="AJ356" s="375"/>
      <c r="AK356" s="375"/>
      <c r="AL356" s="378" t="s">
        <v>49</v>
      </c>
      <c r="AM356" s="378">
        <v>14</v>
      </c>
      <c r="AN356" s="378">
        <v>0</v>
      </c>
      <c r="AO356" s="378">
        <v>0</v>
      </c>
      <c r="AP356" s="378">
        <v>44</v>
      </c>
      <c r="AQ356" s="378">
        <v>13.8</v>
      </c>
      <c r="AR356" s="378">
        <v>1.2</v>
      </c>
      <c r="AS356" s="378">
        <v>1</v>
      </c>
      <c r="AT356" s="378">
        <v>1</v>
      </c>
      <c r="AU356" s="378">
        <v>0</v>
      </c>
      <c r="AV356" s="378">
        <v>2</v>
      </c>
      <c r="AW356" s="378">
        <v>0</v>
      </c>
      <c r="AX356" s="378">
        <v>0</v>
      </c>
      <c r="AY356" s="379">
        <v>3.52</v>
      </c>
      <c r="AZ356" s="379">
        <v>59.81</v>
      </c>
    </row>
    <row r="357" spans="2:52" ht="17">
      <c r="B357" t="s">
        <v>1483</v>
      </c>
      <c r="AE357" s="376"/>
      <c r="AF357" s="376" t="s">
        <v>120</v>
      </c>
      <c r="AG357" s="375" t="s">
        <v>1739</v>
      </c>
      <c r="AH357" s="375" t="s">
        <v>1505</v>
      </c>
      <c r="AI357" s="375"/>
      <c r="AJ357" s="375"/>
      <c r="AK357" s="375"/>
      <c r="AL357" s="378" t="s">
        <v>34</v>
      </c>
      <c r="AM357" s="378">
        <v>7</v>
      </c>
      <c r="AN357" s="378">
        <v>0</v>
      </c>
      <c r="AO357" s="378">
        <v>0</v>
      </c>
      <c r="AP357" s="378">
        <v>48</v>
      </c>
      <c r="AQ357" s="378">
        <v>5.8</v>
      </c>
      <c r="AR357" s="378">
        <v>0.7</v>
      </c>
      <c r="AS357" s="378">
        <v>0</v>
      </c>
      <c r="AT357" s="378">
        <v>0</v>
      </c>
      <c r="AU357" s="378">
        <v>1</v>
      </c>
      <c r="AV357" s="378">
        <v>6</v>
      </c>
      <c r="AW357" s="378">
        <v>0.5</v>
      </c>
      <c r="AX357" s="378">
        <v>0</v>
      </c>
      <c r="AY357" s="379">
        <v>3.51</v>
      </c>
      <c r="AZ357" s="379">
        <v>59.67</v>
      </c>
    </row>
    <row r="358" spans="2:52" ht="17">
      <c r="B358" t="s">
        <v>1458</v>
      </c>
      <c r="C358" t="s">
        <v>165</v>
      </c>
      <c r="D358" t="s">
        <v>1485</v>
      </c>
      <c r="H358" t="s">
        <v>1461</v>
      </c>
      <c r="I358">
        <v>29</v>
      </c>
      <c r="J358">
        <v>8</v>
      </c>
      <c r="K358">
        <v>36</v>
      </c>
      <c r="L358">
        <v>2</v>
      </c>
      <c r="M358">
        <v>0</v>
      </c>
      <c r="N358">
        <v>0</v>
      </c>
      <c r="O358">
        <v>0</v>
      </c>
      <c r="P358">
        <v>0</v>
      </c>
      <c r="Q358">
        <v>0</v>
      </c>
      <c r="R358">
        <v>11</v>
      </c>
      <c r="S358">
        <v>75</v>
      </c>
      <c r="T358">
        <v>1</v>
      </c>
      <c r="U358">
        <v>80</v>
      </c>
      <c r="V358">
        <v>57</v>
      </c>
      <c r="W358">
        <v>705</v>
      </c>
      <c r="X358">
        <v>3</v>
      </c>
      <c r="Y358">
        <v>2</v>
      </c>
      <c r="Z358">
        <v>5.63</v>
      </c>
      <c r="AA358">
        <v>95.7</v>
      </c>
      <c r="AE358" s="376"/>
      <c r="AF358" s="376" t="s">
        <v>120</v>
      </c>
      <c r="AG358" s="375" t="s">
        <v>2181</v>
      </c>
      <c r="AH358" s="375" t="s">
        <v>1507</v>
      </c>
      <c r="AI358" s="375"/>
      <c r="AJ358" s="375"/>
      <c r="AK358" s="375"/>
      <c r="AL358" s="378" t="s">
        <v>38</v>
      </c>
      <c r="AM358" s="378">
        <v>14</v>
      </c>
      <c r="AN358" s="378">
        <v>0</v>
      </c>
      <c r="AO358" s="378">
        <v>0</v>
      </c>
      <c r="AP358" s="378">
        <v>44</v>
      </c>
      <c r="AQ358" s="378">
        <v>14.9</v>
      </c>
      <c r="AR358" s="378">
        <v>0.7</v>
      </c>
      <c r="AS358" s="378">
        <v>1</v>
      </c>
      <c r="AT358" s="378">
        <v>0</v>
      </c>
      <c r="AU358" s="378">
        <v>1</v>
      </c>
      <c r="AV358" s="378">
        <v>4</v>
      </c>
      <c r="AW358" s="378">
        <v>0.1</v>
      </c>
      <c r="AX358" s="378">
        <v>0</v>
      </c>
      <c r="AY358" s="379">
        <v>3.51</v>
      </c>
      <c r="AZ358" s="379">
        <v>59.6</v>
      </c>
    </row>
    <row r="359" spans="2:52" ht="17">
      <c r="B359" t="s">
        <v>1483</v>
      </c>
      <c r="AE359" s="376"/>
      <c r="AF359" s="376" t="s">
        <v>120</v>
      </c>
      <c r="AG359" s="375" t="s">
        <v>1776</v>
      </c>
      <c r="AH359" s="375" t="s">
        <v>1518</v>
      </c>
      <c r="AI359" s="375"/>
      <c r="AJ359" s="375"/>
      <c r="AK359" s="375"/>
      <c r="AL359" s="378" t="s">
        <v>1482</v>
      </c>
      <c r="AM359" s="378">
        <v>9</v>
      </c>
      <c r="AN359" s="378">
        <v>1</v>
      </c>
      <c r="AO359" s="378">
        <v>0</v>
      </c>
      <c r="AP359" s="378">
        <v>35</v>
      </c>
      <c r="AQ359" s="378">
        <v>19.3</v>
      </c>
      <c r="AR359" s="378">
        <v>2.7</v>
      </c>
      <c r="AS359" s="378">
        <v>1</v>
      </c>
      <c r="AT359" s="378">
        <v>1</v>
      </c>
      <c r="AU359" s="378">
        <v>0</v>
      </c>
      <c r="AV359" s="378">
        <v>9</v>
      </c>
      <c r="AW359" s="378">
        <v>0</v>
      </c>
      <c r="AX359" s="378">
        <v>0</v>
      </c>
      <c r="AY359" s="379">
        <v>3.5</v>
      </c>
      <c r="AZ359" s="379">
        <v>59.57</v>
      </c>
    </row>
    <row r="360" spans="2:52" ht="17">
      <c r="B360" t="s">
        <v>120</v>
      </c>
      <c r="C360" t="s">
        <v>951</v>
      </c>
      <c r="D360" t="s">
        <v>1485</v>
      </c>
      <c r="H360" t="s">
        <v>1461</v>
      </c>
      <c r="I360">
        <v>6</v>
      </c>
      <c r="J360">
        <v>8</v>
      </c>
      <c r="K360">
        <v>59</v>
      </c>
      <c r="L360">
        <v>1</v>
      </c>
      <c r="M360">
        <v>0</v>
      </c>
      <c r="N360">
        <v>0</v>
      </c>
      <c r="O360">
        <v>0</v>
      </c>
      <c r="P360">
        <v>0</v>
      </c>
      <c r="Q360">
        <v>0</v>
      </c>
      <c r="R360">
        <v>107</v>
      </c>
      <c r="S360">
        <v>475</v>
      </c>
      <c r="T360">
        <v>4</v>
      </c>
      <c r="U360">
        <v>38</v>
      </c>
      <c r="V360">
        <v>29</v>
      </c>
      <c r="W360">
        <v>265</v>
      </c>
      <c r="X360">
        <v>1</v>
      </c>
      <c r="Y360">
        <v>2</v>
      </c>
      <c r="Z360">
        <v>5.61</v>
      </c>
      <c r="AA360">
        <v>95.44</v>
      </c>
      <c r="AE360" s="376"/>
      <c r="AF360" s="376" t="s">
        <v>120</v>
      </c>
      <c r="AG360" s="375" t="s">
        <v>2182</v>
      </c>
      <c r="AH360" s="375" t="s">
        <v>1513</v>
      </c>
      <c r="AI360" s="375"/>
      <c r="AJ360" s="375"/>
      <c r="AK360" s="375"/>
      <c r="AL360" s="378" t="s">
        <v>8</v>
      </c>
      <c r="AM360" s="378">
        <v>13</v>
      </c>
      <c r="AN360" s="378">
        <v>1</v>
      </c>
      <c r="AO360" s="378">
        <v>0</v>
      </c>
      <c r="AP360" s="378">
        <v>49</v>
      </c>
      <c r="AQ360" s="378">
        <v>8.5</v>
      </c>
      <c r="AR360" s="378">
        <v>0.7</v>
      </c>
      <c r="AS360" s="378">
        <v>0</v>
      </c>
      <c r="AT360" s="378">
        <v>0</v>
      </c>
      <c r="AU360" s="378">
        <v>1</v>
      </c>
      <c r="AV360" s="378">
        <v>7</v>
      </c>
      <c r="AW360" s="378">
        <v>0.1</v>
      </c>
      <c r="AX360" s="378">
        <v>0</v>
      </c>
      <c r="AY360" s="379">
        <v>3.49</v>
      </c>
      <c r="AZ360" s="379">
        <v>59.4</v>
      </c>
    </row>
    <row r="361" spans="2:52" ht="17">
      <c r="B361" t="s">
        <v>1483</v>
      </c>
      <c r="AE361" s="376"/>
      <c r="AF361" s="376" t="s">
        <v>120</v>
      </c>
      <c r="AG361" s="375" t="s">
        <v>1777</v>
      </c>
      <c r="AH361" s="375" t="s">
        <v>1518</v>
      </c>
      <c r="AI361" s="375"/>
      <c r="AJ361" s="375"/>
      <c r="AK361" s="375"/>
      <c r="AL361" s="378" t="s">
        <v>1482</v>
      </c>
      <c r="AM361" s="378">
        <v>9</v>
      </c>
      <c r="AN361" s="378">
        <v>0</v>
      </c>
      <c r="AO361" s="378">
        <v>0</v>
      </c>
      <c r="AP361" s="378">
        <v>37</v>
      </c>
      <c r="AQ361" s="378">
        <v>24.5</v>
      </c>
      <c r="AR361" s="378">
        <v>1.3</v>
      </c>
      <c r="AS361" s="378">
        <v>1</v>
      </c>
      <c r="AT361" s="378">
        <v>1</v>
      </c>
      <c r="AU361" s="378">
        <v>0</v>
      </c>
      <c r="AV361" s="378">
        <v>1</v>
      </c>
      <c r="AW361" s="378">
        <v>0.1</v>
      </c>
      <c r="AX361" s="378">
        <v>0</v>
      </c>
      <c r="AY361" s="379">
        <v>3.49</v>
      </c>
      <c r="AZ361" s="379">
        <v>59.31</v>
      </c>
    </row>
    <row r="362" spans="2:52" ht="17">
      <c r="B362" t="s">
        <v>120</v>
      </c>
      <c r="C362" t="s">
        <v>592</v>
      </c>
      <c r="D362" t="s">
        <v>1490</v>
      </c>
      <c r="H362" t="s">
        <v>1</v>
      </c>
      <c r="I362">
        <v>28</v>
      </c>
      <c r="J362">
        <v>13</v>
      </c>
      <c r="K362">
        <v>40</v>
      </c>
      <c r="L362">
        <v>4</v>
      </c>
      <c r="M362">
        <v>0</v>
      </c>
      <c r="N362">
        <v>0</v>
      </c>
      <c r="O362">
        <v>0</v>
      </c>
      <c r="P362">
        <v>0</v>
      </c>
      <c r="Q362">
        <v>0</v>
      </c>
      <c r="R362">
        <v>20</v>
      </c>
      <c r="S362">
        <v>85</v>
      </c>
      <c r="T362">
        <v>0</v>
      </c>
      <c r="U362">
        <v>90</v>
      </c>
      <c r="V362">
        <v>74</v>
      </c>
      <c r="W362">
        <v>654</v>
      </c>
      <c r="X362">
        <v>4</v>
      </c>
      <c r="Y362">
        <v>1</v>
      </c>
      <c r="Z362">
        <v>5.58</v>
      </c>
      <c r="AA362">
        <v>94.93</v>
      </c>
      <c r="AE362" s="376"/>
      <c r="AF362" s="376" t="s">
        <v>120</v>
      </c>
      <c r="AG362" s="375" t="s">
        <v>2183</v>
      </c>
      <c r="AH362" s="375" t="s">
        <v>1514</v>
      </c>
      <c r="AI362" s="375"/>
      <c r="AJ362" s="375"/>
      <c r="AK362" s="375"/>
      <c r="AL362" s="378" t="s">
        <v>1481</v>
      </c>
      <c r="AM362" s="378">
        <v>9</v>
      </c>
      <c r="AN362" s="378">
        <v>0</v>
      </c>
      <c r="AO362" s="378">
        <v>0</v>
      </c>
      <c r="AP362" s="378">
        <v>42</v>
      </c>
      <c r="AQ362" s="378">
        <v>9.4</v>
      </c>
      <c r="AR362" s="378">
        <v>0.8</v>
      </c>
      <c r="AS362" s="378">
        <v>3</v>
      </c>
      <c r="AT362" s="378">
        <v>0</v>
      </c>
      <c r="AU362" s="378">
        <v>1</v>
      </c>
      <c r="AV362" s="378">
        <v>5</v>
      </c>
      <c r="AW362" s="378">
        <v>0.1</v>
      </c>
      <c r="AX362" s="378">
        <v>0</v>
      </c>
      <c r="AY362" s="379">
        <v>3.49</v>
      </c>
      <c r="AZ362" s="379">
        <v>59.3</v>
      </c>
    </row>
    <row r="363" spans="2:52" ht="18">
      <c r="B363" t="s">
        <v>1483</v>
      </c>
      <c r="AE363" s="376"/>
      <c r="AF363" s="376" t="s">
        <v>120</v>
      </c>
      <c r="AG363" s="377" t="s">
        <v>2184</v>
      </c>
      <c r="AH363" s="377" t="s">
        <v>1729</v>
      </c>
      <c r="AI363" s="377"/>
      <c r="AJ363" s="377"/>
      <c r="AK363" s="377"/>
      <c r="AL363" s="378" t="s">
        <v>16</v>
      </c>
      <c r="AM363" s="378">
        <v>6</v>
      </c>
      <c r="AN363" s="378">
        <v>0</v>
      </c>
      <c r="AO363" s="378">
        <v>0</v>
      </c>
      <c r="AP363" s="378">
        <v>46</v>
      </c>
      <c r="AQ363" s="378">
        <v>7.2</v>
      </c>
      <c r="AR363" s="378">
        <v>0.5</v>
      </c>
      <c r="AS363" s="378">
        <v>2</v>
      </c>
      <c r="AT363" s="378">
        <v>0</v>
      </c>
      <c r="AU363" s="378">
        <v>1</v>
      </c>
      <c r="AV363" s="378">
        <v>10</v>
      </c>
      <c r="AW363" s="378">
        <v>0.1</v>
      </c>
      <c r="AX363" s="378">
        <v>0</v>
      </c>
      <c r="AY363" s="379">
        <v>3.47</v>
      </c>
      <c r="AZ363" s="379">
        <v>59.03</v>
      </c>
    </row>
    <row r="364" spans="2:52" ht="17">
      <c r="B364" t="s">
        <v>120</v>
      </c>
      <c r="C364" t="s">
        <v>941</v>
      </c>
      <c r="D364" t="s">
        <v>1489</v>
      </c>
      <c r="H364" t="s">
        <v>1466</v>
      </c>
      <c r="I364">
        <v>4</v>
      </c>
      <c r="J364">
        <v>11</v>
      </c>
      <c r="K364">
        <v>49</v>
      </c>
      <c r="L364">
        <v>1</v>
      </c>
      <c r="M364">
        <v>0</v>
      </c>
      <c r="N364">
        <v>0</v>
      </c>
      <c r="O364">
        <v>0</v>
      </c>
      <c r="P364">
        <v>0</v>
      </c>
      <c r="Q364">
        <v>0</v>
      </c>
      <c r="R364">
        <v>119</v>
      </c>
      <c r="S364">
        <v>478</v>
      </c>
      <c r="T364">
        <v>5</v>
      </c>
      <c r="U364">
        <v>25</v>
      </c>
      <c r="V364">
        <v>19</v>
      </c>
      <c r="W364">
        <v>174</v>
      </c>
      <c r="X364">
        <v>1</v>
      </c>
      <c r="Y364">
        <v>2</v>
      </c>
      <c r="Z364">
        <v>5.57</v>
      </c>
      <c r="AA364">
        <v>94.63</v>
      </c>
      <c r="AE364" s="376"/>
      <c r="AF364" s="376" t="s">
        <v>120</v>
      </c>
      <c r="AG364" s="375" t="s">
        <v>2185</v>
      </c>
      <c r="AH364" s="375" t="s">
        <v>1498</v>
      </c>
      <c r="AI364" s="375"/>
      <c r="AJ364" s="375"/>
      <c r="AK364" s="375"/>
      <c r="AL364" s="378" t="s">
        <v>1475</v>
      </c>
      <c r="AM364" s="378">
        <v>6</v>
      </c>
      <c r="AN364" s="378">
        <v>0</v>
      </c>
      <c r="AO364" s="378">
        <v>0</v>
      </c>
      <c r="AP364" s="378">
        <v>45</v>
      </c>
      <c r="AQ364" s="378">
        <v>8.5</v>
      </c>
      <c r="AR364" s="378">
        <v>0.6</v>
      </c>
      <c r="AS364" s="378">
        <v>1</v>
      </c>
      <c r="AT364" s="378">
        <v>1</v>
      </c>
      <c r="AU364" s="378">
        <v>1</v>
      </c>
      <c r="AV364" s="378">
        <v>10</v>
      </c>
      <c r="AW364" s="378">
        <v>0.1</v>
      </c>
      <c r="AX364" s="378">
        <v>0</v>
      </c>
      <c r="AY364" s="379">
        <v>3.47</v>
      </c>
      <c r="AZ364" s="379">
        <v>58.99</v>
      </c>
    </row>
    <row r="365" spans="2:52" ht="17">
      <c r="B365" t="s">
        <v>1483</v>
      </c>
      <c r="AE365" s="376"/>
      <c r="AF365" s="376" t="s">
        <v>120</v>
      </c>
      <c r="AG365" s="375" t="s">
        <v>1894</v>
      </c>
      <c r="AH365" s="375" t="s">
        <v>1501</v>
      </c>
      <c r="AI365" s="375"/>
      <c r="AJ365" s="375"/>
      <c r="AK365" s="375"/>
      <c r="AL365" s="378" t="s">
        <v>53</v>
      </c>
      <c r="AM365" s="378">
        <v>6</v>
      </c>
      <c r="AN365" s="378">
        <v>2</v>
      </c>
      <c r="AO365" s="378">
        <v>1</v>
      </c>
      <c r="AP365" s="378">
        <v>28</v>
      </c>
      <c r="AQ365" s="378">
        <v>9.5</v>
      </c>
      <c r="AR365" s="378">
        <v>6.5</v>
      </c>
      <c r="AS365" s="378">
        <v>0</v>
      </c>
      <c r="AT365" s="378">
        <v>0</v>
      </c>
      <c r="AU365" s="378">
        <v>0</v>
      </c>
      <c r="AV365" s="378">
        <v>5</v>
      </c>
      <c r="AW365" s="378">
        <v>0</v>
      </c>
      <c r="AX365" s="378">
        <v>0</v>
      </c>
      <c r="AY365" s="379">
        <v>3.46</v>
      </c>
      <c r="AZ365" s="379">
        <v>58.82</v>
      </c>
    </row>
    <row r="366" spans="2:52" ht="17">
      <c r="B366" t="s">
        <v>1460</v>
      </c>
      <c r="C366" t="s">
        <v>629</v>
      </c>
      <c r="D366" t="s">
        <v>1514</v>
      </c>
      <c r="H366" t="s">
        <v>1481</v>
      </c>
      <c r="I366">
        <v>24</v>
      </c>
      <c r="J366">
        <v>9</v>
      </c>
      <c r="K366">
        <v>85</v>
      </c>
      <c r="L366">
        <v>45</v>
      </c>
      <c r="M366">
        <v>0</v>
      </c>
      <c r="N366">
        <v>0</v>
      </c>
      <c r="O366">
        <v>0</v>
      </c>
      <c r="P366">
        <v>0</v>
      </c>
      <c r="Q366">
        <v>0</v>
      </c>
      <c r="R366">
        <v>0</v>
      </c>
      <c r="S366">
        <v>0</v>
      </c>
      <c r="T366">
        <v>0</v>
      </c>
      <c r="U366">
        <v>91</v>
      </c>
      <c r="V366">
        <v>69</v>
      </c>
      <c r="W366">
        <v>559</v>
      </c>
      <c r="X366">
        <v>7</v>
      </c>
      <c r="Y366">
        <v>1</v>
      </c>
      <c r="Z366">
        <v>5.51</v>
      </c>
      <c r="AA366">
        <v>93.62</v>
      </c>
      <c r="AE366" s="376"/>
      <c r="AF366" s="376" t="s">
        <v>120</v>
      </c>
      <c r="AG366" s="375" t="s">
        <v>2186</v>
      </c>
      <c r="AH366" s="375" t="s">
        <v>1523</v>
      </c>
      <c r="AI366" s="375"/>
      <c r="AJ366" s="375"/>
      <c r="AK366" s="375"/>
      <c r="AL366" s="378" t="s">
        <v>29</v>
      </c>
      <c r="AM366" s="378">
        <v>10</v>
      </c>
      <c r="AN366" s="378">
        <v>0</v>
      </c>
      <c r="AO366" s="378">
        <v>0</v>
      </c>
      <c r="AP366" s="378">
        <v>39</v>
      </c>
      <c r="AQ366" s="378">
        <v>23</v>
      </c>
      <c r="AR366" s="378">
        <v>0.7</v>
      </c>
      <c r="AS366" s="378">
        <v>1</v>
      </c>
      <c r="AT366" s="378">
        <v>0</v>
      </c>
      <c r="AU366" s="378">
        <v>1</v>
      </c>
      <c r="AV366" s="378">
        <v>4</v>
      </c>
      <c r="AW366" s="378">
        <v>0.1</v>
      </c>
      <c r="AX366" s="378">
        <v>0</v>
      </c>
      <c r="AY366" s="379">
        <v>3.45</v>
      </c>
      <c r="AZ366" s="379">
        <v>58.72</v>
      </c>
    </row>
    <row r="367" spans="2:52" ht="17">
      <c r="B367" t="s">
        <v>1483</v>
      </c>
      <c r="AE367" s="376"/>
      <c r="AF367" s="376" t="s">
        <v>120</v>
      </c>
      <c r="AG367" s="375" t="s">
        <v>1895</v>
      </c>
      <c r="AH367" s="375" t="s">
        <v>1524</v>
      </c>
      <c r="AI367" s="375"/>
      <c r="AJ367" s="375"/>
      <c r="AK367" s="375"/>
      <c r="AL367" s="378" t="s">
        <v>1480</v>
      </c>
      <c r="AM367" s="378">
        <v>10</v>
      </c>
      <c r="AN367" s="378">
        <v>2</v>
      </c>
      <c r="AO367" s="378">
        <v>1</v>
      </c>
      <c r="AP367" s="378">
        <v>35</v>
      </c>
      <c r="AQ367" s="378">
        <v>25.2</v>
      </c>
      <c r="AR367" s="378">
        <v>2.2000000000000002</v>
      </c>
      <c r="AS367" s="378">
        <v>1</v>
      </c>
      <c r="AT367" s="378">
        <v>0</v>
      </c>
      <c r="AU367" s="378">
        <v>0</v>
      </c>
      <c r="AV367" s="378">
        <v>2</v>
      </c>
      <c r="AW367" s="378">
        <v>0</v>
      </c>
      <c r="AX367" s="378">
        <v>0</v>
      </c>
      <c r="AY367" s="379">
        <v>3.44</v>
      </c>
      <c r="AZ367" s="379">
        <v>58.48</v>
      </c>
    </row>
    <row r="368" spans="2:52" ht="17">
      <c r="B368" t="s">
        <v>1462</v>
      </c>
      <c r="C368" t="s">
        <v>618</v>
      </c>
      <c r="D368" t="s">
        <v>1531</v>
      </c>
      <c r="H368" t="s">
        <v>1478</v>
      </c>
      <c r="I368">
        <v>26</v>
      </c>
      <c r="J368">
        <v>14</v>
      </c>
      <c r="K368">
        <v>7</v>
      </c>
      <c r="L368">
        <v>1</v>
      </c>
      <c r="M368">
        <v>0</v>
      </c>
      <c r="N368">
        <v>0</v>
      </c>
      <c r="O368">
        <v>0</v>
      </c>
      <c r="P368">
        <v>0</v>
      </c>
      <c r="Q368">
        <v>0</v>
      </c>
      <c r="R368">
        <v>0</v>
      </c>
      <c r="S368">
        <v>0</v>
      </c>
      <c r="T368">
        <v>0</v>
      </c>
      <c r="U368">
        <v>84</v>
      </c>
      <c r="V368">
        <v>47</v>
      </c>
      <c r="W368">
        <v>668</v>
      </c>
      <c r="X368">
        <v>5</v>
      </c>
      <c r="Y368">
        <v>1</v>
      </c>
      <c r="Z368">
        <v>5.5</v>
      </c>
      <c r="AA368">
        <v>93.46</v>
      </c>
      <c r="AE368" s="376"/>
      <c r="AF368" s="376" t="s">
        <v>120</v>
      </c>
      <c r="AG368" s="375" t="s">
        <v>2187</v>
      </c>
      <c r="AH368" s="375" t="s">
        <v>1498</v>
      </c>
      <c r="AI368" s="375"/>
      <c r="AJ368" s="375"/>
      <c r="AK368" s="375"/>
      <c r="AL368" s="378" t="s">
        <v>1475</v>
      </c>
      <c r="AM368" s="378">
        <v>6</v>
      </c>
      <c r="AN368" s="378">
        <v>0</v>
      </c>
      <c r="AO368" s="378">
        <v>0</v>
      </c>
      <c r="AP368" s="378">
        <v>44</v>
      </c>
      <c r="AQ368" s="378">
        <v>13.6</v>
      </c>
      <c r="AR368" s="378">
        <v>0.6</v>
      </c>
      <c r="AS368" s="378">
        <v>1</v>
      </c>
      <c r="AT368" s="378">
        <v>0</v>
      </c>
      <c r="AU368" s="378">
        <v>1</v>
      </c>
      <c r="AV368" s="378">
        <v>2</v>
      </c>
      <c r="AW368" s="378">
        <v>0</v>
      </c>
      <c r="AX368" s="378">
        <v>0</v>
      </c>
      <c r="AY368" s="379">
        <v>3.44</v>
      </c>
      <c r="AZ368" s="379">
        <v>58.43</v>
      </c>
    </row>
    <row r="369" spans="2:52" ht="17">
      <c r="B369" t="s">
        <v>1483</v>
      </c>
      <c r="AE369" s="376"/>
      <c r="AF369" s="376" t="s">
        <v>120</v>
      </c>
      <c r="AG369" s="375" t="s">
        <v>2188</v>
      </c>
      <c r="AH369" s="375" t="s">
        <v>1516</v>
      </c>
      <c r="AI369" s="375"/>
      <c r="AJ369" s="375"/>
      <c r="AK369" s="375"/>
      <c r="AL369" s="378" t="s">
        <v>2</v>
      </c>
      <c r="AM369" s="378">
        <v>6</v>
      </c>
      <c r="AN369" s="378">
        <v>0</v>
      </c>
      <c r="AO369" s="378">
        <v>0</v>
      </c>
      <c r="AP369" s="378">
        <v>48</v>
      </c>
      <c r="AQ369" s="378">
        <v>10.1</v>
      </c>
      <c r="AR369" s="378">
        <v>0.5</v>
      </c>
      <c r="AS369" s="378">
        <v>0</v>
      </c>
      <c r="AT369" s="378">
        <v>0</v>
      </c>
      <c r="AU369" s="378">
        <v>1</v>
      </c>
      <c r="AV369" s="378">
        <v>9</v>
      </c>
      <c r="AW369" s="378">
        <v>0.1</v>
      </c>
      <c r="AX369" s="378">
        <v>0</v>
      </c>
      <c r="AY369" s="379">
        <v>3.43</v>
      </c>
      <c r="AZ369" s="379">
        <v>58.39</v>
      </c>
    </row>
    <row r="370" spans="2:52" ht="17">
      <c r="B370" t="s">
        <v>1464</v>
      </c>
      <c r="C370" t="s">
        <v>180</v>
      </c>
      <c r="D370" t="s">
        <v>1500</v>
      </c>
      <c r="H370" t="s">
        <v>1477</v>
      </c>
      <c r="I370">
        <v>17</v>
      </c>
      <c r="J370">
        <v>11</v>
      </c>
      <c r="K370">
        <v>46</v>
      </c>
      <c r="L370">
        <v>8</v>
      </c>
      <c r="M370">
        <v>0</v>
      </c>
      <c r="N370">
        <v>0</v>
      </c>
      <c r="O370">
        <v>0</v>
      </c>
      <c r="P370">
        <v>0</v>
      </c>
      <c r="Q370">
        <v>0</v>
      </c>
      <c r="R370">
        <v>2</v>
      </c>
      <c r="S370">
        <v>3</v>
      </c>
      <c r="T370">
        <v>0</v>
      </c>
      <c r="U370">
        <v>102</v>
      </c>
      <c r="V370">
        <v>64</v>
      </c>
      <c r="W370">
        <v>639</v>
      </c>
      <c r="X370">
        <v>5</v>
      </c>
      <c r="Y370">
        <v>1</v>
      </c>
      <c r="Z370">
        <v>5.49</v>
      </c>
      <c r="AA370">
        <v>93.35</v>
      </c>
      <c r="AE370" s="376"/>
      <c r="AF370" s="376" t="s">
        <v>120</v>
      </c>
      <c r="AG370" s="375" t="s">
        <v>1778</v>
      </c>
      <c r="AH370" s="375" t="s">
        <v>1498</v>
      </c>
      <c r="AI370" s="375"/>
      <c r="AJ370" s="375"/>
      <c r="AK370" s="375"/>
      <c r="AL370" s="378" t="s">
        <v>1475</v>
      </c>
      <c r="AM370" s="378">
        <v>6</v>
      </c>
      <c r="AN370" s="378">
        <v>0</v>
      </c>
      <c r="AO370" s="378">
        <v>0</v>
      </c>
      <c r="AP370" s="378">
        <v>40</v>
      </c>
      <c r="AQ370" s="378">
        <v>17.2</v>
      </c>
      <c r="AR370" s="378">
        <v>1.4</v>
      </c>
      <c r="AS370" s="378">
        <v>1</v>
      </c>
      <c r="AT370" s="378">
        <v>1</v>
      </c>
      <c r="AU370" s="378">
        <v>0</v>
      </c>
      <c r="AV370" s="378">
        <v>2</v>
      </c>
      <c r="AW370" s="378">
        <v>0</v>
      </c>
      <c r="AX370" s="378">
        <v>0</v>
      </c>
      <c r="AY370" s="379">
        <v>3.43</v>
      </c>
      <c r="AZ370" s="379">
        <v>58.34</v>
      </c>
    </row>
    <row r="371" spans="2:52" ht="17">
      <c r="B371" t="s">
        <v>1483</v>
      </c>
      <c r="AE371" s="376"/>
      <c r="AF371" s="376" t="s">
        <v>120</v>
      </c>
      <c r="AG371" s="375" t="s">
        <v>1896</v>
      </c>
      <c r="AH371" s="375" t="s">
        <v>1500</v>
      </c>
      <c r="AI371" s="375"/>
      <c r="AJ371" s="375"/>
      <c r="AK371" s="375"/>
      <c r="AL371" s="378" t="s">
        <v>1477</v>
      </c>
      <c r="AM371" s="378">
        <v>11</v>
      </c>
      <c r="AN371" s="378">
        <v>1</v>
      </c>
      <c r="AO371" s="378">
        <v>0</v>
      </c>
      <c r="AP371" s="378">
        <v>33</v>
      </c>
      <c r="AQ371" s="378">
        <v>17.399999999999999</v>
      </c>
      <c r="AR371" s="378">
        <v>2.6</v>
      </c>
      <c r="AS371" s="378">
        <v>0</v>
      </c>
      <c r="AT371" s="378">
        <v>3</v>
      </c>
      <c r="AU371" s="378">
        <v>0</v>
      </c>
      <c r="AV371" s="378">
        <v>4</v>
      </c>
      <c r="AW371" s="378">
        <v>0</v>
      </c>
      <c r="AX371" s="378">
        <v>0</v>
      </c>
      <c r="AY371" s="379">
        <v>3.43</v>
      </c>
      <c r="AZ371" s="379">
        <v>58.3</v>
      </c>
    </row>
    <row r="372" spans="2:52" ht="18">
      <c r="B372" t="s">
        <v>120</v>
      </c>
      <c r="C372" t="s">
        <v>939</v>
      </c>
      <c r="D372" t="s">
        <v>1506</v>
      </c>
      <c r="H372" t="s">
        <v>16</v>
      </c>
      <c r="I372">
        <v>3</v>
      </c>
      <c r="J372">
        <v>6</v>
      </c>
      <c r="K372">
        <v>27</v>
      </c>
      <c r="L372">
        <v>1</v>
      </c>
      <c r="M372">
        <v>0</v>
      </c>
      <c r="N372">
        <v>0</v>
      </c>
      <c r="O372">
        <v>0</v>
      </c>
      <c r="P372">
        <v>0</v>
      </c>
      <c r="Q372">
        <v>0</v>
      </c>
      <c r="R372">
        <v>1</v>
      </c>
      <c r="S372">
        <v>8</v>
      </c>
      <c r="T372">
        <v>0</v>
      </c>
      <c r="U372">
        <v>82</v>
      </c>
      <c r="V372">
        <v>41</v>
      </c>
      <c r="W372">
        <v>600</v>
      </c>
      <c r="X372">
        <v>5</v>
      </c>
      <c r="Y372">
        <v>0</v>
      </c>
      <c r="Z372">
        <v>5.47</v>
      </c>
      <c r="AA372">
        <v>92.96</v>
      </c>
      <c r="AE372" s="376"/>
      <c r="AF372" s="376" t="s">
        <v>120</v>
      </c>
      <c r="AG372" s="377" t="s">
        <v>2189</v>
      </c>
      <c r="AH372" s="377" t="s">
        <v>1723</v>
      </c>
      <c r="AI372" s="377"/>
      <c r="AJ372" s="377"/>
      <c r="AK372" s="377"/>
      <c r="AL372" s="378" t="s">
        <v>433</v>
      </c>
      <c r="AM372" s="378">
        <v>8</v>
      </c>
      <c r="AN372" s="378">
        <v>0</v>
      </c>
      <c r="AO372" s="378">
        <v>0</v>
      </c>
      <c r="AP372" s="378">
        <v>42</v>
      </c>
      <c r="AQ372" s="378">
        <v>14.7</v>
      </c>
      <c r="AR372" s="378">
        <v>0.6</v>
      </c>
      <c r="AS372" s="378">
        <v>0</v>
      </c>
      <c r="AT372" s="378">
        <v>0</v>
      </c>
      <c r="AU372" s="378">
        <v>2</v>
      </c>
      <c r="AV372" s="378">
        <v>4</v>
      </c>
      <c r="AW372" s="378">
        <v>0.1</v>
      </c>
      <c r="AX372" s="378">
        <v>0</v>
      </c>
      <c r="AY372" s="379">
        <v>3.43</v>
      </c>
      <c r="AZ372" s="379">
        <v>58.3</v>
      </c>
    </row>
    <row r="373" spans="2:52" ht="18">
      <c r="B373" t="s">
        <v>1483</v>
      </c>
      <c r="AE373" s="376"/>
      <c r="AF373" s="376" t="s">
        <v>120</v>
      </c>
      <c r="AG373" s="377" t="s">
        <v>2190</v>
      </c>
      <c r="AH373" s="377" t="s">
        <v>1725</v>
      </c>
      <c r="AI373" s="377"/>
      <c r="AJ373" s="377"/>
      <c r="AK373" s="377"/>
      <c r="AL373" s="378" t="s">
        <v>1474</v>
      </c>
      <c r="AM373" s="378">
        <v>9</v>
      </c>
      <c r="AN373" s="378">
        <v>0</v>
      </c>
      <c r="AO373" s="378">
        <v>0</v>
      </c>
      <c r="AP373" s="378">
        <v>46</v>
      </c>
      <c r="AQ373" s="378">
        <v>13.1</v>
      </c>
      <c r="AR373" s="378">
        <v>0.6</v>
      </c>
      <c r="AS373" s="378">
        <v>0</v>
      </c>
      <c r="AT373" s="378">
        <v>0</v>
      </c>
      <c r="AU373" s="378">
        <v>1</v>
      </c>
      <c r="AV373" s="378">
        <v>4</v>
      </c>
      <c r="AW373" s="378">
        <v>0.1</v>
      </c>
      <c r="AX373" s="378">
        <v>0</v>
      </c>
      <c r="AY373" s="379">
        <v>4.4800000000000004</v>
      </c>
      <c r="AZ373" s="379">
        <v>58.27</v>
      </c>
    </row>
    <row r="374" spans="2:52" ht="17">
      <c r="B374" t="s">
        <v>1347</v>
      </c>
      <c r="C374" t="s">
        <v>183</v>
      </c>
      <c r="D374" t="s">
        <v>1518</v>
      </c>
      <c r="H374" t="s">
        <v>1482</v>
      </c>
      <c r="I374">
        <v>13</v>
      </c>
      <c r="J374">
        <v>9</v>
      </c>
      <c r="K374">
        <v>46</v>
      </c>
      <c r="L374">
        <v>9</v>
      </c>
      <c r="M374">
        <v>0</v>
      </c>
      <c r="N374">
        <v>0</v>
      </c>
      <c r="O374">
        <v>0</v>
      </c>
      <c r="P374">
        <v>0</v>
      </c>
      <c r="Q374">
        <v>0</v>
      </c>
      <c r="R374">
        <v>1</v>
      </c>
      <c r="S374">
        <v>1</v>
      </c>
      <c r="T374">
        <v>0</v>
      </c>
      <c r="U374">
        <v>69</v>
      </c>
      <c r="V374">
        <v>47</v>
      </c>
      <c r="W374">
        <v>597</v>
      </c>
      <c r="X374">
        <v>5</v>
      </c>
      <c r="Y374">
        <v>0</v>
      </c>
      <c r="Z374">
        <v>5.47</v>
      </c>
      <c r="AA374">
        <v>92.96</v>
      </c>
      <c r="AE374" s="376"/>
      <c r="AF374" s="376" t="s">
        <v>120</v>
      </c>
      <c r="AG374" s="375" t="s">
        <v>1897</v>
      </c>
      <c r="AH374" s="375" t="s">
        <v>1523</v>
      </c>
      <c r="AI374" s="375"/>
      <c r="AJ374" s="375"/>
      <c r="AK374" s="375"/>
      <c r="AL374" s="378" t="s">
        <v>29</v>
      </c>
      <c r="AM374" s="378">
        <v>10</v>
      </c>
      <c r="AN374" s="378">
        <v>2</v>
      </c>
      <c r="AO374" s="378">
        <v>1</v>
      </c>
      <c r="AP374" s="378">
        <v>27</v>
      </c>
      <c r="AQ374" s="378">
        <v>14</v>
      </c>
      <c r="AR374" s="378">
        <v>4</v>
      </c>
      <c r="AS374" s="378">
        <v>3</v>
      </c>
      <c r="AT374" s="378">
        <v>1</v>
      </c>
      <c r="AU374" s="378">
        <v>0</v>
      </c>
      <c r="AV374" s="378">
        <v>3</v>
      </c>
      <c r="AW374" s="378">
        <v>0</v>
      </c>
      <c r="AX374" s="378">
        <v>0</v>
      </c>
      <c r="AY374" s="379">
        <v>3.42</v>
      </c>
      <c r="AZ374" s="379">
        <v>58.08</v>
      </c>
    </row>
    <row r="375" spans="2:52" ht="17">
      <c r="B375" t="s">
        <v>1483</v>
      </c>
      <c r="AE375" s="376"/>
      <c r="AF375" s="376" t="s">
        <v>120</v>
      </c>
      <c r="AG375" s="375" t="s">
        <v>1779</v>
      </c>
      <c r="AH375" s="375" t="s">
        <v>1505</v>
      </c>
      <c r="AI375" s="375"/>
      <c r="AJ375" s="375"/>
      <c r="AK375" s="375"/>
      <c r="AL375" s="378" t="s">
        <v>34</v>
      </c>
      <c r="AM375" s="378">
        <v>7</v>
      </c>
      <c r="AN375" s="378">
        <v>0</v>
      </c>
      <c r="AO375" s="378">
        <v>0</v>
      </c>
      <c r="AP375" s="378">
        <v>30</v>
      </c>
      <c r="AQ375" s="378">
        <v>11.6</v>
      </c>
      <c r="AR375" s="378">
        <v>4</v>
      </c>
      <c r="AS375" s="378">
        <v>2</v>
      </c>
      <c r="AT375" s="378">
        <v>1</v>
      </c>
      <c r="AU375" s="378">
        <v>0</v>
      </c>
      <c r="AV375" s="378">
        <v>2</v>
      </c>
      <c r="AW375" s="378">
        <v>0</v>
      </c>
      <c r="AX375" s="378">
        <v>0</v>
      </c>
      <c r="AY375" s="379">
        <v>3.41</v>
      </c>
      <c r="AZ375" s="379">
        <v>57.91</v>
      </c>
    </row>
    <row r="376" spans="2:52" ht="17">
      <c r="B376" t="s">
        <v>1347</v>
      </c>
      <c r="C376" t="s">
        <v>191</v>
      </c>
      <c r="D376" t="s">
        <v>1541</v>
      </c>
      <c r="H376" t="s">
        <v>433</v>
      </c>
      <c r="I376">
        <v>30</v>
      </c>
      <c r="J376">
        <v>8</v>
      </c>
      <c r="K376">
        <v>55</v>
      </c>
      <c r="L376">
        <v>13</v>
      </c>
      <c r="M376">
        <v>0</v>
      </c>
      <c r="N376">
        <v>0</v>
      </c>
      <c r="O376">
        <v>0</v>
      </c>
      <c r="P376">
        <v>0</v>
      </c>
      <c r="Q376">
        <v>0</v>
      </c>
      <c r="R376">
        <v>3</v>
      </c>
      <c r="S376">
        <v>15</v>
      </c>
      <c r="T376">
        <v>0</v>
      </c>
      <c r="U376">
        <v>92</v>
      </c>
      <c r="V376">
        <v>66</v>
      </c>
      <c r="W376">
        <v>649</v>
      </c>
      <c r="X376">
        <v>5</v>
      </c>
      <c r="Y376">
        <v>2</v>
      </c>
      <c r="Z376">
        <v>5.41</v>
      </c>
      <c r="AA376">
        <v>92.05</v>
      </c>
      <c r="AE376" s="376"/>
      <c r="AF376" s="376" t="s">
        <v>120</v>
      </c>
      <c r="AG376" s="375" t="s">
        <v>2191</v>
      </c>
      <c r="AH376" s="375" t="s">
        <v>1486</v>
      </c>
      <c r="AI376" s="375"/>
      <c r="AJ376" s="375"/>
      <c r="AK376" s="375"/>
      <c r="AL376" s="378" t="s">
        <v>433</v>
      </c>
      <c r="AM376" s="378">
        <v>8</v>
      </c>
      <c r="AN376" s="378">
        <v>0</v>
      </c>
      <c r="AO376" s="378">
        <v>0</v>
      </c>
      <c r="AP376" s="378">
        <v>47</v>
      </c>
      <c r="AQ376" s="378">
        <v>5.7</v>
      </c>
      <c r="AR376" s="378">
        <v>1.1000000000000001</v>
      </c>
      <c r="AS376" s="378">
        <v>0</v>
      </c>
      <c r="AT376" s="378">
        <v>0</v>
      </c>
      <c r="AU376" s="378">
        <v>1</v>
      </c>
      <c r="AV376" s="378">
        <v>8</v>
      </c>
      <c r="AW376" s="378">
        <v>0.1</v>
      </c>
      <c r="AX376" s="378">
        <v>0</v>
      </c>
      <c r="AY376" s="379">
        <v>3.39</v>
      </c>
      <c r="AZ376" s="379">
        <v>57.66</v>
      </c>
    </row>
    <row r="377" spans="2:52" ht="17">
      <c r="B377" t="s">
        <v>1483</v>
      </c>
      <c r="AE377" s="376"/>
      <c r="AF377" s="376" t="s">
        <v>120</v>
      </c>
      <c r="AG377" s="375" t="s">
        <v>1780</v>
      </c>
      <c r="AH377" s="375" t="s">
        <v>1493</v>
      </c>
      <c r="AI377" s="375"/>
      <c r="AJ377" s="375"/>
      <c r="AK377" s="375"/>
      <c r="AL377" s="378" t="s">
        <v>1471</v>
      </c>
      <c r="AM377" s="378">
        <v>9</v>
      </c>
      <c r="AN377" s="378">
        <v>1</v>
      </c>
      <c r="AO377" s="378">
        <v>0</v>
      </c>
      <c r="AP377" s="378">
        <v>45</v>
      </c>
      <c r="AQ377" s="378">
        <v>20.100000000000001</v>
      </c>
      <c r="AR377" s="378">
        <v>0.6</v>
      </c>
      <c r="AS377" s="378">
        <v>0</v>
      </c>
      <c r="AT377" s="378">
        <v>0</v>
      </c>
      <c r="AU377" s="378">
        <v>0</v>
      </c>
      <c r="AV377" s="378">
        <v>2</v>
      </c>
      <c r="AW377" s="378">
        <v>0</v>
      </c>
      <c r="AX377" s="378">
        <v>0</v>
      </c>
      <c r="AY377" s="379">
        <v>3.38</v>
      </c>
      <c r="AZ377" s="379">
        <v>57.53</v>
      </c>
    </row>
    <row r="378" spans="2:52" ht="17">
      <c r="B378" t="s">
        <v>120</v>
      </c>
      <c r="C378" t="s">
        <v>440</v>
      </c>
      <c r="D378" t="s">
        <v>1502</v>
      </c>
      <c r="H378" t="s">
        <v>1478</v>
      </c>
      <c r="I378">
        <v>23</v>
      </c>
      <c r="J378">
        <v>14</v>
      </c>
      <c r="K378">
        <v>51</v>
      </c>
      <c r="L378">
        <v>2</v>
      </c>
      <c r="M378">
        <v>0</v>
      </c>
      <c r="N378">
        <v>0</v>
      </c>
      <c r="O378">
        <v>0</v>
      </c>
      <c r="P378">
        <v>0</v>
      </c>
      <c r="Q378">
        <v>0</v>
      </c>
      <c r="R378">
        <v>152</v>
      </c>
      <c r="S378">
        <v>514</v>
      </c>
      <c r="T378">
        <v>4</v>
      </c>
      <c r="U378">
        <v>33</v>
      </c>
      <c r="V378">
        <v>26</v>
      </c>
      <c r="W378">
        <v>172</v>
      </c>
      <c r="X378">
        <v>1</v>
      </c>
      <c r="Y378">
        <v>2</v>
      </c>
      <c r="Z378">
        <v>5.41</v>
      </c>
      <c r="AA378">
        <v>92.03</v>
      </c>
      <c r="AE378" s="376"/>
      <c r="AF378" s="376" t="s">
        <v>120</v>
      </c>
      <c r="AG378" s="375" t="s">
        <v>1898</v>
      </c>
      <c r="AH378" s="375" t="s">
        <v>1515</v>
      </c>
      <c r="AI378" s="375"/>
      <c r="AJ378" s="375"/>
      <c r="AK378" s="375"/>
      <c r="AL378" s="378" t="s">
        <v>25</v>
      </c>
      <c r="AM378" s="378">
        <v>10</v>
      </c>
      <c r="AN378" s="378">
        <v>1</v>
      </c>
      <c r="AO378" s="378">
        <v>1</v>
      </c>
      <c r="AP378" s="378">
        <v>31</v>
      </c>
      <c r="AQ378" s="378">
        <v>18.3</v>
      </c>
      <c r="AR378" s="378">
        <v>3.5</v>
      </c>
      <c r="AS378" s="378">
        <v>0</v>
      </c>
      <c r="AT378" s="378">
        <v>0</v>
      </c>
      <c r="AU378" s="378">
        <v>1</v>
      </c>
      <c r="AV378" s="378">
        <v>1</v>
      </c>
      <c r="AW378" s="378">
        <v>0</v>
      </c>
      <c r="AX378" s="378">
        <v>0</v>
      </c>
      <c r="AY378" s="379">
        <v>3.37</v>
      </c>
      <c r="AZ378" s="379">
        <v>57.36</v>
      </c>
    </row>
    <row r="379" spans="2:52" ht="18">
      <c r="B379" t="s">
        <v>1483</v>
      </c>
      <c r="AE379" s="376"/>
      <c r="AF379" s="376" t="s">
        <v>120</v>
      </c>
      <c r="AG379" s="377" t="s">
        <v>1401</v>
      </c>
      <c r="AH379" s="377" t="s">
        <v>1707</v>
      </c>
      <c r="AI379" s="377"/>
      <c r="AJ379" s="377"/>
      <c r="AK379" s="377"/>
      <c r="AL379" s="378" t="s">
        <v>1476</v>
      </c>
      <c r="AM379" s="378">
        <v>14</v>
      </c>
      <c r="AN379" s="378">
        <v>9</v>
      </c>
      <c r="AO379" s="378">
        <v>3</v>
      </c>
      <c r="AP379" s="378">
        <v>22</v>
      </c>
      <c r="AQ379" s="378">
        <v>21.4</v>
      </c>
      <c r="AR379" s="378">
        <v>4.0999999999999996</v>
      </c>
      <c r="AS379" s="378">
        <v>2</v>
      </c>
      <c r="AT379" s="378">
        <v>2</v>
      </c>
      <c r="AU379" s="378">
        <v>0</v>
      </c>
      <c r="AV379" s="378">
        <v>1</v>
      </c>
      <c r="AW379" s="378">
        <v>0</v>
      </c>
      <c r="AX379" s="378">
        <v>0</v>
      </c>
      <c r="AY379" s="379">
        <v>3.37</v>
      </c>
      <c r="AZ379" s="379">
        <v>57.29</v>
      </c>
    </row>
    <row r="380" spans="2:52" ht="17">
      <c r="B380" t="s">
        <v>120</v>
      </c>
      <c r="C380" t="s">
        <v>112</v>
      </c>
      <c r="D380" t="s">
        <v>1516</v>
      </c>
      <c r="H380" t="s">
        <v>2</v>
      </c>
      <c r="I380">
        <v>5</v>
      </c>
      <c r="J380">
        <v>6</v>
      </c>
      <c r="K380">
        <v>9</v>
      </c>
      <c r="L380">
        <v>2</v>
      </c>
      <c r="M380">
        <v>0</v>
      </c>
      <c r="N380">
        <v>0</v>
      </c>
      <c r="O380">
        <v>0</v>
      </c>
      <c r="P380">
        <v>0</v>
      </c>
      <c r="Q380">
        <v>0</v>
      </c>
      <c r="R380">
        <v>128</v>
      </c>
      <c r="S380">
        <v>442</v>
      </c>
      <c r="T380">
        <v>4</v>
      </c>
      <c r="U380">
        <v>39</v>
      </c>
      <c r="V380">
        <v>30</v>
      </c>
      <c r="W380">
        <v>250</v>
      </c>
      <c r="X380">
        <v>1</v>
      </c>
      <c r="Y380">
        <v>2</v>
      </c>
      <c r="Z380">
        <v>5.41</v>
      </c>
      <c r="AA380">
        <v>92.02</v>
      </c>
      <c r="AE380" s="376"/>
      <c r="AF380" s="376" t="s">
        <v>120</v>
      </c>
      <c r="AG380" s="375" t="s">
        <v>1781</v>
      </c>
      <c r="AH380" s="375" t="s">
        <v>1519</v>
      </c>
      <c r="AI380" s="375"/>
      <c r="AJ380" s="375"/>
      <c r="AK380" s="375"/>
      <c r="AL380" s="378" t="s">
        <v>52</v>
      </c>
      <c r="AM380" s="378">
        <v>11</v>
      </c>
      <c r="AN380" s="378">
        <v>0</v>
      </c>
      <c r="AO380" s="378">
        <v>0</v>
      </c>
      <c r="AP380" s="378">
        <v>30</v>
      </c>
      <c r="AQ380" s="378">
        <v>13.8</v>
      </c>
      <c r="AR380" s="378">
        <v>3.2</v>
      </c>
      <c r="AS380" s="378">
        <v>1</v>
      </c>
      <c r="AT380" s="378">
        <v>1</v>
      </c>
      <c r="AU380" s="378">
        <v>1</v>
      </c>
      <c r="AV380" s="378">
        <v>4</v>
      </c>
      <c r="AW380" s="378">
        <v>0</v>
      </c>
      <c r="AX380" s="378">
        <v>0</v>
      </c>
      <c r="AY380" s="379">
        <v>3.35</v>
      </c>
      <c r="AZ380" s="379">
        <v>56.93</v>
      </c>
    </row>
    <row r="381" spans="2:52" ht="17">
      <c r="B381" t="s">
        <v>1483</v>
      </c>
      <c r="AE381" s="376"/>
      <c r="AF381" s="376" t="s">
        <v>120</v>
      </c>
      <c r="AG381" s="375" t="s">
        <v>1899</v>
      </c>
      <c r="AH381" s="375" t="s">
        <v>1486</v>
      </c>
      <c r="AI381" s="375"/>
      <c r="AJ381" s="375"/>
      <c r="AK381" s="375"/>
      <c r="AL381" s="378" t="s">
        <v>433</v>
      </c>
      <c r="AM381" s="378">
        <v>8</v>
      </c>
      <c r="AN381" s="378">
        <v>1</v>
      </c>
      <c r="AO381" s="378">
        <v>0</v>
      </c>
      <c r="AP381" s="378">
        <v>25</v>
      </c>
      <c r="AQ381" s="378">
        <v>17.2</v>
      </c>
      <c r="AR381" s="378">
        <v>4.8</v>
      </c>
      <c r="AS381" s="378">
        <v>1</v>
      </c>
      <c r="AT381" s="378">
        <v>1</v>
      </c>
      <c r="AU381" s="378">
        <v>0</v>
      </c>
      <c r="AV381" s="378">
        <v>2</v>
      </c>
      <c r="AW381" s="378">
        <v>0</v>
      </c>
      <c r="AX381" s="378">
        <v>0</v>
      </c>
      <c r="AY381" s="379">
        <v>3.35</v>
      </c>
      <c r="AZ381" s="379">
        <v>56.88</v>
      </c>
    </row>
    <row r="382" spans="2:52" ht="18">
      <c r="B382" t="s">
        <v>1460</v>
      </c>
      <c r="C382" t="s">
        <v>111</v>
      </c>
      <c r="D382" t="s">
        <v>1494</v>
      </c>
      <c r="H382" t="s">
        <v>4</v>
      </c>
      <c r="I382">
        <v>8</v>
      </c>
      <c r="J382">
        <v>7</v>
      </c>
      <c r="K382">
        <v>76</v>
      </c>
      <c r="L382">
        <v>3</v>
      </c>
      <c r="M382">
        <v>0</v>
      </c>
      <c r="N382">
        <v>0</v>
      </c>
      <c r="O382">
        <v>0</v>
      </c>
      <c r="P382">
        <v>0</v>
      </c>
      <c r="Q382">
        <v>0</v>
      </c>
      <c r="R382">
        <v>143</v>
      </c>
      <c r="S382">
        <v>543</v>
      </c>
      <c r="T382">
        <v>3</v>
      </c>
      <c r="U382">
        <v>35</v>
      </c>
      <c r="V382">
        <v>29</v>
      </c>
      <c r="W382">
        <v>219</v>
      </c>
      <c r="X382">
        <v>1</v>
      </c>
      <c r="Y382">
        <v>2</v>
      </c>
      <c r="Z382">
        <v>5.36</v>
      </c>
      <c r="AA382">
        <v>91.13</v>
      </c>
      <c r="AE382" s="376"/>
      <c r="AF382" s="376" t="s">
        <v>120</v>
      </c>
      <c r="AG382" s="377" t="s">
        <v>722</v>
      </c>
      <c r="AH382" s="377" t="s">
        <v>1734</v>
      </c>
      <c r="AI382" s="377"/>
      <c r="AJ382" s="377"/>
      <c r="AK382" s="377"/>
      <c r="AL382" s="378" t="s">
        <v>8</v>
      </c>
      <c r="AM382" s="378">
        <v>13</v>
      </c>
      <c r="AN382" s="378">
        <v>0</v>
      </c>
      <c r="AO382" s="378">
        <v>0</v>
      </c>
      <c r="AP382" s="378">
        <v>41</v>
      </c>
      <c r="AQ382" s="378">
        <v>12.6</v>
      </c>
      <c r="AR382" s="378">
        <v>0.7</v>
      </c>
      <c r="AS382" s="378">
        <v>0</v>
      </c>
      <c r="AT382" s="378">
        <v>0</v>
      </c>
      <c r="AU382" s="378">
        <v>2</v>
      </c>
      <c r="AV382" s="378">
        <v>6</v>
      </c>
      <c r="AW382" s="378">
        <v>0.1</v>
      </c>
      <c r="AX382" s="378">
        <v>0</v>
      </c>
      <c r="AY382" s="379">
        <v>3.34</v>
      </c>
      <c r="AZ382" s="379">
        <v>56.74</v>
      </c>
    </row>
    <row r="383" spans="2:52" ht="17">
      <c r="B383" t="s">
        <v>1483</v>
      </c>
      <c r="AE383" s="376"/>
      <c r="AF383" s="376" t="s">
        <v>120</v>
      </c>
      <c r="AG383" s="375" t="s">
        <v>2192</v>
      </c>
      <c r="AH383" s="375" t="s">
        <v>1501</v>
      </c>
      <c r="AI383" s="375"/>
      <c r="AJ383" s="375"/>
      <c r="AK383" s="375"/>
      <c r="AL383" s="378" t="s">
        <v>53</v>
      </c>
      <c r="AM383" s="378">
        <v>6</v>
      </c>
      <c r="AN383" s="378">
        <v>0</v>
      </c>
      <c r="AO383" s="378">
        <v>0</v>
      </c>
      <c r="AP383" s="378">
        <v>45</v>
      </c>
      <c r="AQ383" s="378">
        <v>7.5</v>
      </c>
      <c r="AR383" s="378">
        <v>0.6</v>
      </c>
      <c r="AS383" s="378">
        <v>1</v>
      </c>
      <c r="AT383" s="378">
        <v>0</v>
      </c>
      <c r="AU383" s="378">
        <v>1</v>
      </c>
      <c r="AV383" s="378">
        <v>5</v>
      </c>
      <c r="AW383" s="378">
        <v>0.1</v>
      </c>
      <c r="AX383" s="378">
        <v>0</v>
      </c>
      <c r="AY383" s="379">
        <v>3.32</v>
      </c>
      <c r="AZ383" s="379">
        <v>56.49</v>
      </c>
    </row>
    <row r="384" spans="2:52" ht="17">
      <c r="B384" t="s">
        <v>1470</v>
      </c>
      <c r="C384" t="s">
        <v>484</v>
      </c>
      <c r="D384" t="s">
        <v>1542</v>
      </c>
      <c r="H384" t="s">
        <v>38</v>
      </c>
      <c r="I384">
        <v>6</v>
      </c>
      <c r="J384">
        <v>14</v>
      </c>
      <c r="K384">
        <v>77</v>
      </c>
      <c r="L384">
        <v>37</v>
      </c>
      <c r="M384">
        <v>0</v>
      </c>
      <c r="N384">
        <v>0</v>
      </c>
      <c r="O384">
        <v>0</v>
      </c>
      <c r="P384">
        <v>0</v>
      </c>
      <c r="Q384">
        <v>0</v>
      </c>
      <c r="R384">
        <v>1</v>
      </c>
      <c r="S384">
        <v>0</v>
      </c>
      <c r="T384">
        <v>0</v>
      </c>
      <c r="U384">
        <v>101</v>
      </c>
      <c r="V384">
        <v>65</v>
      </c>
      <c r="W384">
        <v>707</v>
      </c>
      <c r="X384">
        <v>4</v>
      </c>
      <c r="Y384">
        <v>1</v>
      </c>
      <c r="Z384">
        <v>5.34</v>
      </c>
      <c r="AA384">
        <v>90.82</v>
      </c>
      <c r="AE384" s="376"/>
      <c r="AF384" s="376" t="s">
        <v>120</v>
      </c>
      <c r="AG384" s="375" t="s">
        <v>1432</v>
      </c>
      <c r="AH384" s="375" t="s">
        <v>1523</v>
      </c>
      <c r="AI384" s="375"/>
      <c r="AJ384" s="375"/>
      <c r="AK384" s="375"/>
      <c r="AL384" s="378" t="s">
        <v>29</v>
      </c>
      <c r="AM384" s="378">
        <v>10</v>
      </c>
      <c r="AN384" s="378">
        <v>7</v>
      </c>
      <c r="AO384" s="378">
        <v>1</v>
      </c>
      <c r="AP384" s="378">
        <v>26</v>
      </c>
      <c r="AQ384" s="378">
        <v>10.6</v>
      </c>
      <c r="AR384" s="378">
        <v>3.7</v>
      </c>
      <c r="AS384" s="378">
        <v>3</v>
      </c>
      <c r="AT384" s="378">
        <v>2</v>
      </c>
      <c r="AU384" s="378">
        <v>0</v>
      </c>
      <c r="AV384" s="378">
        <v>2</v>
      </c>
      <c r="AW384" s="378">
        <v>0</v>
      </c>
      <c r="AX384" s="378">
        <v>0</v>
      </c>
      <c r="AY384" s="379">
        <v>3.31</v>
      </c>
      <c r="AZ384" s="379">
        <v>56.23</v>
      </c>
    </row>
    <row r="385" spans="2:52" ht="17">
      <c r="B385" t="s">
        <v>1483</v>
      </c>
      <c r="AE385" s="376"/>
      <c r="AF385" s="376" t="s">
        <v>120</v>
      </c>
      <c r="AG385" s="375" t="s">
        <v>1394</v>
      </c>
      <c r="AH385" s="375" t="s">
        <v>1509</v>
      </c>
      <c r="AI385" s="375"/>
      <c r="AJ385" s="375"/>
      <c r="AK385" s="375"/>
      <c r="AL385" s="378" t="s">
        <v>13</v>
      </c>
      <c r="AM385" s="378">
        <v>14</v>
      </c>
      <c r="AN385" s="378">
        <v>1</v>
      </c>
      <c r="AO385" s="378">
        <v>0</v>
      </c>
      <c r="AP385" s="378">
        <v>35</v>
      </c>
      <c r="AQ385" s="378">
        <v>19</v>
      </c>
      <c r="AR385" s="378">
        <v>0.6</v>
      </c>
      <c r="AS385" s="378">
        <v>1</v>
      </c>
      <c r="AT385" s="378">
        <v>1</v>
      </c>
      <c r="AU385" s="378">
        <v>1</v>
      </c>
      <c r="AV385" s="378">
        <v>5</v>
      </c>
      <c r="AW385" s="378">
        <v>0.4</v>
      </c>
      <c r="AX385" s="378">
        <v>0</v>
      </c>
      <c r="AY385" s="379">
        <v>3.3</v>
      </c>
      <c r="AZ385" s="379">
        <v>56.12</v>
      </c>
    </row>
    <row r="386" spans="2:52" ht="17">
      <c r="B386" t="s">
        <v>120</v>
      </c>
      <c r="C386" t="s">
        <v>949</v>
      </c>
      <c r="D386" t="s">
        <v>1533</v>
      </c>
      <c r="H386" t="s">
        <v>1469</v>
      </c>
      <c r="I386">
        <v>32</v>
      </c>
      <c r="J386">
        <v>14</v>
      </c>
      <c r="K386">
        <v>28</v>
      </c>
      <c r="L386">
        <v>1</v>
      </c>
      <c r="M386">
        <v>0</v>
      </c>
      <c r="N386">
        <v>0</v>
      </c>
      <c r="O386">
        <v>0</v>
      </c>
      <c r="P386">
        <v>0</v>
      </c>
      <c r="Q386">
        <v>0</v>
      </c>
      <c r="R386">
        <v>2</v>
      </c>
      <c r="S386">
        <v>12</v>
      </c>
      <c r="T386">
        <v>0</v>
      </c>
      <c r="U386">
        <v>73</v>
      </c>
      <c r="V386">
        <v>45</v>
      </c>
      <c r="W386">
        <v>691</v>
      </c>
      <c r="X386">
        <v>4</v>
      </c>
      <c r="Y386">
        <v>2</v>
      </c>
      <c r="Z386">
        <v>5.26</v>
      </c>
      <c r="AA386">
        <v>89.43</v>
      </c>
      <c r="AE386" s="376"/>
      <c r="AF386" s="376" t="s">
        <v>120</v>
      </c>
      <c r="AG386" s="375" t="s">
        <v>1782</v>
      </c>
      <c r="AH386" s="375" t="s">
        <v>1499</v>
      </c>
      <c r="AI386" s="375"/>
      <c r="AJ386" s="375"/>
      <c r="AK386" s="375"/>
      <c r="AL386" s="378" t="s">
        <v>1476</v>
      </c>
      <c r="AM386" s="378">
        <v>14</v>
      </c>
      <c r="AN386" s="378">
        <v>0</v>
      </c>
      <c r="AO386" s="378">
        <v>0</v>
      </c>
      <c r="AP386" s="378">
        <v>35</v>
      </c>
      <c r="AQ386" s="378">
        <v>20.2</v>
      </c>
      <c r="AR386" s="378">
        <v>0.9</v>
      </c>
      <c r="AS386" s="378">
        <v>1</v>
      </c>
      <c r="AT386" s="378">
        <v>1</v>
      </c>
      <c r="AU386" s="378">
        <v>1</v>
      </c>
      <c r="AV386" s="378">
        <v>2</v>
      </c>
      <c r="AW386" s="378">
        <v>0</v>
      </c>
      <c r="AX386" s="378">
        <v>0</v>
      </c>
      <c r="AY386" s="379">
        <v>3.29</v>
      </c>
      <c r="AZ386" s="379">
        <v>55.95</v>
      </c>
    </row>
    <row r="387" spans="2:52" ht="17">
      <c r="B387" t="s">
        <v>1483</v>
      </c>
      <c r="AE387" s="376"/>
      <c r="AF387" s="376" t="s">
        <v>120</v>
      </c>
      <c r="AG387" s="375" t="s">
        <v>2193</v>
      </c>
      <c r="AH387" s="375" t="s">
        <v>1507</v>
      </c>
      <c r="AI387" s="375"/>
      <c r="AJ387" s="375"/>
      <c r="AK387" s="375"/>
      <c r="AL387" s="378" t="s">
        <v>38</v>
      </c>
      <c r="AM387" s="378">
        <v>14</v>
      </c>
      <c r="AN387" s="378">
        <v>0</v>
      </c>
      <c r="AO387" s="378">
        <v>0</v>
      </c>
      <c r="AP387" s="378">
        <v>39</v>
      </c>
      <c r="AQ387" s="378">
        <v>6.1</v>
      </c>
      <c r="AR387" s="378">
        <v>2.5</v>
      </c>
      <c r="AS387" s="378">
        <v>0</v>
      </c>
      <c r="AT387" s="378">
        <v>0</v>
      </c>
      <c r="AU387" s="378">
        <v>1</v>
      </c>
      <c r="AV387" s="378">
        <v>4</v>
      </c>
      <c r="AW387" s="378">
        <v>0.1</v>
      </c>
      <c r="AX387" s="378">
        <v>0</v>
      </c>
      <c r="AY387" s="379">
        <v>3.29</v>
      </c>
      <c r="AZ387" s="379">
        <v>55.89</v>
      </c>
    </row>
    <row r="388" spans="2:52" ht="17">
      <c r="B388" t="s">
        <v>1460</v>
      </c>
      <c r="C388" t="s">
        <v>184</v>
      </c>
      <c r="D388" t="s">
        <v>1501</v>
      </c>
      <c r="H388" t="s">
        <v>53</v>
      </c>
      <c r="I388">
        <v>9</v>
      </c>
      <c r="J388">
        <v>6</v>
      </c>
      <c r="K388">
        <v>48</v>
      </c>
      <c r="L388">
        <v>9</v>
      </c>
      <c r="M388">
        <v>0</v>
      </c>
      <c r="N388">
        <v>0</v>
      </c>
      <c r="O388">
        <v>0</v>
      </c>
      <c r="P388">
        <v>0</v>
      </c>
      <c r="Q388">
        <v>0</v>
      </c>
      <c r="R388">
        <v>0</v>
      </c>
      <c r="S388">
        <v>0</v>
      </c>
      <c r="T388">
        <v>0</v>
      </c>
      <c r="U388">
        <v>97</v>
      </c>
      <c r="V388">
        <v>63</v>
      </c>
      <c r="W388">
        <v>561</v>
      </c>
      <c r="X388">
        <v>6</v>
      </c>
      <c r="Y388">
        <v>1</v>
      </c>
      <c r="Z388">
        <v>5.25</v>
      </c>
      <c r="AA388">
        <v>89.28</v>
      </c>
      <c r="AE388" s="376"/>
      <c r="AF388" s="376" t="s">
        <v>120</v>
      </c>
      <c r="AG388" s="375" t="s">
        <v>2194</v>
      </c>
      <c r="AH388" s="375" t="s">
        <v>1490</v>
      </c>
      <c r="AI388" s="375"/>
      <c r="AJ388" s="375"/>
      <c r="AK388" s="375"/>
      <c r="AL388" s="378" t="s">
        <v>1</v>
      </c>
      <c r="AM388" s="378">
        <v>13</v>
      </c>
      <c r="AN388" s="378">
        <v>0</v>
      </c>
      <c r="AO388" s="378">
        <v>0</v>
      </c>
      <c r="AP388" s="378">
        <v>44</v>
      </c>
      <c r="AQ388" s="378">
        <v>6</v>
      </c>
      <c r="AR388" s="378">
        <v>0.4</v>
      </c>
      <c r="AS388" s="378">
        <v>2</v>
      </c>
      <c r="AT388" s="378">
        <v>0</v>
      </c>
      <c r="AU388" s="378">
        <v>1</v>
      </c>
      <c r="AV388" s="378">
        <v>3</v>
      </c>
      <c r="AW388" s="378">
        <v>0</v>
      </c>
      <c r="AX388" s="378">
        <v>0</v>
      </c>
      <c r="AY388" s="379">
        <v>3.28</v>
      </c>
      <c r="AZ388" s="379">
        <v>55.78</v>
      </c>
    </row>
    <row r="389" spans="2:52" ht="18">
      <c r="B389" t="s">
        <v>1483</v>
      </c>
      <c r="AE389" s="376"/>
      <c r="AF389" s="376" t="s">
        <v>120</v>
      </c>
      <c r="AG389" s="377" t="s">
        <v>1783</v>
      </c>
      <c r="AH389" s="377" t="s">
        <v>1726</v>
      </c>
      <c r="AI389" s="377"/>
      <c r="AJ389" s="377"/>
      <c r="AK389" s="377"/>
      <c r="AL389" s="378" t="s">
        <v>1478</v>
      </c>
      <c r="AM389" s="378">
        <v>14</v>
      </c>
      <c r="AN389" s="378">
        <v>0</v>
      </c>
      <c r="AO389" s="378">
        <v>0</v>
      </c>
      <c r="AP389" s="378">
        <v>40</v>
      </c>
      <c r="AQ389" s="378">
        <v>12.9</v>
      </c>
      <c r="AR389" s="378">
        <v>1.3</v>
      </c>
      <c r="AS389" s="378">
        <v>1</v>
      </c>
      <c r="AT389" s="378">
        <v>1</v>
      </c>
      <c r="AU389" s="378">
        <v>0</v>
      </c>
      <c r="AV389" s="378">
        <v>1</v>
      </c>
      <c r="AW389" s="378">
        <v>0</v>
      </c>
      <c r="AX389" s="378">
        <v>0</v>
      </c>
      <c r="AY389" s="379">
        <v>3.28</v>
      </c>
      <c r="AZ389" s="379">
        <v>55.78</v>
      </c>
    </row>
    <row r="390" spans="2:52" ht="17">
      <c r="B390" t="s">
        <v>120</v>
      </c>
      <c r="C390" t="s">
        <v>199</v>
      </c>
      <c r="D390" t="s">
        <v>1543</v>
      </c>
      <c r="H390" t="s">
        <v>4</v>
      </c>
      <c r="I390">
        <v>22</v>
      </c>
      <c r="J390">
        <v>7</v>
      </c>
      <c r="K390">
        <v>43</v>
      </c>
      <c r="L390">
        <v>7</v>
      </c>
      <c r="M390">
        <v>0</v>
      </c>
      <c r="N390">
        <v>0</v>
      </c>
      <c r="O390">
        <v>0</v>
      </c>
      <c r="P390">
        <v>0</v>
      </c>
      <c r="Q390">
        <v>0</v>
      </c>
      <c r="R390">
        <v>0</v>
      </c>
      <c r="S390">
        <v>0</v>
      </c>
      <c r="T390">
        <v>0</v>
      </c>
      <c r="U390">
        <v>74</v>
      </c>
      <c r="V390">
        <v>55</v>
      </c>
      <c r="W390">
        <v>564</v>
      </c>
      <c r="X390">
        <v>6</v>
      </c>
      <c r="Y390">
        <v>1</v>
      </c>
      <c r="Z390">
        <v>5.25</v>
      </c>
      <c r="AA390">
        <v>89.27</v>
      </c>
      <c r="AE390" s="376"/>
      <c r="AF390" s="376" t="s">
        <v>120</v>
      </c>
      <c r="AG390" s="375" t="s">
        <v>1784</v>
      </c>
      <c r="AH390" s="375" t="s">
        <v>1490</v>
      </c>
      <c r="AI390" s="375"/>
      <c r="AJ390" s="375"/>
      <c r="AK390" s="375"/>
      <c r="AL390" s="378" t="s">
        <v>1</v>
      </c>
      <c r="AM390" s="378">
        <v>13</v>
      </c>
      <c r="AN390" s="378">
        <v>0</v>
      </c>
      <c r="AO390" s="378">
        <v>0</v>
      </c>
      <c r="AP390" s="378">
        <v>38</v>
      </c>
      <c r="AQ390" s="378">
        <v>12.5</v>
      </c>
      <c r="AR390" s="378">
        <v>1.3</v>
      </c>
      <c r="AS390" s="378">
        <v>1</v>
      </c>
      <c r="AT390" s="378">
        <v>2</v>
      </c>
      <c r="AU390" s="378">
        <v>0</v>
      </c>
      <c r="AV390" s="378">
        <v>2</v>
      </c>
      <c r="AW390" s="378">
        <v>0</v>
      </c>
      <c r="AX390" s="378">
        <v>0</v>
      </c>
      <c r="AY390" s="379">
        <v>3.27</v>
      </c>
      <c r="AZ390" s="379">
        <v>55.61</v>
      </c>
    </row>
    <row r="391" spans="2:52" ht="17">
      <c r="B391" t="s">
        <v>1483</v>
      </c>
      <c r="AE391" s="376"/>
      <c r="AF391" s="376" t="s">
        <v>120</v>
      </c>
      <c r="AG391" s="375" t="s">
        <v>2195</v>
      </c>
      <c r="AH391" s="375" t="s">
        <v>1532</v>
      </c>
      <c r="AI391" s="375"/>
      <c r="AJ391" s="375"/>
      <c r="AK391" s="375"/>
      <c r="AL391" s="378" t="s">
        <v>1474</v>
      </c>
      <c r="AM391" s="378">
        <v>9</v>
      </c>
      <c r="AN391" s="378">
        <v>0</v>
      </c>
      <c r="AO391" s="378">
        <v>0</v>
      </c>
      <c r="AP391" s="378">
        <v>37</v>
      </c>
      <c r="AQ391" s="378">
        <v>15.9</v>
      </c>
      <c r="AR391" s="378">
        <v>0.8</v>
      </c>
      <c r="AS391" s="378">
        <v>1</v>
      </c>
      <c r="AT391" s="378">
        <v>1</v>
      </c>
      <c r="AU391" s="378">
        <v>1</v>
      </c>
      <c r="AV391" s="378">
        <v>3</v>
      </c>
      <c r="AW391" s="378">
        <v>0.1</v>
      </c>
      <c r="AX391" s="378">
        <v>0</v>
      </c>
      <c r="AY391" s="379">
        <v>3.27</v>
      </c>
      <c r="AZ391" s="379">
        <v>55.51</v>
      </c>
    </row>
    <row r="392" spans="2:52" ht="17">
      <c r="B392" t="s">
        <v>1464</v>
      </c>
      <c r="C392" t="s">
        <v>170</v>
      </c>
      <c r="D392" t="s">
        <v>1491</v>
      </c>
      <c r="H392" t="s">
        <v>1469</v>
      </c>
      <c r="I392">
        <v>32</v>
      </c>
      <c r="J392">
        <v>14</v>
      </c>
      <c r="K392">
        <v>12</v>
      </c>
      <c r="L392">
        <v>1</v>
      </c>
      <c r="M392">
        <v>0</v>
      </c>
      <c r="N392">
        <v>0</v>
      </c>
      <c r="O392">
        <v>0</v>
      </c>
      <c r="P392">
        <v>0</v>
      </c>
      <c r="Q392">
        <v>0</v>
      </c>
      <c r="R392">
        <v>2</v>
      </c>
      <c r="S392">
        <v>4</v>
      </c>
      <c r="T392">
        <v>0</v>
      </c>
      <c r="U392">
        <v>59</v>
      </c>
      <c r="V392">
        <v>42</v>
      </c>
      <c r="W392">
        <v>534</v>
      </c>
      <c r="X392">
        <v>6</v>
      </c>
      <c r="Y392">
        <v>1</v>
      </c>
      <c r="Z392">
        <v>5.25</v>
      </c>
      <c r="AA392">
        <v>89.17</v>
      </c>
      <c r="AE392" s="376"/>
      <c r="AF392" s="376" t="s">
        <v>120</v>
      </c>
      <c r="AG392" s="375" t="s">
        <v>1900</v>
      </c>
      <c r="AH392" s="375" t="s">
        <v>1484</v>
      </c>
      <c r="AI392" s="375"/>
      <c r="AJ392" s="375"/>
      <c r="AK392" s="375"/>
      <c r="AL392" s="378" t="s">
        <v>1459</v>
      </c>
      <c r="AM392" s="378">
        <v>7</v>
      </c>
      <c r="AN392" s="378">
        <v>3</v>
      </c>
      <c r="AO392" s="378">
        <v>1</v>
      </c>
      <c r="AP392" s="378">
        <v>30</v>
      </c>
      <c r="AQ392" s="378">
        <v>12.2</v>
      </c>
      <c r="AR392" s="378">
        <v>3.8</v>
      </c>
      <c r="AS392" s="378">
        <v>1</v>
      </c>
      <c r="AT392" s="378">
        <v>1</v>
      </c>
      <c r="AU392" s="378">
        <v>0</v>
      </c>
      <c r="AV392" s="378">
        <v>3</v>
      </c>
      <c r="AW392" s="378">
        <v>0</v>
      </c>
      <c r="AX392" s="378">
        <v>0</v>
      </c>
      <c r="AY392" s="379">
        <v>3.26</v>
      </c>
      <c r="AZ392" s="379">
        <v>55.39</v>
      </c>
    </row>
    <row r="393" spans="2:52" ht="17">
      <c r="B393" t="s">
        <v>1483</v>
      </c>
      <c r="AE393" s="376"/>
      <c r="AF393" s="376" t="s">
        <v>120</v>
      </c>
      <c r="AG393" s="375" t="s">
        <v>2196</v>
      </c>
      <c r="AH393" s="375" t="s">
        <v>1498</v>
      </c>
      <c r="AI393" s="375"/>
      <c r="AJ393" s="375"/>
      <c r="AK393" s="375"/>
      <c r="AL393" s="378" t="s">
        <v>1475</v>
      </c>
      <c r="AM393" s="378">
        <v>6</v>
      </c>
      <c r="AN393" s="378">
        <v>2</v>
      </c>
      <c r="AO393" s="378">
        <v>0</v>
      </c>
      <c r="AP393" s="378">
        <v>40</v>
      </c>
      <c r="AQ393" s="378">
        <v>12.8</v>
      </c>
      <c r="AR393" s="378">
        <v>0.6</v>
      </c>
      <c r="AS393" s="378">
        <v>0</v>
      </c>
      <c r="AT393" s="378">
        <v>0</v>
      </c>
      <c r="AU393" s="378">
        <v>2</v>
      </c>
      <c r="AV393" s="378">
        <v>6</v>
      </c>
      <c r="AW393" s="378">
        <v>0.1</v>
      </c>
      <c r="AX393" s="378">
        <v>0</v>
      </c>
      <c r="AY393" s="379">
        <v>3.25</v>
      </c>
      <c r="AZ393" s="379">
        <v>55.28</v>
      </c>
    </row>
    <row r="394" spans="2:52" ht="17">
      <c r="B394" t="s">
        <v>1468</v>
      </c>
      <c r="C394" t="s">
        <v>179</v>
      </c>
      <c r="D394" t="s">
        <v>1524</v>
      </c>
      <c r="H394" t="s">
        <v>1480</v>
      </c>
      <c r="I394">
        <v>21</v>
      </c>
      <c r="J394">
        <v>10</v>
      </c>
      <c r="K394">
        <v>67</v>
      </c>
      <c r="L394">
        <v>19</v>
      </c>
      <c r="M394">
        <v>0</v>
      </c>
      <c r="N394">
        <v>0</v>
      </c>
      <c r="O394">
        <v>0</v>
      </c>
      <c r="P394">
        <v>0</v>
      </c>
      <c r="Q394">
        <v>0</v>
      </c>
      <c r="R394">
        <v>0</v>
      </c>
      <c r="S394">
        <v>0</v>
      </c>
      <c r="T394">
        <v>0</v>
      </c>
      <c r="U394">
        <v>71</v>
      </c>
      <c r="V394">
        <v>47</v>
      </c>
      <c r="W394">
        <v>534</v>
      </c>
      <c r="X394">
        <v>6</v>
      </c>
      <c r="Y394">
        <v>0</v>
      </c>
      <c r="Z394">
        <v>5.23</v>
      </c>
      <c r="AA394">
        <v>88.89</v>
      </c>
      <c r="AE394" s="376"/>
      <c r="AF394" s="376" t="s">
        <v>120</v>
      </c>
      <c r="AG394" s="375" t="s">
        <v>1785</v>
      </c>
      <c r="AH394" s="375" t="s">
        <v>1490</v>
      </c>
      <c r="AI394" s="375"/>
      <c r="AJ394" s="375"/>
      <c r="AK394" s="375"/>
      <c r="AL394" s="378" t="s">
        <v>1</v>
      </c>
      <c r="AM394" s="378">
        <v>13</v>
      </c>
      <c r="AN394" s="378">
        <v>0</v>
      </c>
      <c r="AO394" s="378">
        <v>0</v>
      </c>
      <c r="AP394" s="378">
        <v>38</v>
      </c>
      <c r="AQ394" s="378">
        <v>16.100000000000001</v>
      </c>
      <c r="AR394" s="378">
        <v>1.2</v>
      </c>
      <c r="AS394" s="378">
        <v>1</v>
      </c>
      <c r="AT394" s="378">
        <v>1</v>
      </c>
      <c r="AU394" s="378">
        <v>0</v>
      </c>
      <c r="AV394" s="378">
        <v>2</v>
      </c>
      <c r="AW394" s="378">
        <v>0</v>
      </c>
      <c r="AX394" s="378">
        <v>0</v>
      </c>
      <c r="AY394" s="379">
        <v>3.23</v>
      </c>
      <c r="AZ394" s="379">
        <v>54.97</v>
      </c>
    </row>
    <row r="395" spans="2:52" ht="17">
      <c r="B395" t="s">
        <v>1483</v>
      </c>
      <c r="AE395" s="376"/>
      <c r="AF395" s="376" t="s">
        <v>120</v>
      </c>
      <c r="AG395" s="375" t="s">
        <v>1901</v>
      </c>
      <c r="AH395" s="375" t="s">
        <v>1484</v>
      </c>
      <c r="AI395" s="375"/>
      <c r="AJ395" s="375"/>
      <c r="AK395" s="375"/>
      <c r="AL395" s="378" t="s">
        <v>1459</v>
      </c>
      <c r="AM395" s="378">
        <v>7</v>
      </c>
      <c r="AN395" s="378">
        <v>1</v>
      </c>
      <c r="AO395" s="378">
        <v>0</v>
      </c>
      <c r="AP395" s="378">
        <v>26</v>
      </c>
      <c r="AQ395" s="378">
        <v>9.6999999999999993</v>
      </c>
      <c r="AR395" s="378">
        <v>5</v>
      </c>
      <c r="AS395" s="378">
        <v>1</v>
      </c>
      <c r="AT395" s="378">
        <v>1</v>
      </c>
      <c r="AU395" s="378">
        <v>0</v>
      </c>
      <c r="AV395" s="378">
        <v>3</v>
      </c>
      <c r="AW395" s="378">
        <v>0</v>
      </c>
      <c r="AX395" s="378">
        <v>0</v>
      </c>
      <c r="AY395" s="379">
        <v>3.23</v>
      </c>
      <c r="AZ395" s="379">
        <v>54.94</v>
      </c>
    </row>
    <row r="396" spans="2:52" ht="17">
      <c r="B396" t="s">
        <v>120</v>
      </c>
      <c r="C396" t="s">
        <v>961</v>
      </c>
      <c r="D396" t="s">
        <v>1501</v>
      </c>
      <c r="H396" t="s">
        <v>53</v>
      </c>
      <c r="I396">
        <v>25</v>
      </c>
      <c r="J396">
        <v>6</v>
      </c>
      <c r="K396">
        <v>21</v>
      </c>
      <c r="L396">
        <v>0</v>
      </c>
      <c r="M396">
        <v>0</v>
      </c>
      <c r="N396">
        <v>0</v>
      </c>
      <c r="O396">
        <v>0</v>
      </c>
      <c r="P396">
        <v>0</v>
      </c>
      <c r="Q396">
        <v>0</v>
      </c>
      <c r="R396">
        <v>112</v>
      </c>
      <c r="S396">
        <v>534</v>
      </c>
      <c r="T396">
        <v>4</v>
      </c>
      <c r="U396">
        <v>19</v>
      </c>
      <c r="V396">
        <v>14</v>
      </c>
      <c r="W396">
        <v>127</v>
      </c>
      <c r="X396">
        <v>1</v>
      </c>
      <c r="Y396">
        <v>2</v>
      </c>
      <c r="Z396">
        <v>5.22</v>
      </c>
      <c r="AA396">
        <v>88.82</v>
      </c>
      <c r="AE396" s="376"/>
      <c r="AF396" s="376" t="s">
        <v>120</v>
      </c>
      <c r="AG396" s="375" t="s">
        <v>2197</v>
      </c>
      <c r="AH396" s="375" t="s">
        <v>1507</v>
      </c>
      <c r="AI396" s="375"/>
      <c r="AJ396" s="375"/>
      <c r="AK396" s="375"/>
      <c r="AL396" s="378" t="s">
        <v>38</v>
      </c>
      <c r="AM396" s="378">
        <v>14</v>
      </c>
      <c r="AN396" s="378">
        <v>0</v>
      </c>
      <c r="AO396" s="378">
        <v>0</v>
      </c>
      <c r="AP396" s="378">
        <v>42</v>
      </c>
      <c r="AQ396" s="378">
        <v>9.4</v>
      </c>
      <c r="AR396" s="378">
        <v>0.7</v>
      </c>
      <c r="AS396" s="378">
        <v>1</v>
      </c>
      <c r="AT396" s="378">
        <v>0</v>
      </c>
      <c r="AU396" s="378">
        <v>1</v>
      </c>
      <c r="AV396" s="378">
        <v>19</v>
      </c>
      <c r="AW396" s="378">
        <v>0.1</v>
      </c>
      <c r="AX396" s="378">
        <v>0</v>
      </c>
      <c r="AY396" s="379">
        <v>3.23</v>
      </c>
      <c r="AZ396" s="379">
        <v>54.91</v>
      </c>
    </row>
    <row r="397" spans="2:52" ht="17">
      <c r="B397" t="s">
        <v>1483</v>
      </c>
      <c r="AE397" s="376"/>
      <c r="AF397" s="376" t="s">
        <v>120</v>
      </c>
      <c r="AG397" s="375" t="s">
        <v>2198</v>
      </c>
      <c r="AH397" s="375" t="s">
        <v>1502</v>
      </c>
      <c r="AI397" s="375"/>
      <c r="AJ397" s="375"/>
      <c r="AK397" s="375"/>
      <c r="AL397" s="378" t="s">
        <v>1478</v>
      </c>
      <c r="AM397" s="378">
        <v>14</v>
      </c>
      <c r="AN397" s="378">
        <v>1</v>
      </c>
      <c r="AO397" s="378">
        <v>0</v>
      </c>
      <c r="AP397" s="378">
        <v>40</v>
      </c>
      <c r="AQ397" s="378">
        <v>5.8</v>
      </c>
      <c r="AR397" s="378">
        <v>1.1000000000000001</v>
      </c>
      <c r="AS397" s="378">
        <v>0</v>
      </c>
      <c r="AT397" s="378">
        <v>0</v>
      </c>
      <c r="AU397" s="378">
        <v>2</v>
      </c>
      <c r="AV397" s="378">
        <v>9</v>
      </c>
      <c r="AW397" s="378">
        <v>0.2</v>
      </c>
      <c r="AX397" s="378">
        <v>0</v>
      </c>
      <c r="AY397" s="379">
        <v>3.22</v>
      </c>
      <c r="AZ397" s="379">
        <v>54.76</v>
      </c>
    </row>
    <row r="398" spans="2:52" ht="17">
      <c r="B398" t="s">
        <v>120</v>
      </c>
      <c r="C398" t="s">
        <v>461</v>
      </c>
      <c r="D398" t="s">
        <v>1537</v>
      </c>
      <c r="H398" t="s">
        <v>1479</v>
      </c>
      <c r="I398">
        <v>31</v>
      </c>
      <c r="J398">
        <v>9</v>
      </c>
      <c r="K398">
        <v>2</v>
      </c>
      <c r="L398">
        <v>0</v>
      </c>
      <c r="M398">
        <v>0</v>
      </c>
      <c r="N398">
        <v>0</v>
      </c>
      <c r="O398">
        <v>0</v>
      </c>
      <c r="P398">
        <v>0</v>
      </c>
      <c r="Q398">
        <v>0</v>
      </c>
      <c r="R398">
        <v>1</v>
      </c>
      <c r="S398">
        <v>-11</v>
      </c>
      <c r="T398">
        <v>0</v>
      </c>
      <c r="U398">
        <v>86</v>
      </c>
      <c r="V398">
        <v>42</v>
      </c>
      <c r="W398">
        <v>616</v>
      </c>
      <c r="X398">
        <v>5</v>
      </c>
      <c r="Y398">
        <v>1</v>
      </c>
      <c r="Z398">
        <v>5.2</v>
      </c>
      <c r="AA398">
        <v>88.34</v>
      </c>
      <c r="AE398" s="376"/>
      <c r="AF398" s="376" t="s">
        <v>120</v>
      </c>
      <c r="AG398" s="375" t="s">
        <v>1786</v>
      </c>
      <c r="AH398" s="375" t="s">
        <v>1489</v>
      </c>
      <c r="AI398" s="375"/>
      <c r="AJ398" s="375"/>
      <c r="AK398" s="375"/>
      <c r="AL398" s="378" t="s">
        <v>1466</v>
      </c>
      <c r="AM398" s="378">
        <v>11</v>
      </c>
      <c r="AN398" s="378">
        <v>0</v>
      </c>
      <c r="AO398" s="378">
        <v>0</v>
      </c>
      <c r="AP398" s="378">
        <v>29</v>
      </c>
      <c r="AQ398" s="378">
        <v>12.1</v>
      </c>
      <c r="AR398" s="378">
        <v>3.8</v>
      </c>
      <c r="AS398" s="378">
        <v>1</v>
      </c>
      <c r="AT398" s="378">
        <v>1</v>
      </c>
      <c r="AU398" s="378">
        <v>0</v>
      </c>
      <c r="AV398" s="378">
        <v>2</v>
      </c>
      <c r="AW398" s="378">
        <v>0</v>
      </c>
      <c r="AX398" s="378">
        <v>0</v>
      </c>
      <c r="AY398" s="379">
        <v>3.2</v>
      </c>
      <c r="AZ398" s="379">
        <v>54.37</v>
      </c>
    </row>
    <row r="399" spans="2:52" ht="17">
      <c r="B399" t="s">
        <v>1483</v>
      </c>
      <c r="AE399" s="376"/>
      <c r="AF399" s="376" t="s">
        <v>120</v>
      </c>
      <c r="AG399" s="375" t="s">
        <v>1787</v>
      </c>
      <c r="AH399" s="375" t="s">
        <v>1508</v>
      </c>
      <c r="AI399" s="375"/>
      <c r="AJ399" s="375"/>
      <c r="AK399" s="375"/>
      <c r="AL399" s="378" t="s">
        <v>1479</v>
      </c>
      <c r="AM399" s="378">
        <v>9</v>
      </c>
      <c r="AN399" s="378">
        <v>0</v>
      </c>
      <c r="AO399" s="378">
        <v>0</v>
      </c>
      <c r="AP399" s="378">
        <v>39</v>
      </c>
      <c r="AQ399" s="378">
        <v>13.7</v>
      </c>
      <c r="AR399" s="378">
        <v>1.1000000000000001</v>
      </c>
      <c r="AS399" s="378">
        <v>1</v>
      </c>
      <c r="AT399" s="378">
        <v>1</v>
      </c>
      <c r="AU399" s="378">
        <v>0</v>
      </c>
      <c r="AV399" s="378">
        <v>8</v>
      </c>
      <c r="AW399" s="378">
        <v>0</v>
      </c>
      <c r="AX399" s="378">
        <v>0</v>
      </c>
      <c r="AY399" s="379">
        <v>3.2</v>
      </c>
      <c r="AZ399" s="379">
        <v>54.35</v>
      </c>
    </row>
    <row r="400" spans="2:52" ht="17">
      <c r="B400" t="s">
        <v>120</v>
      </c>
      <c r="C400" t="s">
        <v>1566</v>
      </c>
      <c r="D400" t="s">
        <v>1498</v>
      </c>
      <c r="H400" t="s">
        <v>1475</v>
      </c>
      <c r="I400">
        <v>2</v>
      </c>
      <c r="J400">
        <v>6</v>
      </c>
      <c r="K400">
        <v>1</v>
      </c>
      <c r="L400">
        <v>0</v>
      </c>
      <c r="M400">
        <v>0</v>
      </c>
      <c r="N400">
        <v>0</v>
      </c>
      <c r="O400">
        <v>0</v>
      </c>
      <c r="P400">
        <v>0</v>
      </c>
      <c r="Q400">
        <v>0</v>
      </c>
      <c r="R400">
        <v>0</v>
      </c>
      <c r="S400">
        <v>1</v>
      </c>
      <c r="T400">
        <v>0</v>
      </c>
      <c r="U400">
        <v>77</v>
      </c>
      <c r="V400">
        <v>45</v>
      </c>
      <c r="W400">
        <v>710</v>
      </c>
      <c r="X400">
        <v>3</v>
      </c>
      <c r="Y400">
        <v>1</v>
      </c>
      <c r="Z400">
        <v>5.18</v>
      </c>
      <c r="AA400">
        <v>88.09</v>
      </c>
      <c r="AE400" s="376"/>
      <c r="AF400" s="376" t="s">
        <v>120</v>
      </c>
      <c r="AG400" s="375" t="s">
        <v>1788</v>
      </c>
      <c r="AH400" s="375" t="s">
        <v>1508</v>
      </c>
      <c r="AI400" s="375"/>
      <c r="AJ400" s="375"/>
      <c r="AK400" s="375"/>
      <c r="AL400" s="378" t="s">
        <v>1479</v>
      </c>
      <c r="AM400" s="378">
        <v>9</v>
      </c>
      <c r="AN400" s="378">
        <v>0</v>
      </c>
      <c r="AO400" s="378">
        <v>0</v>
      </c>
      <c r="AP400" s="378">
        <v>39</v>
      </c>
      <c r="AQ400" s="378">
        <v>13.7</v>
      </c>
      <c r="AR400" s="378">
        <v>1.1000000000000001</v>
      </c>
      <c r="AS400" s="378">
        <v>1</v>
      </c>
      <c r="AT400" s="378">
        <v>1</v>
      </c>
      <c r="AU400" s="378">
        <v>0</v>
      </c>
      <c r="AV400" s="378">
        <v>2</v>
      </c>
      <c r="AW400" s="378">
        <v>0</v>
      </c>
      <c r="AX400" s="378">
        <v>0</v>
      </c>
      <c r="AY400" s="379">
        <v>3.2</v>
      </c>
      <c r="AZ400" s="379">
        <v>54.35</v>
      </c>
    </row>
    <row r="401" spans="2:52" ht="17">
      <c r="B401" t="s">
        <v>1483</v>
      </c>
      <c r="AE401" s="376"/>
      <c r="AF401" s="376" t="s">
        <v>120</v>
      </c>
      <c r="AG401" s="375" t="s">
        <v>1902</v>
      </c>
      <c r="AH401" s="375" t="s">
        <v>1484</v>
      </c>
      <c r="AI401" s="375"/>
      <c r="AJ401" s="375"/>
      <c r="AK401" s="375"/>
      <c r="AL401" s="378" t="s">
        <v>1459</v>
      </c>
      <c r="AM401" s="378">
        <v>7</v>
      </c>
      <c r="AN401" s="378">
        <v>3</v>
      </c>
      <c r="AO401" s="378">
        <v>1</v>
      </c>
      <c r="AP401" s="378">
        <v>28</v>
      </c>
      <c r="AQ401" s="378">
        <v>11.2</v>
      </c>
      <c r="AR401" s="378">
        <v>2.2000000000000002</v>
      </c>
      <c r="AS401" s="378">
        <v>1</v>
      </c>
      <c r="AT401" s="378">
        <v>1</v>
      </c>
      <c r="AU401" s="378">
        <v>2</v>
      </c>
      <c r="AV401" s="378">
        <v>3</v>
      </c>
      <c r="AW401" s="378">
        <v>0.3</v>
      </c>
      <c r="AX401" s="378">
        <v>0</v>
      </c>
      <c r="AY401" s="379">
        <v>3.19</v>
      </c>
      <c r="AZ401" s="379">
        <v>54.25</v>
      </c>
    </row>
    <row r="402" spans="2:52" ht="17">
      <c r="B402" t="s">
        <v>1464</v>
      </c>
      <c r="C402" t="s">
        <v>605</v>
      </c>
      <c r="D402" t="s">
        <v>1492</v>
      </c>
      <c r="H402" t="s">
        <v>34</v>
      </c>
      <c r="I402">
        <v>1</v>
      </c>
      <c r="J402">
        <v>7</v>
      </c>
      <c r="K402">
        <v>20</v>
      </c>
      <c r="L402">
        <v>5</v>
      </c>
      <c r="M402">
        <v>0</v>
      </c>
      <c r="N402">
        <v>0</v>
      </c>
      <c r="O402">
        <v>0</v>
      </c>
      <c r="P402">
        <v>0</v>
      </c>
      <c r="Q402">
        <v>0</v>
      </c>
      <c r="R402">
        <v>2</v>
      </c>
      <c r="S402">
        <v>24</v>
      </c>
      <c r="T402">
        <v>0</v>
      </c>
      <c r="U402">
        <v>71</v>
      </c>
      <c r="V402">
        <v>40</v>
      </c>
      <c r="W402">
        <v>607</v>
      </c>
      <c r="X402">
        <v>4</v>
      </c>
      <c r="Y402">
        <v>0</v>
      </c>
      <c r="Z402">
        <v>5.17</v>
      </c>
      <c r="AA402">
        <v>87.91</v>
      </c>
      <c r="AE402" s="376"/>
      <c r="AF402" s="376" t="s">
        <v>120</v>
      </c>
      <c r="AG402" s="375" t="s">
        <v>1903</v>
      </c>
      <c r="AH402" s="375" t="s">
        <v>1488</v>
      </c>
      <c r="AI402" s="375"/>
      <c r="AJ402" s="375"/>
      <c r="AK402" s="375"/>
      <c r="AL402" s="378" t="s">
        <v>1465</v>
      </c>
      <c r="AM402" s="378">
        <v>7</v>
      </c>
      <c r="AN402" s="378">
        <v>2</v>
      </c>
      <c r="AO402" s="378">
        <v>1</v>
      </c>
      <c r="AP402" s="378">
        <v>30</v>
      </c>
      <c r="AQ402" s="378">
        <v>13.6</v>
      </c>
      <c r="AR402" s="378">
        <v>2.8</v>
      </c>
      <c r="AS402" s="378">
        <v>3</v>
      </c>
      <c r="AT402" s="378">
        <v>0</v>
      </c>
      <c r="AU402" s="378">
        <v>0</v>
      </c>
      <c r="AV402" s="378">
        <v>1</v>
      </c>
      <c r="AW402" s="378">
        <v>0</v>
      </c>
      <c r="AX402" s="378">
        <v>0</v>
      </c>
      <c r="AY402" s="379">
        <v>3.18</v>
      </c>
      <c r="AZ402" s="379">
        <v>54.06</v>
      </c>
    </row>
    <row r="403" spans="2:52" ht="17">
      <c r="B403" t="s">
        <v>1483</v>
      </c>
      <c r="AE403" s="376"/>
      <c r="AF403" s="376" t="s">
        <v>120</v>
      </c>
      <c r="AG403" s="375" t="s">
        <v>1904</v>
      </c>
      <c r="AH403" s="375" t="s">
        <v>1511</v>
      </c>
      <c r="AI403" s="375"/>
      <c r="AJ403" s="375"/>
      <c r="AK403" s="375"/>
      <c r="AL403" s="378" t="s">
        <v>49</v>
      </c>
      <c r="AM403" s="378">
        <v>14</v>
      </c>
      <c r="AN403" s="378">
        <v>0</v>
      </c>
      <c r="AO403" s="378">
        <v>0</v>
      </c>
      <c r="AP403" s="378">
        <v>24</v>
      </c>
      <c r="AQ403" s="378">
        <v>10.199999999999999</v>
      </c>
      <c r="AR403" s="378">
        <v>5.2</v>
      </c>
      <c r="AS403" s="378">
        <v>1</v>
      </c>
      <c r="AT403" s="378">
        <v>1</v>
      </c>
      <c r="AU403" s="378">
        <v>0</v>
      </c>
      <c r="AV403" s="378">
        <v>2</v>
      </c>
      <c r="AW403" s="378">
        <v>0</v>
      </c>
      <c r="AX403" s="378">
        <v>0</v>
      </c>
      <c r="AY403" s="379">
        <v>3.18</v>
      </c>
      <c r="AZ403" s="379">
        <v>53.98</v>
      </c>
    </row>
    <row r="404" spans="2:52" ht="17">
      <c r="B404" t="s">
        <v>1458</v>
      </c>
      <c r="C404" t="s">
        <v>201</v>
      </c>
      <c r="D404" t="s">
        <v>1492</v>
      </c>
      <c r="H404" t="s">
        <v>34</v>
      </c>
      <c r="I404">
        <v>5</v>
      </c>
      <c r="J404">
        <v>7</v>
      </c>
      <c r="K404">
        <v>62</v>
      </c>
      <c r="L404">
        <v>14</v>
      </c>
      <c r="M404">
        <v>0</v>
      </c>
      <c r="N404">
        <v>0</v>
      </c>
      <c r="O404">
        <v>0</v>
      </c>
      <c r="P404">
        <v>0</v>
      </c>
      <c r="Q404">
        <v>0</v>
      </c>
      <c r="R404">
        <v>0</v>
      </c>
      <c r="S404">
        <v>0</v>
      </c>
      <c r="T404">
        <v>0</v>
      </c>
      <c r="U404">
        <v>90</v>
      </c>
      <c r="V404">
        <v>64</v>
      </c>
      <c r="W404">
        <v>646</v>
      </c>
      <c r="X404">
        <v>4</v>
      </c>
      <c r="Y404">
        <v>1</v>
      </c>
      <c r="Z404">
        <v>5.04</v>
      </c>
      <c r="AA404">
        <v>85.73</v>
      </c>
      <c r="AE404" s="376"/>
      <c r="AF404" s="376" t="s">
        <v>120</v>
      </c>
      <c r="AG404" s="375" t="s">
        <v>1789</v>
      </c>
      <c r="AH404" s="375" t="s">
        <v>1532</v>
      </c>
      <c r="AI404" s="375"/>
      <c r="AJ404" s="375"/>
      <c r="AK404" s="375"/>
      <c r="AL404" s="378" t="s">
        <v>1474</v>
      </c>
      <c r="AM404" s="378">
        <v>9</v>
      </c>
      <c r="AN404" s="378">
        <v>0</v>
      </c>
      <c r="AO404" s="378">
        <v>0</v>
      </c>
      <c r="AP404" s="378">
        <v>29</v>
      </c>
      <c r="AQ404" s="378">
        <v>13.6</v>
      </c>
      <c r="AR404" s="378">
        <v>3.4</v>
      </c>
      <c r="AS404" s="378">
        <v>1</v>
      </c>
      <c r="AT404" s="378">
        <v>1</v>
      </c>
      <c r="AU404" s="378">
        <v>0</v>
      </c>
      <c r="AV404" s="378">
        <v>1</v>
      </c>
      <c r="AW404" s="378">
        <v>0.1</v>
      </c>
      <c r="AX404" s="378">
        <v>0</v>
      </c>
      <c r="AY404" s="379">
        <v>3.17</v>
      </c>
      <c r="AZ404" s="379">
        <v>53.9</v>
      </c>
    </row>
    <row r="405" spans="2:52" ht="17">
      <c r="B405" t="s">
        <v>1483</v>
      </c>
      <c r="AE405" s="376"/>
      <c r="AF405" s="376" t="s">
        <v>120</v>
      </c>
      <c r="AG405" s="375" t="s">
        <v>1905</v>
      </c>
      <c r="AH405" s="375" t="s">
        <v>1491</v>
      </c>
      <c r="AI405" s="375"/>
      <c r="AJ405" s="375"/>
      <c r="AK405" s="375"/>
      <c r="AL405" s="378" t="s">
        <v>1469</v>
      </c>
      <c r="AM405" s="378">
        <v>14</v>
      </c>
      <c r="AN405" s="378">
        <v>0</v>
      </c>
      <c r="AO405" s="378">
        <v>0</v>
      </c>
      <c r="AP405" s="378">
        <v>26</v>
      </c>
      <c r="AQ405" s="378">
        <v>24.9</v>
      </c>
      <c r="AR405" s="378">
        <v>2.8</v>
      </c>
      <c r="AS405" s="378">
        <v>1</v>
      </c>
      <c r="AT405" s="378">
        <v>1</v>
      </c>
      <c r="AU405" s="378">
        <v>0</v>
      </c>
      <c r="AV405" s="378">
        <v>4</v>
      </c>
      <c r="AW405" s="378">
        <v>0</v>
      </c>
      <c r="AX405" s="378">
        <v>0</v>
      </c>
      <c r="AY405" s="379">
        <v>3.16</v>
      </c>
      <c r="AZ405" s="379">
        <v>53.78</v>
      </c>
    </row>
    <row r="406" spans="2:52" ht="17">
      <c r="B406" t="s">
        <v>120</v>
      </c>
      <c r="C406" t="s">
        <v>665</v>
      </c>
      <c r="D406" t="s">
        <v>1526</v>
      </c>
      <c r="H406" t="s">
        <v>1459</v>
      </c>
      <c r="I406">
        <v>20</v>
      </c>
      <c r="J406">
        <v>7</v>
      </c>
      <c r="K406">
        <v>22</v>
      </c>
      <c r="L406">
        <v>1</v>
      </c>
      <c r="M406">
        <v>0</v>
      </c>
      <c r="N406">
        <v>0</v>
      </c>
      <c r="O406">
        <v>0</v>
      </c>
      <c r="P406">
        <v>0</v>
      </c>
      <c r="Q406">
        <v>0</v>
      </c>
      <c r="R406">
        <v>17</v>
      </c>
      <c r="S406">
        <v>93</v>
      </c>
      <c r="T406">
        <v>1</v>
      </c>
      <c r="U406">
        <v>56</v>
      </c>
      <c r="V406">
        <v>45</v>
      </c>
      <c r="W406">
        <v>497</v>
      </c>
      <c r="X406">
        <v>4</v>
      </c>
      <c r="Y406">
        <v>1</v>
      </c>
      <c r="Z406">
        <v>5.04</v>
      </c>
      <c r="AA406">
        <v>85.61</v>
      </c>
      <c r="AE406" s="376"/>
      <c r="AF406" s="376" t="s">
        <v>120</v>
      </c>
      <c r="AG406" s="375" t="s">
        <v>1906</v>
      </c>
      <c r="AH406" s="375" t="s">
        <v>1487</v>
      </c>
      <c r="AI406" s="375"/>
      <c r="AJ406" s="375"/>
      <c r="AK406" s="375"/>
      <c r="AL406" s="378" t="s">
        <v>1463</v>
      </c>
      <c r="AM406" s="378">
        <v>10</v>
      </c>
      <c r="AN406" s="378">
        <v>0</v>
      </c>
      <c r="AO406" s="378">
        <v>0</v>
      </c>
      <c r="AP406" s="378">
        <v>33</v>
      </c>
      <c r="AQ406" s="378">
        <v>13.2</v>
      </c>
      <c r="AR406" s="378">
        <v>2.5</v>
      </c>
      <c r="AS406" s="378">
        <v>1</v>
      </c>
      <c r="AT406" s="378">
        <v>1</v>
      </c>
      <c r="AU406" s="378">
        <v>0</v>
      </c>
      <c r="AV406" s="378">
        <v>3</v>
      </c>
      <c r="AW406" s="378">
        <v>0</v>
      </c>
      <c r="AX406" s="378">
        <v>0</v>
      </c>
      <c r="AY406" s="379">
        <v>3.16</v>
      </c>
      <c r="AZ406" s="379">
        <v>53.69</v>
      </c>
    </row>
    <row r="407" spans="2:52" ht="18">
      <c r="B407" t="s">
        <v>1483</v>
      </c>
      <c r="AE407" s="376"/>
      <c r="AF407" s="376" t="s">
        <v>120</v>
      </c>
      <c r="AG407" s="377" t="s">
        <v>1380</v>
      </c>
      <c r="AH407" s="377" t="s">
        <v>1726</v>
      </c>
      <c r="AI407" s="377"/>
      <c r="AJ407" s="377"/>
      <c r="AK407" s="377"/>
      <c r="AL407" s="378" t="s">
        <v>1478</v>
      </c>
      <c r="AM407" s="378">
        <v>14</v>
      </c>
      <c r="AN407" s="378">
        <v>4</v>
      </c>
      <c r="AO407" s="378">
        <v>0</v>
      </c>
      <c r="AP407" s="378">
        <v>36</v>
      </c>
      <c r="AQ407" s="378">
        <v>19.8</v>
      </c>
      <c r="AR407" s="378">
        <v>0.9</v>
      </c>
      <c r="AS407" s="378">
        <v>1</v>
      </c>
      <c r="AT407" s="378">
        <v>1</v>
      </c>
      <c r="AU407" s="378">
        <v>0</v>
      </c>
      <c r="AV407" s="378">
        <v>1</v>
      </c>
      <c r="AW407" s="378">
        <v>0</v>
      </c>
      <c r="AX407" s="378">
        <v>0</v>
      </c>
      <c r="AY407" s="379">
        <v>3.15</v>
      </c>
      <c r="AZ407" s="379">
        <v>53.6</v>
      </c>
    </row>
    <row r="408" spans="2:52" ht="17">
      <c r="B408" t="s">
        <v>1467</v>
      </c>
      <c r="C408" t="s">
        <v>573</v>
      </c>
      <c r="D408" t="s">
        <v>1540</v>
      </c>
      <c r="H408" t="s">
        <v>49</v>
      </c>
      <c r="I408">
        <v>15</v>
      </c>
      <c r="J408">
        <v>14</v>
      </c>
      <c r="K408">
        <v>24</v>
      </c>
      <c r="L408">
        <v>2</v>
      </c>
      <c r="M408">
        <v>0</v>
      </c>
      <c r="N408">
        <v>0</v>
      </c>
      <c r="O408">
        <v>0</v>
      </c>
      <c r="P408">
        <v>0</v>
      </c>
      <c r="Q408">
        <v>0</v>
      </c>
      <c r="R408">
        <v>1</v>
      </c>
      <c r="S408">
        <v>2</v>
      </c>
      <c r="T408">
        <v>0</v>
      </c>
      <c r="U408">
        <v>68</v>
      </c>
      <c r="V408">
        <v>46</v>
      </c>
      <c r="W408">
        <v>476</v>
      </c>
      <c r="X408">
        <v>6</v>
      </c>
      <c r="Y408">
        <v>1</v>
      </c>
      <c r="Z408">
        <v>4.95</v>
      </c>
      <c r="AA408">
        <v>84.07</v>
      </c>
      <c r="AE408" s="376"/>
      <c r="AF408" s="376" t="s">
        <v>120</v>
      </c>
      <c r="AG408" s="375" t="s">
        <v>2199</v>
      </c>
      <c r="AH408" s="375" t="s">
        <v>1516</v>
      </c>
      <c r="AI408" s="375"/>
      <c r="AJ408" s="375"/>
      <c r="AK408" s="375"/>
      <c r="AL408" s="378" t="s">
        <v>2</v>
      </c>
      <c r="AM408" s="378">
        <v>6</v>
      </c>
      <c r="AN408" s="378">
        <v>0</v>
      </c>
      <c r="AO408" s="378">
        <v>0</v>
      </c>
      <c r="AP408" s="378">
        <v>43</v>
      </c>
      <c r="AQ408" s="378">
        <v>10.4</v>
      </c>
      <c r="AR408" s="378">
        <v>0.5</v>
      </c>
      <c r="AS408" s="378">
        <v>0</v>
      </c>
      <c r="AT408" s="378">
        <v>0</v>
      </c>
      <c r="AU408" s="378">
        <v>1</v>
      </c>
      <c r="AV408" s="378">
        <v>3</v>
      </c>
      <c r="AW408" s="378">
        <v>0.1</v>
      </c>
      <c r="AX408" s="378">
        <v>0</v>
      </c>
      <c r="AY408" s="379">
        <v>3.15</v>
      </c>
      <c r="AZ408" s="379">
        <v>53.54</v>
      </c>
    </row>
    <row r="409" spans="2:52" ht="17">
      <c r="B409" t="s">
        <v>1483</v>
      </c>
      <c r="AE409" s="376"/>
      <c r="AF409" s="376" t="s">
        <v>120</v>
      </c>
      <c r="AG409" s="375" t="s">
        <v>1907</v>
      </c>
      <c r="AH409" s="375" t="s">
        <v>1532</v>
      </c>
      <c r="AI409" s="375"/>
      <c r="AJ409" s="375"/>
      <c r="AK409" s="375"/>
      <c r="AL409" s="378" t="s">
        <v>1474</v>
      </c>
      <c r="AM409" s="378">
        <v>9</v>
      </c>
      <c r="AN409" s="378">
        <v>0</v>
      </c>
      <c r="AO409" s="378">
        <v>0</v>
      </c>
      <c r="AP409" s="378">
        <v>24</v>
      </c>
      <c r="AQ409" s="378">
        <v>11.1</v>
      </c>
      <c r="AR409" s="378">
        <v>3.9</v>
      </c>
      <c r="AS409" s="378">
        <v>1</v>
      </c>
      <c r="AT409" s="378">
        <v>3</v>
      </c>
      <c r="AU409" s="378">
        <v>0</v>
      </c>
      <c r="AV409" s="378">
        <v>1</v>
      </c>
      <c r="AW409" s="378">
        <v>0</v>
      </c>
      <c r="AX409" s="378">
        <v>0</v>
      </c>
      <c r="AY409" s="379">
        <v>3.14</v>
      </c>
      <c r="AZ409" s="379">
        <v>53.35</v>
      </c>
    </row>
    <row r="410" spans="2:52" ht="17">
      <c r="B410" t="s">
        <v>1347</v>
      </c>
      <c r="C410" t="s">
        <v>189</v>
      </c>
      <c r="D410" t="s">
        <v>1519</v>
      </c>
      <c r="H410" t="s">
        <v>52</v>
      </c>
      <c r="I410">
        <v>2</v>
      </c>
      <c r="J410">
        <v>11</v>
      </c>
      <c r="K410">
        <v>41</v>
      </c>
      <c r="L410">
        <v>9</v>
      </c>
      <c r="M410">
        <v>0</v>
      </c>
      <c r="N410">
        <v>0</v>
      </c>
      <c r="O410">
        <v>0</v>
      </c>
      <c r="P410">
        <v>0</v>
      </c>
      <c r="Q410">
        <v>0</v>
      </c>
      <c r="R410">
        <v>1</v>
      </c>
      <c r="S410">
        <v>-1</v>
      </c>
      <c r="T410">
        <v>0</v>
      </c>
      <c r="U410">
        <v>87</v>
      </c>
      <c r="V410">
        <v>63</v>
      </c>
      <c r="W410">
        <v>643</v>
      </c>
      <c r="X410">
        <v>4</v>
      </c>
      <c r="Y410">
        <v>1</v>
      </c>
      <c r="Z410">
        <v>4.9400000000000004</v>
      </c>
      <c r="AA410">
        <v>84.02</v>
      </c>
      <c r="AE410" s="376"/>
      <c r="AF410" s="376" t="s">
        <v>120</v>
      </c>
      <c r="AG410" s="375" t="s">
        <v>1790</v>
      </c>
      <c r="AH410" s="375" t="s">
        <v>1487</v>
      </c>
      <c r="AI410" s="375"/>
      <c r="AJ410" s="375"/>
      <c r="AK410" s="375"/>
      <c r="AL410" s="378" t="s">
        <v>1463</v>
      </c>
      <c r="AM410" s="378">
        <v>10</v>
      </c>
      <c r="AN410" s="378">
        <v>0</v>
      </c>
      <c r="AO410" s="378">
        <v>0</v>
      </c>
      <c r="AP410" s="378">
        <v>34</v>
      </c>
      <c r="AQ410" s="378">
        <v>18.399999999999999</v>
      </c>
      <c r="AR410" s="378">
        <v>1.5</v>
      </c>
      <c r="AS410" s="378">
        <v>1</v>
      </c>
      <c r="AT410" s="378">
        <v>1</v>
      </c>
      <c r="AU410" s="378">
        <v>0</v>
      </c>
      <c r="AV410" s="378">
        <v>2</v>
      </c>
      <c r="AW410" s="378">
        <v>0</v>
      </c>
      <c r="AX410" s="378">
        <v>0</v>
      </c>
      <c r="AY410" s="379">
        <v>3.14</v>
      </c>
      <c r="AZ410" s="379">
        <v>53.34</v>
      </c>
    </row>
    <row r="411" spans="2:52" ht="17">
      <c r="B411" t="s">
        <v>1483</v>
      </c>
      <c r="AE411" s="376"/>
      <c r="AF411" s="376" t="s">
        <v>120</v>
      </c>
      <c r="AG411" s="375" t="s">
        <v>1791</v>
      </c>
      <c r="AH411" s="375" t="s">
        <v>1485</v>
      </c>
      <c r="AI411" s="375"/>
      <c r="AJ411" s="375"/>
      <c r="AK411" s="375"/>
      <c r="AL411" s="378" t="s">
        <v>1461</v>
      </c>
      <c r="AM411" s="378">
        <v>8</v>
      </c>
      <c r="AN411" s="378">
        <v>0</v>
      </c>
      <c r="AO411" s="378">
        <v>0</v>
      </c>
      <c r="AP411" s="378">
        <v>39</v>
      </c>
      <c r="AQ411" s="378">
        <v>13.2</v>
      </c>
      <c r="AR411" s="378">
        <v>0.9</v>
      </c>
      <c r="AS411" s="378">
        <v>1</v>
      </c>
      <c r="AT411" s="378">
        <v>1</v>
      </c>
      <c r="AU411" s="378">
        <v>0</v>
      </c>
      <c r="AV411" s="378">
        <v>2</v>
      </c>
      <c r="AW411" s="378">
        <v>0</v>
      </c>
      <c r="AX411" s="378">
        <v>0</v>
      </c>
      <c r="AY411" s="379">
        <v>3.14</v>
      </c>
      <c r="AZ411" s="379">
        <v>53.33</v>
      </c>
    </row>
    <row r="412" spans="2:52" ht="17">
      <c r="B412" t="s">
        <v>120</v>
      </c>
      <c r="C412" t="s">
        <v>1567</v>
      </c>
      <c r="D412" t="s">
        <v>1504</v>
      </c>
      <c r="H412" t="s">
        <v>36</v>
      </c>
      <c r="I412">
        <v>5</v>
      </c>
      <c r="J412">
        <v>11</v>
      </c>
      <c r="K412">
        <v>3</v>
      </c>
      <c r="L412">
        <v>0</v>
      </c>
      <c r="M412">
        <v>0</v>
      </c>
      <c r="N412">
        <v>0</v>
      </c>
      <c r="O412">
        <v>0</v>
      </c>
      <c r="P412">
        <v>0</v>
      </c>
      <c r="Q412">
        <v>0</v>
      </c>
      <c r="R412">
        <v>3</v>
      </c>
      <c r="S412">
        <v>8</v>
      </c>
      <c r="T412">
        <v>0</v>
      </c>
      <c r="U412">
        <v>74</v>
      </c>
      <c r="V412">
        <v>51</v>
      </c>
      <c r="W412">
        <v>605</v>
      </c>
      <c r="X412">
        <v>4</v>
      </c>
      <c r="Y412">
        <v>1</v>
      </c>
      <c r="Z412">
        <v>4.9400000000000004</v>
      </c>
      <c r="AA412">
        <v>83.92</v>
      </c>
      <c r="AE412" s="376"/>
      <c r="AF412" s="376" t="s">
        <v>120</v>
      </c>
      <c r="AG412" s="375" t="s">
        <v>1792</v>
      </c>
      <c r="AH412" s="375" t="s">
        <v>1505</v>
      </c>
      <c r="AI412" s="375"/>
      <c r="AJ412" s="375"/>
      <c r="AK412" s="375"/>
      <c r="AL412" s="378" t="s">
        <v>34</v>
      </c>
      <c r="AM412" s="378">
        <v>7</v>
      </c>
      <c r="AN412" s="378">
        <v>0</v>
      </c>
      <c r="AO412" s="378">
        <v>0</v>
      </c>
      <c r="AP412" s="378">
        <v>38</v>
      </c>
      <c r="AQ412" s="378">
        <v>11.6</v>
      </c>
      <c r="AR412" s="378">
        <v>1.3</v>
      </c>
      <c r="AS412" s="378">
        <v>1</v>
      </c>
      <c r="AT412" s="378">
        <v>1</v>
      </c>
      <c r="AU412" s="378">
        <v>0</v>
      </c>
      <c r="AV412" s="378">
        <v>2</v>
      </c>
      <c r="AW412" s="378">
        <v>0</v>
      </c>
      <c r="AX412" s="378">
        <v>0</v>
      </c>
      <c r="AY412" s="379">
        <v>3.13</v>
      </c>
      <c r="AZ412" s="379">
        <v>53.13</v>
      </c>
    </row>
    <row r="413" spans="2:52" ht="17">
      <c r="B413" t="s">
        <v>1483</v>
      </c>
      <c r="AE413" s="376"/>
      <c r="AF413" s="376" t="s">
        <v>120</v>
      </c>
      <c r="AG413" s="375" t="s">
        <v>1793</v>
      </c>
      <c r="AH413" s="375" t="s">
        <v>1515</v>
      </c>
      <c r="AI413" s="375"/>
      <c r="AJ413" s="375"/>
      <c r="AK413" s="375"/>
      <c r="AL413" s="378" t="s">
        <v>25</v>
      </c>
      <c r="AM413" s="378">
        <v>10</v>
      </c>
      <c r="AN413" s="378">
        <v>0</v>
      </c>
      <c r="AO413" s="378">
        <v>0</v>
      </c>
      <c r="AP413" s="378">
        <v>33</v>
      </c>
      <c r="AQ413" s="378">
        <v>21.6</v>
      </c>
      <c r="AR413" s="378">
        <v>1.2</v>
      </c>
      <c r="AS413" s="378">
        <v>1</v>
      </c>
      <c r="AT413" s="378">
        <v>1</v>
      </c>
      <c r="AU413" s="378">
        <v>0</v>
      </c>
      <c r="AV413" s="378">
        <v>4</v>
      </c>
      <c r="AW413" s="378">
        <v>0</v>
      </c>
      <c r="AX413" s="378">
        <v>0</v>
      </c>
      <c r="AY413" s="379">
        <v>3.1</v>
      </c>
      <c r="AZ413" s="379">
        <v>52.72</v>
      </c>
    </row>
    <row r="414" spans="2:52" ht="17">
      <c r="B414" t="s">
        <v>120</v>
      </c>
      <c r="C414" t="s">
        <v>145</v>
      </c>
      <c r="D414" t="s">
        <v>1491</v>
      </c>
      <c r="H414" t="s">
        <v>1469</v>
      </c>
      <c r="I414">
        <v>32</v>
      </c>
      <c r="J414">
        <v>14</v>
      </c>
      <c r="K414">
        <v>17</v>
      </c>
      <c r="L414">
        <v>1</v>
      </c>
      <c r="M414">
        <v>0</v>
      </c>
      <c r="N414">
        <v>0</v>
      </c>
      <c r="O414">
        <v>0</v>
      </c>
      <c r="P414">
        <v>0</v>
      </c>
      <c r="Q414">
        <v>0</v>
      </c>
      <c r="R414">
        <v>1</v>
      </c>
      <c r="S414">
        <v>5</v>
      </c>
      <c r="T414">
        <v>0</v>
      </c>
      <c r="U414">
        <v>82</v>
      </c>
      <c r="V414">
        <v>48</v>
      </c>
      <c r="W414">
        <v>662</v>
      </c>
      <c r="X414">
        <v>3</v>
      </c>
      <c r="Y414">
        <v>1</v>
      </c>
      <c r="Z414">
        <v>4.88</v>
      </c>
      <c r="AA414">
        <v>82.99</v>
      </c>
      <c r="AE414" s="376"/>
      <c r="AF414" s="376" t="s">
        <v>120</v>
      </c>
      <c r="AG414" s="375" t="s">
        <v>1908</v>
      </c>
      <c r="AH414" s="375" t="s">
        <v>1502</v>
      </c>
      <c r="AI414" s="375"/>
      <c r="AJ414" s="375"/>
      <c r="AK414" s="375"/>
      <c r="AL414" s="378" t="s">
        <v>1478</v>
      </c>
      <c r="AM414" s="378">
        <v>14</v>
      </c>
      <c r="AN414" s="378">
        <v>0</v>
      </c>
      <c r="AO414" s="378">
        <v>0</v>
      </c>
      <c r="AP414" s="378">
        <v>24</v>
      </c>
      <c r="AQ414" s="378">
        <v>27.8</v>
      </c>
      <c r="AR414" s="378">
        <v>2.6</v>
      </c>
      <c r="AS414" s="378">
        <v>1</v>
      </c>
      <c r="AT414" s="378">
        <v>1</v>
      </c>
      <c r="AU414" s="378">
        <v>0</v>
      </c>
      <c r="AV414" s="378">
        <v>1</v>
      </c>
      <c r="AW414" s="378">
        <v>0</v>
      </c>
      <c r="AX414" s="378">
        <v>0</v>
      </c>
      <c r="AY414" s="379">
        <v>3.08</v>
      </c>
      <c r="AZ414" s="379">
        <v>52.41</v>
      </c>
    </row>
    <row r="415" spans="2:52" ht="17">
      <c r="B415" t="s">
        <v>1483</v>
      </c>
      <c r="AE415" s="376"/>
      <c r="AF415" s="376" t="s">
        <v>120</v>
      </c>
      <c r="AG415" s="375" t="s">
        <v>1909</v>
      </c>
      <c r="AH415" s="375" t="s">
        <v>1485</v>
      </c>
      <c r="AI415" s="375"/>
      <c r="AJ415" s="375"/>
      <c r="AK415" s="375"/>
      <c r="AL415" s="378" t="s">
        <v>1461</v>
      </c>
      <c r="AM415" s="378">
        <v>8</v>
      </c>
      <c r="AN415" s="378">
        <v>0</v>
      </c>
      <c r="AO415" s="378">
        <v>0</v>
      </c>
      <c r="AP415" s="378">
        <v>31</v>
      </c>
      <c r="AQ415" s="378">
        <v>19.399999999999999</v>
      </c>
      <c r="AR415" s="378">
        <v>1.9</v>
      </c>
      <c r="AS415" s="378">
        <v>1</v>
      </c>
      <c r="AT415" s="378">
        <v>1</v>
      </c>
      <c r="AU415" s="378">
        <v>0</v>
      </c>
      <c r="AV415" s="378">
        <v>2</v>
      </c>
      <c r="AW415" s="378">
        <v>0</v>
      </c>
      <c r="AX415" s="378">
        <v>0</v>
      </c>
      <c r="AY415" s="379">
        <v>3.08</v>
      </c>
      <c r="AZ415" s="379">
        <v>52.39</v>
      </c>
    </row>
    <row r="416" spans="2:52" ht="17">
      <c r="B416" t="s">
        <v>120</v>
      </c>
      <c r="C416" t="s">
        <v>955</v>
      </c>
      <c r="D416" t="s">
        <v>1491</v>
      </c>
      <c r="H416" t="s">
        <v>1469</v>
      </c>
      <c r="I416">
        <v>32</v>
      </c>
      <c r="J416">
        <v>14</v>
      </c>
      <c r="K416">
        <v>41</v>
      </c>
      <c r="L416">
        <v>1</v>
      </c>
      <c r="M416">
        <v>0</v>
      </c>
      <c r="N416">
        <v>0</v>
      </c>
      <c r="O416">
        <v>0</v>
      </c>
      <c r="P416">
        <v>0</v>
      </c>
      <c r="Q416">
        <v>0</v>
      </c>
      <c r="R416">
        <v>2</v>
      </c>
      <c r="S416">
        <v>12</v>
      </c>
      <c r="T416">
        <v>0</v>
      </c>
      <c r="U416">
        <v>63</v>
      </c>
      <c r="V416">
        <v>39</v>
      </c>
      <c r="W416">
        <v>601</v>
      </c>
      <c r="X416">
        <v>4</v>
      </c>
      <c r="Y416">
        <v>2</v>
      </c>
      <c r="Z416">
        <v>4.76</v>
      </c>
      <c r="AA416">
        <v>80.91</v>
      </c>
      <c r="AE416" s="376"/>
      <c r="AF416" s="376" t="s">
        <v>120</v>
      </c>
      <c r="AG416" s="375" t="s">
        <v>1794</v>
      </c>
      <c r="AH416" s="375" t="s">
        <v>1493</v>
      </c>
      <c r="AI416" s="375"/>
      <c r="AJ416" s="375"/>
      <c r="AK416" s="375"/>
      <c r="AL416" s="378" t="s">
        <v>1471</v>
      </c>
      <c r="AM416" s="378">
        <v>9</v>
      </c>
      <c r="AN416" s="378">
        <v>0</v>
      </c>
      <c r="AO416" s="378">
        <v>0</v>
      </c>
      <c r="AP416" s="378">
        <v>30</v>
      </c>
      <c r="AQ416" s="378">
        <v>17</v>
      </c>
      <c r="AR416" s="378">
        <v>2.4</v>
      </c>
      <c r="AS416" s="378">
        <v>0</v>
      </c>
      <c r="AT416" s="378">
        <v>2</v>
      </c>
      <c r="AU416" s="378">
        <v>0</v>
      </c>
      <c r="AV416" s="378">
        <v>1</v>
      </c>
      <c r="AW416" s="378">
        <v>0</v>
      </c>
      <c r="AX416" s="378">
        <v>0</v>
      </c>
      <c r="AY416" s="379">
        <v>3.08</v>
      </c>
      <c r="AZ416" s="379">
        <v>52.3</v>
      </c>
    </row>
    <row r="417" spans="2:52" ht="17">
      <c r="B417" t="s">
        <v>1483</v>
      </c>
      <c r="AE417" s="376"/>
      <c r="AF417" s="376" t="s">
        <v>120</v>
      </c>
      <c r="AG417" s="375" t="s">
        <v>1910</v>
      </c>
      <c r="AH417" s="375" t="s">
        <v>1493</v>
      </c>
      <c r="AI417" s="375"/>
      <c r="AJ417" s="375"/>
      <c r="AK417" s="375"/>
      <c r="AL417" s="378" t="s">
        <v>1471</v>
      </c>
      <c r="AM417" s="378">
        <v>9</v>
      </c>
      <c r="AN417" s="378">
        <v>1</v>
      </c>
      <c r="AO417" s="378">
        <v>0</v>
      </c>
      <c r="AP417" s="378">
        <v>35</v>
      </c>
      <c r="AQ417" s="378">
        <v>11.1</v>
      </c>
      <c r="AR417" s="378">
        <v>2.4</v>
      </c>
      <c r="AS417" s="378">
        <v>1</v>
      </c>
      <c r="AT417" s="378">
        <v>0</v>
      </c>
      <c r="AU417" s="378">
        <v>0</v>
      </c>
      <c r="AV417" s="378">
        <v>1</v>
      </c>
      <c r="AW417" s="378">
        <v>0</v>
      </c>
      <c r="AX417" s="378">
        <v>0</v>
      </c>
      <c r="AY417" s="379">
        <v>3.07</v>
      </c>
      <c r="AZ417" s="379">
        <v>52.23</v>
      </c>
    </row>
    <row r="418" spans="2:52" ht="18">
      <c r="B418" t="s">
        <v>120</v>
      </c>
      <c r="C418" t="s">
        <v>937</v>
      </c>
      <c r="D418" t="s">
        <v>1540</v>
      </c>
      <c r="H418" t="s">
        <v>49</v>
      </c>
      <c r="I418">
        <v>22</v>
      </c>
      <c r="J418">
        <v>14</v>
      </c>
      <c r="K418">
        <v>68</v>
      </c>
      <c r="L418">
        <v>3</v>
      </c>
      <c r="M418">
        <v>0</v>
      </c>
      <c r="N418">
        <v>0</v>
      </c>
      <c r="O418">
        <v>0</v>
      </c>
      <c r="P418">
        <v>0</v>
      </c>
      <c r="Q418">
        <v>0</v>
      </c>
      <c r="R418">
        <v>122</v>
      </c>
      <c r="S418">
        <v>522</v>
      </c>
      <c r="T418">
        <v>4</v>
      </c>
      <c r="U418">
        <v>17</v>
      </c>
      <c r="V418">
        <v>13</v>
      </c>
      <c r="W418">
        <v>113</v>
      </c>
      <c r="X418">
        <v>1</v>
      </c>
      <c r="Y418">
        <v>2</v>
      </c>
      <c r="Z418">
        <v>7.34</v>
      </c>
      <c r="AA418">
        <v>80.72</v>
      </c>
      <c r="AE418" s="376"/>
      <c r="AF418" s="376" t="s">
        <v>120</v>
      </c>
      <c r="AG418" s="377" t="s">
        <v>1911</v>
      </c>
      <c r="AH418" s="377" t="s">
        <v>1710</v>
      </c>
      <c r="AI418" s="377"/>
      <c r="AJ418" s="377"/>
      <c r="AK418" s="377"/>
      <c r="AL418" s="378" t="s">
        <v>13</v>
      </c>
      <c r="AM418" s="378">
        <v>14</v>
      </c>
      <c r="AN418" s="378">
        <v>1</v>
      </c>
      <c r="AO418" s="378">
        <v>0</v>
      </c>
      <c r="AP418" s="378">
        <v>24</v>
      </c>
      <c r="AQ418" s="378">
        <v>13.3</v>
      </c>
      <c r="AR418" s="378">
        <v>1.6</v>
      </c>
      <c r="AS418" s="378">
        <v>0</v>
      </c>
      <c r="AT418" s="378">
        <v>0</v>
      </c>
      <c r="AU418" s="378">
        <v>3</v>
      </c>
      <c r="AV418" s="378">
        <v>2</v>
      </c>
      <c r="AW418" s="378">
        <v>1</v>
      </c>
      <c r="AX418" s="378">
        <v>0</v>
      </c>
      <c r="AY418" s="379">
        <v>3.07</v>
      </c>
      <c r="AZ418" s="379">
        <v>52.19</v>
      </c>
    </row>
    <row r="419" spans="2:52" ht="17">
      <c r="B419" t="s">
        <v>1483</v>
      </c>
      <c r="AE419" s="376"/>
      <c r="AF419" s="376" t="s">
        <v>120</v>
      </c>
      <c r="AG419" s="375" t="s">
        <v>1912</v>
      </c>
      <c r="AH419" s="375" t="s">
        <v>1507</v>
      </c>
      <c r="AI419" s="375"/>
      <c r="AJ419" s="375"/>
      <c r="AK419" s="375"/>
      <c r="AL419" s="378" t="s">
        <v>38</v>
      </c>
      <c r="AM419" s="378">
        <v>14</v>
      </c>
      <c r="AN419" s="378">
        <v>0</v>
      </c>
      <c r="AO419" s="378">
        <v>0</v>
      </c>
      <c r="AP419" s="378">
        <v>26</v>
      </c>
      <c r="AQ419" s="378">
        <v>14.4</v>
      </c>
      <c r="AR419" s="378">
        <v>2.9</v>
      </c>
      <c r="AS419" s="378">
        <v>1</v>
      </c>
      <c r="AT419" s="378">
        <v>1</v>
      </c>
      <c r="AU419" s="378">
        <v>1</v>
      </c>
      <c r="AV419" s="378">
        <v>3</v>
      </c>
      <c r="AW419" s="378">
        <v>0.1</v>
      </c>
      <c r="AX419" s="378">
        <v>0</v>
      </c>
      <c r="AY419" s="379">
        <v>3.07</v>
      </c>
      <c r="AZ419" s="379">
        <v>52.15</v>
      </c>
    </row>
    <row r="420" spans="2:52" ht="17">
      <c r="B420" t="s">
        <v>120</v>
      </c>
      <c r="C420" t="s">
        <v>638</v>
      </c>
      <c r="D420" t="s">
        <v>1493</v>
      </c>
      <c r="H420" t="s">
        <v>1471</v>
      </c>
      <c r="I420">
        <v>25</v>
      </c>
      <c r="J420">
        <v>9</v>
      </c>
      <c r="K420">
        <v>39</v>
      </c>
      <c r="L420">
        <v>7</v>
      </c>
      <c r="M420">
        <v>0</v>
      </c>
      <c r="N420">
        <v>0</v>
      </c>
      <c r="O420">
        <v>0</v>
      </c>
      <c r="P420">
        <v>0</v>
      </c>
      <c r="Q420">
        <v>0</v>
      </c>
      <c r="R420">
        <v>0</v>
      </c>
      <c r="S420">
        <v>0</v>
      </c>
      <c r="T420">
        <v>0</v>
      </c>
      <c r="U420">
        <v>66</v>
      </c>
      <c r="V420">
        <v>54</v>
      </c>
      <c r="W420">
        <v>561</v>
      </c>
      <c r="X420">
        <v>5</v>
      </c>
      <c r="Y420">
        <v>2</v>
      </c>
      <c r="Z420">
        <v>4.72</v>
      </c>
      <c r="AA420">
        <v>80.25</v>
      </c>
      <c r="AE420" s="376"/>
      <c r="AF420" s="376" t="s">
        <v>120</v>
      </c>
      <c r="AG420" s="375" t="s">
        <v>2200</v>
      </c>
      <c r="AH420" s="375" t="s">
        <v>1523</v>
      </c>
      <c r="AI420" s="375"/>
      <c r="AJ420" s="375"/>
      <c r="AK420" s="375"/>
      <c r="AL420" s="378" t="s">
        <v>29</v>
      </c>
      <c r="AM420" s="378">
        <v>10</v>
      </c>
      <c r="AN420" s="378">
        <v>0</v>
      </c>
      <c r="AO420" s="378">
        <v>0</v>
      </c>
      <c r="AP420" s="378">
        <v>34</v>
      </c>
      <c r="AQ420" s="378">
        <v>15.3</v>
      </c>
      <c r="AR420" s="378">
        <v>0.8</v>
      </c>
      <c r="AS420" s="378">
        <v>0</v>
      </c>
      <c r="AT420" s="378">
        <v>2</v>
      </c>
      <c r="AU420" s="378">
        <v>1</v>
      </c>
      <c r="AV420" s="378">
        <v>4</v>
      </c>
      <c r="AW420" s="378">
        <v>0</v>
      </c>
      <c r="AX420" s="378">
        <v>0</v>
      </c>
      <c r="AY420" s="379">
        <v>3.07</v>
      </c>
      <c r="AZ420" s="379">
        <v>52.13</v>
      </c>
    </row>
    <row r="421" spans="2:52" ht="17">
      <c r="B421" t="s">
        <v>1483</v>
      </c>
      <c r="AE421" s="376"/>
      <c r="AF421" s="376" t="s">
        <v>120</v>
      </c>
      <c r="AG421" s="375" t="s">
        <v>1795</v>
      </c>
      <c r="AH421" s="375" t="s">
        <v>1513</v>
      </c>
      <c r="AI421" s="375"/>
      <c r="AJ421" s="375"/>
      <c r="AK421" s="375"/>
      <c r="AL421" s="378" t="s">
        <v>8</v>
      </c>
      <c r="AM421" s="378">
        <v>13</v>
      </c>
      <c r="AN421" s="378">
        <v>0</v>
      </c>
      <c r="AO421" s="378">
        <v>0</v>
      </c>
      <c r="AP421" s="378">
        <v>31</v>
      </c>
      <c r="AQ421" s="378">
        <v>15.3</v>
      </c>
      <c r="AR421" s="378">
        <v>1.3</v>
      </c>
      <c r="AS421" s="378">
        <v>1</v>
      </c>
      <c r="AT421" s="378">
        <v>3</v>
      </c>
      <c r="AU421" s="378">
        <v>0</v>
      </c>
      <c r="AV421" s="378">
        <v>2</v>
      </c>
      <c r="AW421" s="378">
        <v>0</v>
      </c>
      <c r="AX421" s="378">
        <v>0</v>
      </c>
      <c r="AY421" s="379">
        <v>3.06</v>
      </c>
      <c r="AZ421" s="379">
        <v>52.06</v>
      </c>
    </row>
    <row r="422" spans="2:52" ht="17">
      <c r="B422" t="s">
        <v>1458</v>
      </c>
      <c r="C422" t="s">
        <v>648</v>
      </c>
      <c r="D422" t="s">
        <v>1507</v>
      </c>
      <c r="H422" t="s">
        <v>38</v>
      </c>
      <c r="I422">
        <v>7</v>
      </c>
      <c r="J422">
        <v>14</v>
      </c>
      <c r="K422">
        <v>40</v>
      </c>
      <c r="L422">
        <v>1</v>
      </c>
      <c r="M422">
        <v>0</v>
      </c>
      <c r="N422">
        <v>0</v>
      </c>
      <c r="O422">
        <v>0</v>
      </c>
      <c r="P422">
        <v>0</v>
      </c>
      <c r="Q422">
        <v>0</v>
      </c>
      <c r="R422">
        <v>137</v>
      </c>
      <c r="S422">
        <v>575</v>
      </c>
      <c r="T422">
        <v>3</v>
      </c>
      <c r="U422">
        <v>21</v>
      </c>
      <c r="V422">
        <v>18</v>
      </c>
      <c r="W422">
        <v>126</v>
      </c>
      <c r="X422">
        <v>0</v>
      </c>
      <c r="Y422">
        <v>2</v>
      </c>
      <c r="Z422">
        <v>4.72</v>
      </c>
      <c r="AA422">
        <v>80.209999999999994</v>
      </c>
      <c r="AE422" s="376"/>
      <c r="AF422" s="376" t="s">
        <v>120</v>
      </c>
      <c r="AG422" s="375" t="s">
        <v>1796</v>
      </c>
      <c r="AH422" s="375" t="s">
        <v>1495</v>
      </c>
      <c r="AI422" s="375"/>
      <c r="AJ422" s="375"/>
      <c r="AK422" s="375"/>
      <c r="AL422" s="378" t="s">
        <v>18</v>
      </c>
      <c r="AM422" s="378">
        <v>9</v>
      </c>
      <c r="AN422" s="378">
        <v>0</v>
      </c>
      <c r="AO422" s="378">
        <v>0</v>
      </c>
      <c r="AP422" s="378">
        <v>28</v>
      </c>
      <c r="AQ422" s="378">
        <v>16.100000000000001</v>
      </c>
      <c r="AR422" s="378">
        <v>2.4</v>
      </c>
      <c r="AS422" s="378">
        <v>2</v>
      </c>
      <c r="AT422" s="378">
        <v>1</v>
      </c>
      <c r="AU422" s="378">
        <v>0</v>
      </c>
      <c r="AV422" s="378">
        <v>1</v>
      </c>
      <c r="AW422" s="378">
        <v>0</v>
      </c>
      <c r="AX422" s="378">
        <v>0</v>
      </c>
      <c r="AY422" s="379">
        <v>3.05</v>
      </c>
      <c r="AZ422" s="379">
        <v>51.82</v>
      </c>
    </row>
    <row r="423" spans="2:52" ht="17">
      <c r="B423" t="s">
        <v>1483</v>
      </c>
      <c r="AE423" s="376"/>
      <c r="AF423" s="376" t="s">
        <v>120</v>
      </c>
      <c r="AG423" s="375" t="s">
        <v>2201</v>
      </c>
      <c r="AH423" s="375" t="s">
        <v>1495</v>
      </c>
      <c r="AI423" s="375"/>
      <c r="AJ423" s="375"/>
      <c r="AK423" s="375"/>
      <c r="AL423" s="378" t="s">
        <v>18</v>
      </c>
      <c r="AM423" s="378">
        <v>9</v>
      </c>
      <c r="AN423" s="378">
        <v>0</v>
      </c>
      <c r="AO423" s="378">
        <v>0</v>
      </c>
      <c r="AP423" s="378">
        <v>35</v>
      </c>
      <c r="AQ423" s="378">
        <v>15.8</v>
      </c>
      <c r="AR423" s="378">
        <v>0.6</v>
      </c>
      <c r="AS423" s="378">
        <v>0</v>
      </c>
      <c r="AT423" s="378">
        <v>0</v>
      </c>
      <c r="AU423" s="378">
        <v>2</v>
      </c>
      <c r="AV423" s="378">
        <v>3</v>
      </c>
      <c r="AW423" s="378">
        <v>0.1</v>
      </c>
      <c r="AX423" s="378">
        <v>0</v>
      </c>
      <c r="AY423" s="379">
        <v>3.05</v>
      </c>
      <c r="AZ423" s="379">
        <v>51.79</v>
      </c>
    </row>
    <row r="424" spans="2:52" ht="17">
      <c r="B424" t="s">
        <v>1462</v>
      </c>
      <c r="C424" t="s">
        <v>582</v>
      </c>
      <c r="D424" t="s">
        <v>1524</v>
      </c>
      <c r="H424" t="s">
        <v>1480</v>
      </c>
      <c r="I424">
        <v>10</v>
      </c>
      <c r="J424">
        <v>10</v>
      </c>
      <c r="K424">
        <v>4</v>
      </c>
      <c r="L424">
        <v>0</v>
      </c>
      <c r="M424">
        <v>0</v>
      </c>
      <c r="N424">
        <v>0</v>
      </c>
      <c r="O424">
        <v>0</v>
      </c>
      <c r="P424">
        <v>0</v>
      </c>
      <c r="Q424">
        <v>0</v>
      </c>
      <c r="R424">
        <v>3</v>
      </c>
      <c r="S424">
        <v>11</v>
      </c>
      <c r="T424">
        <v>0</v>
      </c>
      <c r="U424">
        <v>71</v>
      </c>
      <c r="V424">
        <v>41</v>
      </c>
      <c r="W424">
        <v>531</v>
      </c>
      <c r="X424">
        <v>4</v>
      </c>
      <c r="Y424">
        <v>0</v>
      </c>
      <c r="Z424">
        <v>4.71</v>
      </c>
      <c r="AA424">
        <v>80.11</v>
      </c>
      <c r="AE424" s="376"/>
      <c r="AF424" s="376" t="s">
        <v>120</v>
      </c>
      <c r="AG424" s="375" t="s">
        <v>1797</v>
      </c>
      <c r="AH424" s="375" t="s">
        <v>1505</v>
      </c>
      <c r="AI424" s="375"/>
      <c r="AJ424" s="375"/>
      <c r="AK424" s="375"/>
      <c r="AL424" s="378" t="s">
        <v>34</v>
      </c>
      <c r="AM424" s="378">
        <v>7</v>
      </c>
      <c r="AN424" s="378">
        <v>0</v>
      </c>
      <c r="AO424" s="378">
        <v>0</v>
      </c>
      <c r="AP424" s="378">
        <v>30</v>
      </c>
      <c r="AQ424" s="378">
        <v>12.7</v>
      </c>
      <c r="AR424" s="378">
        <v>2.2999999999999998</v>
      </c>
      <c r="AS424" s="378">
        <v>2</v>
      </c>
      <c r="AT424" s="378">
        <v>1</v>
      </c>
      <c r="AU424" s="378">
        <v>0</v>
      </c>
      <c r="AV424" s="378">
        <v>2</v>
      </c>
      <c r="AW424" s="378">
        <v>0</v>
      </c>
      <c r="AX424" s="378">
        <v>0</v>
      </c>
      <c r="AY424" s="379">
        <v>3.04</v>
      </c>
      <c r="AZ424" s="379">
        <v>51.66</v>
      </c>
    </row>
    <row r="425" spans="2:52" ht="17">
      <c r="B425" t="s">
        <v>1483</v>
      </c>
      <c r="AE425" s="376"/>
      <c r="AF425" s="376" t="s">
        <v>120</v>
      </c>
      <c r="AG425" s="375" t="s">
        <v>1913</v>
      </c>
      <c r="AH425" s="375" t="s">
        <v>1485</v>
      </c>
      <c r="AI425" s="375"/>
      <c r="AJ425" s="375"/>
      <c r="AK425" s="375"/>
      <c r="AL425" s="378" t="s">
        <v>1461</v>
      </c>
      <c r="AM425" s="378">
        <v>8</v>
      </c>
      <c r="AN425" s="378">
        <v>0</v>
      </c>
      <c r="AO425" s="378">
        <v>0</v>
      </c>
      <c r="AP425" s="378">
        <v>21</v>
      </c>
      <c r="AQ425" s="378">
        <v>16.399999999999999</v>
      </c>
      <c r="AR425" s="378">
        <v>2.8</v>
      </c>
      <c r="AS425" s="378">
        <v>3</v>
      </c>
      <c r="AT425" s="378">
        <v>1</v>
      </c>
      <c r="AU425" s="378">
        <v>1</v>
      </c>
      <c r="AV425" s="378">
        <v>2</v>
      </c>
      <c r="AW425" s="378">
        <v>0</v>
      </c>
      <c r="AX425" s="378">
        <v>0</v>
      </c>
      <c r="AY425" s="379">
        <v>3.04</v>
      </c>
      <c r="AZ425" s="379">
        <v>51.66</v>
      </c>
    </row>
    <row r="426" spans="2:52" ht="17">
      <c r="B426" t="s">
        <v>120</v>
      </c>
      <c r="C426" t="s">
        <v>1568</v>
      </c>
      <c r="D426" t="s">
        <v>1501</v>
      </c>
      <c r="H426" t="s">
        <v>53</v>
      </c>
      <c r="I426">
        <v>11</v>
      </c>
      <c r="J426">
        <v>6</v>
      </c>
      <c r="K426">
        <v>4</v>
      </c>
      <c r="L426">
        <v>1</v>
      </c>
      <c r="M426">
        <v>0</v>
      </c>
      <c r="N426">
        <v>0</v>
      </c>
      <c r="O426">
        <v>0</v>
      </c>
      <c r="P426">
        <v>0</v>
      </c>
      <c r="Q426">
        <v>0</v>
      </c>
      <c r="R426">
        <v>0</v>
      </c>
      <c r="S426">
        <v>0</v>
      </c>
      <c r="T426">
        <v>0</v>
      </c>
      <c r="U426">
        <v>62</v>
      </c>
      <c r="V426">
        <v>41</v>
      </c>
      <c r="W426">
        <v>531</v>
      </c>
      <c r="X426">
        <v>5</v>
      </c>
      <c r="Y426">
        <v>1</v>
      </c>
      <c r="Z426">
        <v>4.7</v>
      </c>
      <c r="AA426">
        <v>79.86</v>
      </c>
      <c r="AE426" s="376"/>
      <c r="AF426" s="376" t="s">
        <v>120</v>
      </c>
      <c r="AG426" s="375" t="s">
        <v>1914</v>
      </c>
      <c r="AH426" s="375" t="s">
        <v>1495</v>
      </c>
      <c r="AI426" s="375"/>
      <c r="AJ426" s="375"/>
      <c r="AK426" s="375"/>
      <c r="AL426" s="378" t="s">
        <v>18</v>
      </c>
      <c r="AM426" s="378">
        <v>9</v>
      </c>
      <c r="AN426" s="378">
        <v>1</v>
      </c>
      <c r="AO426" s="378">
        <v>0</v>
      </c>
      <c r="AP426" s="378">
        <v>28</v>
      </c>
      <c r="AQ426" s="378">
        <v>11.1</v>
      </c>
      <c r="AR426" s="378">
        <v>3.1</v>
      </c>
      <c r="AS426" s="378">
        <v>1</v>
      </c>
      <c r="AT426" s="378">
        <v>1</v>
      </c>
      <c r="AU426" s="378">
        <v>0</v>
      </c>
      <c r="AV426" s="378">
        <v>3</v>
      </c>
      <c r="AW426" s="378">
        <v>0.3</v>
      </c>
      <c r="AX426" s="378">
        <v>0</v>
      </c>
      <c r="AY426" s="379">
        <v>3.04</v>
      </c>
      <c r="AZ426" s="379">
        <v>51.61</v>
      </c>
    </row>
    <row r="427" spans="2:52" ht="18">
      <c r="B427" t="s">
        <v>1483</v>
      </c>
      <c r="AE427" s="376"/>
      <c r="AF427" s="376" t="s">
        <v>120</v>
      </c>
      <c r="AG427" s="377" t="s">
        <v>2202</v>
      </c>
      <c r="AH427" s="377" t="s">
        <v>1733</v>
      </c>
      <c r="AI427" s="377"/>
      <c r="AJ427" s="377"/>
      <c r="AK427" s="377"/>
      <c r="AL427" s="378" t="s">
        <v>53</v>
      </c>
      <c r="AM427" s="378">
        <v>6</v>
      </c>
      <c r="AN427" s="378">
        <v>0</v>
      </c>
      <c r="AO427" s="378">
        <v>0</v>
      </c>
      <c r="AP427" s="378">
        <v>43</v>
      </c>
      <c r="AQ427" s="378">
        <v>5.7</v>
      </c>
      <c r="AR427" s="378">
        <v>0.6</v>
      </c>
      <c r="AS427" s="378">
        <v>0</v>
      </c>
      <c r="AT427" s="378">
        <v>0</v>
      </c>
      <c r="AU427" s="378">
        <v>1</v>
      </c>
      <c r="AV427" s="378">
        <v>4</v>
      </c>
      <c r="AW427" s="378">
        <v>0.1</v>
      </c>
      <c r="AX427" s="378">
        <v>0</v>
      </c>
      <c r="AY427" s="379">
        <v>3.03</v>
      </c>
      <c r="AZ427" s="379">
        <v>51.59</v>
      </c>
    </row>
    <row r="428" spans="2:52" ht="17">
      <c r="B428" t="s">
        <v>120</v>
      </c>
      <c r="C428" t="s">
        <v>976</v>
      </c>
      <c r="D428" t="s">
        <v>1487</v>
      </c>
      <c r="H428" t="s">
        <v>1463</v>
      </c>
      <c r="I428">
        <v>27</v>
      </c>
      <c r="J428">
        <v>10</v>
      </c>
      <c r="K428">
        <v>18</v>
      </c>
      <c r="L428">
        <v>1</v>
      </c>
      <c r="M428">
        <v>0</v>
      </c>
      <c r="N428">
        <v>0</v>
      </c>
      <c r="O428">
        <v>0</v>
      </c>
      <c r="P428">
        <v>0</v>
      </c>
      <c r="Q428">
        <v>0</v>
      </c>
      <c r="R428">
        <v>0</v>
      </c>
      <c r="S428">
        <v>0</v>
      </c>
      <c r="T428">
        <v>0</v>
      </c>
      <c r="U428">
        <v>65</v>
      </c>
      <c r="V428">
        <v>45</v>
      </c>
      <c r="W428">
        <v>538</v>
      </c>
      <c r="X428">
        <v>5</v>
      </c>
      <c r="Y428">
        <v>1</v>
      </c>
      <c r="Z428">
        <v>4.7</v>
      </c>
      <c r="AA428">
        <v>79.849999999999994</v>
      </c>
      <c r="AE428" s="376"/>
      <c r="AF428" s="376" t="s">
        <v>120</v>
      </c>
      <c r="AG428" s="375" t="s">
        <v>1915</v>
      </c>
      <c r="AH428" s="375" t="s">
        <v>1524</v>
      </c>
      <c r="AI428" s="375"/>
      <c r="AJ428" s="375"/>
      <c r="AK428" s="375"/>
      <c r="AL428" s="378" t="s">
        <v>1480</v>
      </c>
      <c r="AM428" s="378">
        <v>10</v>
      </c>
      <c r="AN428" s="378">
        <v>0</v>
      </c>
      <c r="AO428" s="378">
        <v>0</v>
      </c>
      <c r="AP428" s="378">
        <v>32</v>
      </c>
      <c r="AQ428" s="378">
        <v>17.3</v>
      </c>
      <c r="AR428" s="378">
        <v>2.2000000000000002</v>
      </c>
      <c r="AS428" s="378">
        <v>0</v>
      </c>
      <c r="AT428" s="378">
        <v>1</v>
      </c>
      <c r="AU428" s="378">
        <v>0</v>
      </c>
      <c r="AV428" s="378">
        <v>2</v>
      </c>
      <c r="AW428" s="378">
        <v>0</v>
      </c>
      <c r="AX428" s="378">
        <v>0</v>
      </c>
      <c r="AY428" s="379">
        <v>3.03</v>
      </c>
      <c r="AZ428" s="379">
        <v>51.58</v>
      </c>
    </row>
    <row r="429" spans="2:52" ht="17">
      <c r="B429" t="s">
        <v>1483</v>
      </c>
      <c r="AE429" s="376"/>
      <c r="AF429" s="376" t="s">
        <v>120</v>
      </c>
      <c r="AG429" s="375" t="s">
        <v>1916</v>
      </c>
      <c r="AH429" s="375" t="s">
        <v>1506</v>
      </c>
      <c r="AI429" s="375"/>
      <c r="AJ429" s="375"/>
      <c r="AK429" s="375"/>
      <c r="AL429" s="378" t="s">
        <v>16</v>
      </c>
      <c r="AM429" s="378">
        <v>6</v>
      </c>
      <c r="AN429" s="378">
        <v>1</v>
      </c>
      <c r="AO429" s="378">
        <v>0</v>
      </c>
      <c r="AP429" s="378">
        <v>27</v>
      </c>
      <c r="AQ429" s="378">
        <v>28.1</v>
      </c>
      <c r="AR429" s="378">
        <v>2.1</v>
      </c>
      <c r="AS429" s="378">
        <v>0</v>
      </c>
      <c r="AT429" s="378">
        <v>1</v>
      </c>
      <c r="AU429" s="378">
        <v>0</v>
      </c>
      <c r="AV429" s="378">
        <v>1</v>
      </c>
      <c r="AW429" s="378">
        <v>0</v>
      </c>
      <c r="AX429" s="378">
        <v>0</v>
      </c>
      <c r="AY429" s="379">
        <v>3.03</v>
      </c>
      <c r="AZ429" s="379">
        <v>51.52</v>
      </c>
    </row>
    <row r="430" spans="2:52" ht="17">
      <c r="B430" t="s">
        <v>120</v>
      </c>
      <c r="C430" t="s">
        <v>600</v>
      </c>
      <c r="D430" t="s">
        <v>1532</v>
      </c>
      <c r="H430" t="s">
        <v>1474</v>
      </c>
      <c r="I430">
        <v>19</v>
      </c>
      <c r="J430">
        <v>9</v>
      </c>
      <c r="K430">
        <v>16</v>
      </c>
      <c r="L430">
        <v>2</v>
      </c>
      <c r="M430">
        <v>0</v>
      </c>
      <c r="N430">
        <v>0</v>
      </c>
      <c r="O430">
        <v>0</v>
      </c>
      <c r="P430">
        <v>0</v>
      </c>
      <c r="Q430">
        <v>0</v>
      </c>
      <c r="R430">
        <v>123</v>
      </c>
      <c r="S430">
        <v>422</v>
      </c>
      <c r="T430">
        <v>4</v>
      </c>
      <c r="U430">
        <v>18</v>
      </c>
      <c r="V430">
        <v>13</v>
      </c>
      <c r="W430">
        <v>86</v>
      </c>
      <c r="X430">
        <v>1</v>
      </c>
      <c r="Y430">
        <v>1</v>
      </c>
      <c r="Z430">
        <v>4.53</v>
      </c>
      <c r="AA430">
        <v>77.03</v>
      </c>
      <c r="AE430" s="376"/>
      <c r="AF430" s="376" t="s">
        <v>120</v>
      </c>
      <c r="AG430" s="375" t="s">
        <v>1917</v>
      </c>
      <c r="AH430" s="375" t="s">
        <v>1524</v>
      </c>
      <c r="AI430" s="375"/>
      <c r="AJ430" s="375"/>
      <c r="AK430" s="375"/>
      <c r="AL430" s="378" t="s">
        <v>1480</v>
      </c>
      <c r="AM430" s="378">
        <v>10</v>
      </c>
      <c r="AN430" s="378">
        <v>0</v>
      </c>
      <c r="AO430" s="378">
        <v>0</v>
      </c>
      <c r="AP430" s="378">
        <v>33</v>
      </c>
      <c r="AQ430" s="378">
        <v>13.4</v>
      </c>
      <c r="AR430" s="378">
        <v>2.2999999999999998</v>
      </c>
      <c r="AS430" s="378">
        <v>1</v>
      </c>
      <c r="AT430" s="378">
        <v>0</v>
      </c>
      <c r="AU430" s="378">
        <v>0</v>
      </c>
      <c r="AV430" s="378">
        <v>4</v>
      </c>
      <c r="AW430" s="378">
        <v>0.1</v>
      </c>
      <c r="AX430" s="378">
        <v>0</v>
      </c>
      <c r="AY430" s="379">
        <v>3.03</v>
      </c>
      <c r="AZ430" s="379">
        <v>51.51</v>
      </c>
    </row>
    <row r="431" spans="2:52" ht="17">
      <c r="B431" t="s">
        <v>1483</v>
      </c>
      <c r="AE431" s="376"/>
      <c r="AF431" s="376" t="s">
        <v>120</v>
      </c>
      <c r="AG431" s="375" t="s">
        <v>1918</v>
      </c>
      <c r="AH431" s="375" t="s">
        <v>1489</v>
      </c>
      <c r="AI431" s="375"/>
      <c r="AJ431" s="375"/>
      <c r="AK431" s="375"/>
      <c r="AL431" s="378" t="s">
        <v>1466</v>
      </c>
      <c r="AM431" s="378">
        <v>11</v>
      </c>
      <c r="AN431" s="378">
        <v>0</v>
      </c>
      <c r="AO431" s="378">
        <v>0</v>
      </c>
      <c r="AP431" s="378">
        <v>28</v>
      </c>
      <c r="AQ431" s="378">
        <v>17.100000000000001</v>
      </c>
      <c r="AR431" s="378">
        <v>2.7</v>
      </c>
      <c r="AS431" s="378">
        <v>1</v>
      </c>
      <c r="AT431" s="378">
        <v>1</v>
      </c>
      <c r="AU431" s="378">
        <v>0</v>
      </c>
      <c r="AV431" s="378">
        <v>2</v>
      </c>
      <c r="AW431" s="378">
        <v>0</v>
      </c>
      <c r="AX431" s="378">
        <v>0</v>
      </c>
      <c r="AY431" s="379">
        <v>3.03</v>
      </c>
      <c r="AZ431" s="379">
        <v>51.45</v>
      </c>
    </row>
    <row r="432" spans="2:52" ht="17">
      <c r="B432" t="s">
        <v>120</v>
      </c>
      <c r="C432" t="s">
        <v>627</v>
      </c>
      <c r="D432" t="s">
        <v>1509</v>
      </c>
      <c r="H432" t="s">
        <v>13</v>
      </c>
      <c r="I432">
        <v>13</v>
      </c>
      <c r="J432">
        <v>14</v>
      </c>
      <c r="K432">
        <v>1</v>
      </c>
      <c r="L432">
        <v>0</v>
      </c>
      <c r="M432">
        <v>0</v>
      </c>
      <c r="N432">
        <v>0</v>
      </c>
      <c r="O432">
        <v>0</v>
      </c>
      <c r="P432">
        <v>0</v>
      </c>
      <c r="Q432">
        <v>0</v>
      </c>
      <c r="R432">
        <v>1</v>
      </c>
      <c r="S432">
        <v>3</v>
      </c>
      <c r="T432">
        <v>0</v>
      </c>
      <c r="U432">
        <v>65</v>
      </c>
      <c r="V432">
        <v>39</v>
      </c>
      <c r="W432">
        <v>507</v>
      </c>
      <c r="X432">
        <v>4</v>
      </c>
      <c r="Y432">
        <v>0</v>
      </c>
      <c r="Z432">
        <v>4.51</v>
      </c>
      <c r="AA432">
        <v>76.709999999999994</v>
      </c>
      <c r="AE432" s="376"/>
      <c r="AF432" s="376" t="s">
        <v>120</v>
      </c>
      <c r="AG432" s="375" t="s">
        <v>1919</v>
      </c>
      <c r="AH432" s="375" t="s">
        <v>1532</v>
      </c>
      <c r="AI432" s="375"/>
      <c r="AJ432" s="375"/>
      <c r="AK432" s="375"/>
      <c r="AL432" s="378" t="s">
        <v>1474</v>
      </c>
      <c r="AM432" s="378">
        <v>9</v>
      </c>
      <c r="AN432" s="378">
        <v>2</v>
      </c>
      <c r="AO432" s="378">
        <v>0</v>
      </c>
      <c r="AP432" s="378">
        <v>18</v>
      </c>
      <c r="AQ432" s="378">
        <v>23.4</v>
      </c>
      <c r="AR432" s="378">
        <v>3.1</v>
      </c>
      <c r="AS432" s="378">
        <v>1</v>
      </c>
      <c r="AT432" s="378">
        <v>1</v>
      </c>
      <c r="AU432" s="378">
        <v>1</v>
      </c>
      <c r="AV432" s="378">
        <v>2</v>
      </c>
      <c r="AW432" s="378">
        <v>0.4</v>
      </c>
      <c r="AX432" s="378">
        <v>0</v>
      </c>
      <c r="AY432" s="379">
        <v>3.02</v>
      </c>
      <c r="AZ432" s="379">
        <v>51.39</v>
      </c>
    </row>
    <row r="433" spans="2:52" ht="17">
      <c r="B433" t="s">
        <v>1483</v>
      </c>
      <c r="AE433" s="376"/>
      <c r="AF433" s="376" t="s">
        <v>120</v>
      </c>
      <c r="AG433" s="375" t="s">
        <v>1372</v>
      </c>
      <c r="AH433" s="375" t="s">
        <v>1519</v>
      </c>
      <c r="AI433" s="375"/>
      <c r="AJ433" s="375"/>
      <c r="AK433" s="375"/>
      <c r="AL433" s="378" t="s">
        <v>52</v>
      </c>
      <c r="AM433" s="378">
        <v>11</v>
      </c>
      <c r="AN433" s="378">
        <v>7</v>
      </c>
      <c r="AO433" s="378">
        <v>2</v>
      </c>
      <c r="AP433" s="378">
        <v>37</v>
      </c>
      <c r="AQ433" s="378">
        <v>17.7</v>
      </c>
      <c r="AR433" s="378">
        <v>0.7</v>
      </c>
      <c r="AS433" s="378">
        <v>0</v>
      </c>
      <c r="AT433" s="378">
        <v>1</v>
      </c>
      <c r="AU433" s="378">
        <v>0</v>
      </c>
      <c r="AV433" s="378">
        <v>2</v>
      </c>
      <c r="AW433" s="378">
        <v>0</v>
      </c>
      <c r="AX433" s="378">
        <v>0</v>
      </c>
      <c r="AY433" s="379">
        <v>2.98</v>
      </c>
      <c r="AZ433" s="379">
        <v>50.73</v>
      </c>
    </row>
    <row r="434" spans="2:52" ht="17">
      <c r="B434" t="s">
        <v>1473</v>
      </c>
      <c r="C434" t="s">
        <v>88</v>
      </c>
      <c r="D434" t="s">
        <v>1535</v>
      </c>
      <c r="H434" t="s">
        <v>1463</v>
      </c>
      <c r="I434">
        <v>32</v>
      </c>
      <c r="J434">
        <v>6</v>
      </c>
      <c r="K434">
        <v>11</v>
      </c>
      <c r="L434">
        <v>0</v>
      </c>
      <c r="M434">
        <v>0</v>
      </c>
      <c r="N434">
        <v>0</v>
      </c>
      <c r="O434">
        <v>0</v>
      </c>
      <c r="P434">
        <v>0</v>
      </c>
      <c r="Q434">
        <v>0</v>
      </c>
      <c r="R434">
        <v>77</v>
      </c>
      <c r="S434">
        <v>392</v>
      </c>
      <c r="T434">
        <v>2</v>
      </c>
      <c r="U434">
        <v>38</v>
      </c>
      <c r="V434">
        <v>28</v>
      </c>
      <c r="W434">
        <v>227</v>
      </c>
      <c r="X434">
        <v>1</v>
      </c>
      <c r="Y434">
        <v>1</v>
      </c>
      <c r="Z434">
        <v>4.4800000000000004</v>
      </c>
      <c r="AA434">
        <v>76.22</v>
      </c>
      <c r="AE434" s="376"/>
      <c r="AF434" s="376" t="s">
        <v>120</v>
      </c>
      <c r="AG434" s="375" t="s">
        <v>1920</v>
      </c>
      <c r="AH434" s="375" t="s">
        <v>1489</v>
      </c>
      <c r="AI434" s="375"/>
      <c r="AJ434" s="375"/>
      <c r="AK434" s="375"/>
      <c r="AL434" s="378" t="s">
        <v>1466</v>
      </c>
      <c r="AM434" s="378">
        <v>11</v>
      </c>
      <c r="AN434" s="378">
        <v>0</v>
      </c>
      <c r="AO434" s="378">
        <v>0</v>
      </c>
      <c r="AP434" s="378">
        <v>29</v>
      </c>
      <c r="AQ434" s="378">
        <v>10.7</v>
      </c>
      <c r="AR434" s="378">
        <v>2.5</v>
      </c>
      <c r="AS434" s="378">
        <v>2</v>
      </c>
      <c r="AT434" s="378">
        <v>1</v>
      </c>
      <c r="AU434" s="378">
        <v>0</v>
      </c>
      <c r="AV434" s="378">
        <v>2</v>
      </c>
      <c r="AW434" s="378">
        <v>0</v>
      </c>
      <c r="AX434" s="378">
        <v>0</v>
      </c>
      <c r="AY434" s="379">
        <v>2.97</v>
      </c>
      <c r="AZ434" s="379">
        <v>50.54</v>
      </c>
    </row>
    <row r="435" spans="2:52" ht="17">
      <c r="B435" t="s">
        <v>1483</v>
      </c>
      <c r="AE435" s="376"/>
      <c r="AF435" s="376" t="s">
        <v>120</v>
      </c>
      <c r="AG435" s="375" t="s">
        <v>1921</v>
      </c>
      <c r="AH435" s="375" t="s">
        <v>1516</v>
      </c>
      <c r="AI435" s="375"/>
      <c r="AJ435" s="375"/>
      <c r="AK435" s="375"/>
      <c r="AL435" s="378" t="s">
        <v>2</v>
      </c>
      <c r="AM435" s="378">
        <v>6</v>
      </c>
      <c r="AN435" s="378">
        <v>1</v>
      </c>
      <c r="AO435" s="378">
        <v>0</v>
      </c>
      <c r="AP435" s="378">
        <v>21</v>
      </c>
      <c r="AQ435" s="378">
        <v>11.6</v>
      </c>
      <c r="AR435" s="378">
        <v>4.9000000000000004</v>
      </c>
      <c r="AS435" s="378">
        <v>1</v>
      </c>
      <c r="AT435" s="378">
        <v>1</v>
      </c>
      <c r="AU435" s="378">
        <v>0</v>
      </c>
      <c r="AV435" s="378">
        <v>3</v>
      </c>
      <c r="AW435" s="378">
        <v>0</v>
      </c>
      <c r="AX435" s="378">
        <v>0</v>
      </c>
      <c r="AY435" s="379">
        <v>2.97</v>
      </c>
      <c r="AZ435" s="379">
        <v>50.48</v>
      </c>
    </row>
    <row r="436" spans="2:52" ht="17">
      <c r="B436" t="s">
        <v>1473</v>
      </c>
      <c r="C436" t="s">
        <v>571</v>
      </c>
      <c r="D436" t="s">
        <v>1533</v>
      </c>
      <c r="H436" t="s">
        <v>1469</v>
      </c>
      <c r="I436">
        <v>11</v>
      </c>
      <c r="J436">
        <v>14</v>
      </c>
      <c r="K436">
        <v>27</v>
      </c>
      <c r="L436">
        <v>3</v>
      </c>
      <c r="M436">
        <v>0</v>
      </c>
      <c r="N436">
        <v>0</v>
      </c>
      <c r="O436">
        <v>0</v>
      </c>
      <c r="P436">
        <v>0</v>
      </c>
      <c r="Q436">
        <v>0</v>
      </c>
      <c r="R436">
        <v>0</v>
      </c>
      <c r="S436">
        <v>0</v>
      </c>
      <c r="T436">
        <v>0</v>
      </c>
      <c r="U436">
        <v>60</v>
      </c>
      <c r="V436">
        <v>42</v>
      </c>
      <c r="W436">
        <v>475</v>
      </c>
      <c r="X436">
        <v>5</v>
      </c>
      <c r="Y436">
        <v>0</v>
      </c>
      <c r="Z436">
        <v>4.47</v>
      </c>
      <c r="AA436">
        <v>76.06</v>
      </c>
      <c r="AE436" s="376"/>
      <c r="AF436" s="376" t="s">
        <v>120</v>
      </c>
      <c r="AG436" s="375" t="s">
        <v>1922</v>
      </c>
      <c r="AH436" s="375" t="s">
        <v>1504</v>
      </c>
      <c r="AI436" s="375"/>
      <c r="AJ436" s="375"/>
      <c r="AK436" s="375"/>
      <c r="AL436" s="378" t="s">
        <v>36</v>
      </c>
      <c r="AM436" s="378">
        <v>11</v>
      </c>
      <c r="AN436" s="378">
        <v>1</v>
      </c>
      <c r="AO436" s="378">
        <v>0</v>
      </c>
      <c r="AP436" s="378">
        <v>27</v>
      </c>
      <c r="AQ436" s="378">
        <v>18.7</v>
      </c>
      <c r="AR436" s="378">
        <v>2.5</v>
      </c>
      <c r="AS436" s="378">
        <v>1</v>
      </c>
      <c r="AT436" s="378">
        <v>1</v>
      </c>
      <c r="AU436" s="378">
        <v>0</v>
      </c>
      <c r="AV436" s="378">
        <v>2</v>
      </c>
      <c r="AW436" s="378">
        <v>0</v>
      </c>
      <c r="AX436" s="378">
        <v>0</v>
      </c>
      <c r="AY436" s="379">
        <v>2.97</v>
      </c>
      <c r="AZ436" s="379">
        <v>50.48</v>
      </c>
    </row>
    <row r="437" spans="2:52" ht="17">
      <c r="B437" t="s">
        <v>1483</v>
      </c>
      <c r="AE437" s="376"/>
      <c r="AF437" s="376" t="s">
        <v>120</v>
      </c>
      <c r="AG437" s="375" t="s">
        <v>1923</v>
      </c>
      <c r="AH437" s="375" t="s">
        <v>1489</v>
      </c>
      <c r="AI437" s="375"/>
      <c r="AJ437" s="375"/>
      <c r="AK437" s="375"/>
      <c r="AL437" s="378" t="s">
        <v>1466</v>
      </c>
      <c r="AM437" s="378">
        <v>11</v>
      </c>
      <c r="AN437" s="378">
        <v>1</v>
      </c>
      <c r="AO437" s="378">
        <v>0</v>
      </c>
      <c r="AP437" s="378">
        <v>26</v>
      </c>
      <c r="AQ437" s="378">
        <v>13.5</v>
      </c>
      <c r="AR437" s="378">
        <v>3.4</v>
      </c>
      <c r="AS437" s="378">
        <v>1</v>
      </c>
      <c r="AT437" s="378">
        <v>1</v>
      </c>
      <c r="AU437" s="378">
        <v>0</v>
      </c>
      <c r="AV437" s="378">
        <v>3</v>
      </c>
      <c r="AW437" s="378">
        <v>0</v>
      </c>
      <c r="AX437" s="378">
        <v>0</v>
      </c>
      <c r="AY437" s="379">
        <v>2.97</v>
      </c>
      <c r="AZ437" s="379">
        <v>50.45</v>
      </c>
    </row>
    <row r="438" spans="2:52" ht="17">
      <c r="B438" t="s">
        <v>120</v>
      </c>
      <c r="C438" t="s">
        <v>615</v>
      </c>
      <c r="D438" t="s">
        <v>1506</v>
      </c>
      <c r="H438" t="s">
        <v>16</v>
      </c>
      <c r="I438">
        <v>3</v>
      </c>
      <c r="J438">
        <v>6</v>
      </c>
      <c r="K438">
        <v>1</v>
      </c>
      <c r="L438">
        <v>0</v>
      </c>
      <c r="M438">
        <v>0</v>
      </c>
      <c r="N438">
        <v>0</v>
      </c>
      <c r="O438">
        <v>0</v>
      </c>
      <c r="P438">
        <v>0</v>
      </c>
      <c r="Q438">
        <v>0</v>
      </c>
      <c r="R438">
        <v>0</v>
      </c>
      <c r="S438">
        <v>0</v>
      </c>
      <c r="T438">
        <v>0</v>
      </c>
      <c r="U438">
        <v>53</v>
      </c>
      <c r="V438">
        <v>34</v>
      </c>
      <c r="W438">
        <v>465</v>
      </c>
      <c r="X438">
        <v>5</v>
      </c>
      <c r="Y438">
        <v>0</v>
      </c>
      <c r="Z438">
        <v>4.47</v>
      </c>
      <c r="AA438">
        <v>76.040000000000006</v>
      </c>
      <c r="AE438" s="376"/>
      <c r="AF438" s="376" t="s">
        <v>120</v>
      </c>
      <c r="AG438" s="375" t="s">
        <v>1924</v>
      </c>
      <c r="AH438" s="375" t="s">
        <v>1485</v>
      </c>
      <c r="AI438" s="375"/>
      <c r="AJ438" s="375"/>
      <c r="AK438" s="375"/>
      <c r="AL438" s="378" t="s">
        <v>1461</v>
      </c>
      <c r="AM438" s="378">
        <v>8</v>
      </c>
      <c r="AN438" s="378">
        <v>1</v>
      </c>
      <c r="AO438" s="378">
        <v>0</v>
      </c>
      <c r="AP438" s="378">
        <v>22</v>
      </c>
      <c r="AQ438" s="378">
        <v>14.2</v>
      </c>
      <c r="AR438" s="378">
        <v>4.3</v>
      </c>
      <c r="AS438" s="378">
        <v>1</v>
      </c>
      <c r="AT438" s="378">
        <v>1</v>
      </c>
      <c r="AU438" s="378">
        <v>0</v>
      </c>
      <c r="AV438" s="378">
        <v>2</v>
      </c>
      <c r="AW438" s="378">
        <v>0</v>
      </c>
      <c r="AX438" s="378">
        <v>0</v>
      </c>
      <c r="AY438" s="379">
        <v>2.96</v>
      </c>
      <c r="AZ438" s="379">
        <v>50.39</v>
      </c>
    </row>
    <row r="439" spans="2:52" ht="17">
      <c r="B439" t="s">
        <v>1483</v>
      </c>
      <c r="AE439" s="376"/>
      <c r="AF439" s="376" t="s">
        <v>120</v>
      </c>
      <c r="AG439" s="375" t="s">
        <v>736</v>
      </c>
      <c r="AH439" s="375" t="s">
        <v>1516</v>
      </c>
      <c r="AI439" s="375"/>
      <c r="AJ439" s="375"/>
      <c r="AK439" s="375"/>
      <c r="AL439" s="378" t="s">
        <v>2</v>
      </c>
      <c r="AM439" s="378">
        <v>6</v>
      </c>
      <c r="AN439" s="378">
        <v>0</v>
      </c>
      <c r="AO439" s="378">
        <v>0</v>
      </c>
      <c r="AP439" s="378">
        <v>36</v>
      </c>
      <c r="AQ439" s="378">
        <v>12.1</v>
      </c>
      <c r="AR439" s="378">
        <v>1</v>
      </c>
      <c r="AS439" s="378">
        <v>1</v>
      </c>
      <c r="AT439" s="378">
        <v>1</v>
      </c>
      <c r="AU439" s="378">
        <v>0</v>
      </c>
      <c r="AV439" s="378">
        <v>2</v>
      </c>
      <c r="AW439" s="378">
        <v>0</v>
      </c>
      <c r="AX439" s="378">
        <v>0</v>
      </c>
      <c r="AY439" s="379">
        <v>2.95</v>
      </c>
      <c r="AZ439" s="379">
        <v>50.19</v>
      </c>
    </row>
    <row r="440" spans="2:52" ht="17">
      <c r="B440" t="s">
        <v>1460</v>
      </c>
      <c r="C440" t="s">
        <v>595</v>
      </c>
      <c r="D440" t="s">
        <v>1509</v>
      </c>
      <c r="H440" t="s">
        <v>13</v>
      </c>
      <c r="I440">
        <v>13</v>
      </c>
      <c r="J440">
        <v>14</v>
      </c>
      <c r="K440">
        <v>4</v>
      </c>
      <c r="L440">
        <v>0</v>
      </c>
      <c r="M440">
        <v>0</v>
      </c>
      <c r="N440">
        <v>0</v>
      </c>
      <c r="O440">
        <v>0</v>
      </c>
      <c r="P440">
        <v>0</v>
      </c>
      <c r="Q440">
        <v>0</v>
      </c>
      <c r="R440">
        <v>0</v>
      </c>
      <c r="S440">
        <v>0</v>
      </c>
      <c r="T440">
        <v>0</v>
      </c>
      <c r="U440">
        <v>64</v>
      </c>
      <c r="V440">
        <v>38</v>
      </c>
      <c r="W440">
        <v>581</v>
      </c>
      <c r="X440">
        <v>3</v>
      </c>
      <c r="Y440">
        <v>0</v>
      </c>
      <c r="Z440">
        <v>4.46</v>
      </c>
      <c r="AA440">
        <v>75.900000000000006</v>
      </c>
      <c r="AE440" s="376"/>
      <c r="AF440" s="376" t="s">
        <v>120</v>
      </c>
      <c r="AG440" s="375" t="s">
        <v>1925</v>
      </c>
      <c r="AH440" s="375" t="s">
        <v>1499</v>
      </c>
      <c r="AI440" s="375"/>
      <c r="AJ440" s="375"/>
      <c r="AK440" s="375"/>
      <c r="AL440" s="378" t="s">
        <v>1476</v>
      </c>
      <c r="AM440" s="378">
        <v>14</v>
      </c>
      <c r="AN440" s="378">
        <v>0</v>
      </c>
      <c r="AO440" s="378">
        <v>0</v>
      </c>
      <c r="AP440" s="378">
        <v>26</v>
      </c>
      <c r="AQ440" s="378">
        <v>26.5</v>
      </c>
      <c r="AR440" s="378">
        <v>1.7</v>
      </c>
      <c r="AS440" s="378">
        <v>1</v>
      </c>
      <c r="AT440" s="378">
        <v>1</v>
      </c>
      <c r="AU440" s="378">
        <v>0</v>
      </c>
      <c r="AV440" s="378">
        <v>3</v>
      </c>
      <c r="AW440" s="378">
        <v>0</v>
      </c>
      <c r="AX440" s="378">
        <v>0</v>
      </c>
      <c r="AY440" s="379">
        <v>2.95</v>
      </c>
      <c r="AZ440" s="379">
        <v>50.14</v>
      </c>
    </row>
    <row r="441" spans="2:52" ht="17">
      <c r="B441" t="s">
        <v>1483</v>
      </c>
      <c r="AE441" s="376"/>
      <c r="AF441" s="376" t="s">
        <v>120</v>
      </c>
      <c r="AG441" s="375" t="s">
        <v>1926</v>
      </c>
      <c r="AH441" s="375" t="s">
        <v>1487</v>
      </c>
      <c r="AI441" s="375"/>
      <c r="AJ441" s="375"/>
      <c r="AK441" s="375"/>
      <c r="AL441" s="378" t="s">
        <v>1463</v>
      </c>
      <c r="AM441" s="378">
        <v>10</v>
      </c>
      <c r="AN441" s="378">
        <v>0</v>
      </c>
      <c r="AO441" s="378">
        <v>0</v>
      </c>
      <c r="AP441" s="378">
        <v>26</v>
      </c>
      <c r="AQ441" s="378">
        <v>14.5</v>
      </c>
      <c r="AR441" s="378">
        <v>2.7</v>
      </c>
      <c r="AS441" s="378">
        <v>2</v>
      </c>
      <c r="AT441" s="378">
        <v>1</v>
      </c>
      <c r="AU441" s="378">
        <v>0</v>
      </c>
      <c r="AV441" s="378">
        <v>2</v>
      </c>
      <c r="AW441" s="378">
        <v>0</v>
      </c>
      <c r="AX441" s="378">
        <v>0</v>
      </c>
      <c r="AY441" s="379">
        <v>2.95</v>
      </c>
      <c r="AZ441" s="379">
        <v>50.13</v>
      </c>
    </row>
    <row r="442" spans="2:52" ht="17">
      <c r="B442" t="s">
        <v>120</v>
      </c>
      <c r="C442" t="s">
        <v>153</v>
      </c>
      <c r="D442" t="s">
        <v>1511</v>
      </c>
      <c r="H442" t="s">
        <v>49</v>
      </c>
      <c r="I442">
        <v>22</v>
      </c>
      <c r="J442">
        <v>14</v>
      </c>
      <c r="K442">
        <v>5</v>
      </c>
      <c r="L442">
        <v>0</v>
      </c>
      <c r="M442">
        <v>0</v>
      </c>
      <c r="N442">
        <v>0</v>
      </c>
      <c r="O442">
        <v>0</v>
      </c>
      <c r="P442">
        <v>0</v>
      </c>
      <c r="Q442">
        <v>0</v>
      </c>
      <c r="R442">
        <v>26</v>
      </c>
      <c r="S442">
        <v>125</v>
      </c>
      <c r="T442">
        <v>1</v>
      </c>
      <c r="U442">
        <v>68</v>
      </c>
      <c r="V442">
        <v>44</v>
      </c>
      <c r="W442">
        <v>428</v>
      </c>
      <c r="X442">
        <v>3</v>
      </c>
      <c r="Y442">
        <v>1</v>
      </c>
      <c r="Z442">
        <v>4.45</v>
      </c>
      <c r="AA442">
        <v>75.69</v>
      </c>
      <c r="AE442" s="376"/>
      <c r="AF442" s="376" t="s">
        <v>120</v>
      </c>
      <c r="AG442" s="375" t="s">
        <v>1383</v>
      </c>
      <c r="AH442" s="375" t="s">
        <v>1487</v>
      </c>
      <c r="AI442" s="375"/>
      <c r="AJ442" s="375"/>
      <c r="AK442" s="375"/>
      <c r="AL442" s="378" t="s">
        <v>1463</v>
      </c>
      <c r="AM442" s="378">
        <v>10</v>
      </c>
      <c r="AN442" s="378">
        <v>19</v>
      </c>
      <c r="AO442" s="378">
        <v>5</v>
      </c>
      <c r="AP442" s="378">
        <v>33</v>
      </c>
      <c r="AQ442" s="378">
        <v>12.1</v>
      </c>
      <c r="AR442" s="378">
        <v>0.5</v>
      </c>
      <c r="AS442" s="378">
        <v>1</v>
      </c>
      <c r="AT442" s="378">
        <v>0</v>
      </c>
      <c r="AU442" s="378">
        <v>2</v>
      </c>
      <c r="AV442" s="378">
        <v>8</v>
      </c>
      <c r="AW442" s="378">
        <v>0.2</v>
      </c>
      <c r="AX442" s="378">
        <v>0</v>
      </c>
      <c r="AY442" s="379">
        <v>2.95</v>
      </c>
      <c r="AZ442" s="379">
        <v>50.07</v>
      </c>
    </row>
    <row r="443" spans="2:52" ht="17">
      <c r="B443" t="s">
        <v>1483</v>
      </c>
      <c r="AE443" s="376"/>
      <c r="AF443" s="376" t="s">
        <v>120</v>
      </c>
      <c r="AG443" s="375" t="s">
        <v>1927</v>
      </c>
      <c r="AH443" s="375" t="s">
        <v>1519</v>
      </c>
      <c r="AI443" s="375"/>
      <c r="AJ443" s="375"/>
      <c r="AK443" s="375"/>
      <c r="AL443" s="378" t="s">
        <v>52</v>
      </c>
      <c r="AM443" s="378">
        <v>11</v>
      </c>
      <c r="AN443" s="378">
        <v>0</v>
      </c>
      <c r="AO443" s="378">
        <v>0</v>
      </c>
      <c r="AP443" s="378">
        <v>23</v>
      </c>
      <c r="AQ443" s="378">
        <v>22.8</v>
      </c>
      <c r="AR443" s="378">
        <v>2.9</v>
      </c>
      <c r="AS443" s="378">
        <v>2</v>
      </c>
      <c r="AT443" s="378">
        <v>0</v>
      </c>
      <c r="AU443" s="378">
        <v>0</v>
      </c>
      <c r="AV443" s="378">
        <v>1</v>
      </c>
      <c r="AW443" s="378">
        <v>0</v>
      </c>
      <c r="AX443" s="378">
        <v>0</v>
      </c>
      <c r="AY443" s="379">
        <v>2.94</v>
      </c>
      <c r="AZ443" s="379">
        <v>50.06</v>
      </c>
    </row>
    <row r="444" spans="2:52" ht="17">
      <c r="B444" t="s">
        <v>120</v>
      </c>
      <c r="C444" t="s">
        <v>664</v>
      </c>
      <c r="D444" t="s">
        <v>1500</v>
      </c>
      <c r="H444" t="s">
        <v>1477</v>
      </c>
      <c r="I444">
        <v>27</v>
      </c>
      <c r="J444">
        <v>11</v>
      </c>
      <c r="K444">
        <v>3</v>
      </c>
      <c r="L444">
        <v>0</v>
      </c>
      <c r="M444">
        <v>0</v>
      </c>
      <c r="N444">
        <v>0</v>
      </c>
      <c r="O444">
        <v>0</v>
      </c>
      <c r="P444">
        <v>0</v>
      </c>
      <c r="Q444">
        <v>0</v>
      </c>
      <c r="R444">
        <v>2</v>
      </c>
      <c r="S444">
        <v>3</v>
      </c>
      <c r="T444">
        <v>0</v>
      </c>
      <c r="U444">
        <v>89</v>
      </c>
      <c r="V444">
        <v>59</v>
      </c>
      <c r="W444">
        <v>639</v>
      </c>
      <c r="X444">
        <v>2</v>
      </c>
      <c r="Y444">
        <v>1</v>
      </c>
      <c r="Z444">
        <v>4.43</v>
      </c>
      <c r="AA444">
        <v>75.27</v>
      </c>
      <c r="AE444" s="376"/>
      <c r="AF444" s="376" t="s">
        <v>120</v>
      </c>
      <c r="AG444" s="375" t="s">
        <v>742</v>
      </c>
      <c r="AH444" s="375" t="s">
        <v>1507</v>
      </c>
      <c r="AI444" s="375"/>
      <c r="AJ444" s="375"/>
      <c r="AK444" s="375"/>
      <c r="AL444" s="378" t="s">
        <v>38</v>
      </c>
      <c r="AM444" s="378">
        <v>14</v>
      </c>
      <c r="AN444" s="378">
        <v>0</v>
      </c>
      <c r="AO444" s="378">
        <v>0</v>
      </c>
      <c r="AP444" s="378">
        <v>38</v>
      </c>
      <c r="AQ444" s="378">
        <v>11</v>
      </c>
      <c r="AR444" s="378">
        <v>0.8</v>
      </c>
      <c r="AS444" s="378">
        <v>0</v>
      </c>
      <c r="AT444" s="378">
        <v>0</v>
      </c>
      <c r="AU444" s="378">
        <v>1</v>
      </c>
      <c r="AV444" s="378">
        <v>6</v>
      </c>
      <c r="AW444" s="378">
        <v>0.1</v>
      </c>
      <c r="AX444" s="378">
        <v>0</v>
      </c>
      <c r="AY444" s="379">
        <v>2.94</v>
      </c>
      <c r="AZ444" s="379">
        <v>50.05</v>
      </c>
    </row>
    <row r="445" spans="2:52" ht="17">
      <c r="B445" t="s">
        <v>1483</v>
      </c>
      <c r="AE445" s="376"/>
      <c r="AF445" s="376" t="s">
        <v>120</v>
      </c>
      <c r="AG445" s="375" t="s">
        <v>1798</v>
      </c>
      <c r="AH445" s="375" t="s">
        <v>1506</v>
      </c>
      <c r="AI445" s="375"/>
      <c r="AJ445" s="375"/>
      <c r="AK445" s="375"/>
      <c r="AL445" s="378" t="s">
        <v>16</v>
      </c>
      <c r="AM445" s="378">
        <v>6</v>
      </c>
      <c r="AN445" s="378">
        <v>0</v>
      </c>
      <c r="AO445" s="378">
        <v>0</v>
      </c>
      <c r="AP445" s="378">
        <v>30</v>
      </c>
      <c r="AQ445" s="378">
        <v>23.6</v>
      </c>
      <c r="AR445" s="378">
        <v>1</v>
      </c>
      <c r="AS445" s="378">
        <v>1</v>
      </c>
      <c r="AT445" s="378">
        <v>1</v>
      </c>
      <c r="AU445" s="378">
        <v>0</v>
      </c>
      <c r="AV445" s="378">
        <v>1</v>
      </c>
      <c r="AW445" s="378">
        <v>0</v>
      </c>
      <c r="AX445" s="378">
        <v>0</v>
      </c>
      <c r="AY445" s="379">
        <v>2.94</v>
      </c>
      <c r="AZ445" s="379">
        <v>49.91</v>
      </c>
    </row>
    <row r="446" spans="2:52" ht="17">
      <c r="B446" t="s">
        <v>120</v>
      </c>
      <c r="C446" t="s">
        <v>1569</v>
      </c>
      <c r="D446" t="s">
        <v>1493</v>
      </c>
      <c r="H446" t="s">
        <v>1471</v>
      </c>
      <c r="I446">
        <v>8</v>
      </c>
      <c r="J446">
        <v>9</v>
      </c>
      <c r="K446">
        <v>7</v>
      </c>
      <c r="L446">
        <v>0</v>
      </c>
      <c r="M446">
        <v>0</v>
      </c>
      <c r="N446">
        <v>0</v>
      </c>
      <c r="O446">
        <v>0</v>
      </c>
      <c r="P446">
        <v>0</v>
      </c>
      <c r="Q446">
        <v>0</v>
      </c>
      <c r="R446">
        <v>5</v>
      </c>
      <c r="S446">
        <v>24</v>
      </c>
      <c r="T446">
        <v>0</v>
      </c>
      <c r="U446">
        <v>74</v>
      </c>
      <c r="V446">
        <v>38</v>
      </c>
      <c r="W446">
        <v>535</v>
      </c>
      <c r="X446">
        <v>3</v>
      </c>
      <c r="Y446">
        <v>0</v>
      </c>
      <c r="Z446">
        <v>4.42</v>
      </c>
      <c r="AA446">
        <v>75.08</v>
      </c>
      <c r="AE446" s="376"/>
      <c r="AF446" s="376" t="s">
        <v>120</v>
      </c>
      <c r="AG446" s="375" t="s">
        <v>1928</v>
      </c>
      <c r="AH446" s="375" t="s">
        <v>1514</v>
      </c>
      <c r="AI446" s="375"/>
      <c r="AJ446" s="375"/>
      <c r="AK446" s="375"/>
      <c r="AL446" s="378" t="s">
        <v>1481</v>
      </c>
      <c r="AM446" s="378">
        <v>9</v>
      </c>
      <c r="AN446" s="378">
        <v>0</v>
      </c>
      <c r="AO446" s="378">
        <v>0</v>
      </c>
      <c r="AP446" s="378">
        <v>21</v>
      </c>
      <c r="AQ446" s="378">
        <v>23.2</v>
      </c>
      <c r="AR446" s="378">
        <v>3.3</v>
      </c>
      <c r="AS446" s="378">
        <v>1</v>
      </c>
      <c r="AT446" s="378">
        <v>1</v>
      </c>
      <c r="AU446" s="378">
        <v>0</v>
      </c>
      <c r="AV446" s="378">
        <v>3</v>
      </c>
      <c r="AW446" s="378">
        <v>0</v>
      </c>
      <c r="AX446" s="378">
        <v>0</v>
      </c>
      <c r="AY446" s="379">
        <v>2.93</v>
      </c>
      <c r="AZ446" s="379">
        <v>49.88</v>
      </c>
    </row>
    <row r="447" spans="2:52" ht="17">
      <c r="B447" t="s">
        <v>1483</v>
      </c>
      <c r="AE447" s="376"/>
      <c r="AF447" s="376" t="s">
        <v>120</v>
      </c>
      <c r="AG447" s="375" t="s">
        <v>1929</v>
      </c>
      <c r="AH447" s="375" t="s">
        <v>1493</v>
      </c>
      <c r="AI447" s="375"/>
      <c r="AJ447" s="375"/>
      <c r="AK447" s="375"/>
      <c r="AL447" s="378" t="s">
        <v>1471</v>
      </c>
      <c r="AM447" s="378">
        <v>9</v>
      </c>
      <c r="AN447" s="378">
        <v>0</v>
      </c>
      <c r="AO447" s="378">
        <v>0</v>
      </c>
      <c r="AP447" s="378">
        <v>28</v>
      </c>
      <c r="AQ447" s="378">
        <v>20.100000000000001</v>
      </c>
      <c r="AR447" s="378">
        <v>2.4</v>
      </c>
      <c r="AS447" s="378">
        <v>0</v>
      </c>
      <c r="AT447" s="378">
        <v>1</v>
      </c>
      <c r="AU447" s="378">
        <v>0</v>
      </c>
      <c r="AV447" s="378">
        <v>1</v>
      </c>
      <c r="AW447" s="378">
        <v>0</v>
      </c>
      <c r="AX447" s="378">
        <v>0</v>
      </c>
      <c r="AY447" s="379">
        <v>2.93</v>
      </c>
      <c r="AZ447" s="379">
        <v>49.78</v>
      </c>
    </row>
    <row r="448" spans="2:52" ht="17">
      <c r="B448" t="s">
        <v>120</v>
      </c>
      <c r="C448" t="s">
        <v>957</v>
      </c>
      <c r="D448" t="s">
        <v>1518</v>
      </c>
      <c r="H448" t="s">
        <v>1482</v>
      </c>
      <c r="I448">
        <v>7</v>
      </c>
      <c r="J448">
        <v>9</v>
      </c>
      <c r="K448">
        <v>6</v>
      </c>
      <c r="L448">
        <v>0</v>
      </c>
      <c r="M448">
        <v>0</v>
      </c>
      <c r="N448">
        <v>0</v>
      </c>
      <c r="O448">
        <v>0</v>
      </c>
      <c r="P448">
        <v>0</v>
      </c>
      <c r="Q448">
        <v>0</v>
      </c>
      <c r="R448">
        <v>2</v>
      </c>
      <c r="S448">
        <v>13</v>
      </c>
      <c r="T448">
        <v>0</v>
      </c>
      <c r="U448">
        <v>62</v>
      </c>
      <c r="V448">
        <v>39</v>
      </c>
      <c r="W448">
        <v>573</v>
      </c>
      <c r="X448">
        <v>3</v>
      </c>
      <c r="Y448">
        <v>1</v>
      </c>
      <c r="Z448">
        <v>4.38</v>
      </c>
      <c r="AA448">
        <v>74.48</v>
      </c>
      <c r="AE448" s="376"/>
      <c r="AF448" s="376" t="s">
        <v>120</v>
      </c>
      <c r="AG448" s="375" t="s">
        <v>236</v>
      </c>
      <c r="AH448" s="375" t="s">
        <v>1487</v>
      </c>
      <c r="AI448" s="375"/>
      <c r="AJ448" s="375"/>
      <c r="AK448" s="375"/>
      <c r="AL448" s="378" t="s">
        <v>1463</v>
      </c>
      <c r="AM448" s="378">
        <v>10</v>
      </c>
      <c r="AN448" s="378">
        <v>3</v>
      </c>
      <c r="AO448" s="378">
        <v>1</v>
      </c>
      <c r="AP448" s="378">
        <v>30</v>
      </c>
      <c r="AQ448" s="378">
        <v>17.7</v>
      </c>
      <c r="AR448" s="378">
        <v>1.9</v>
      </c>
      <c r="AS448" s="378">
        <v>0</v>
      </c>
      <c r="AT448" s="378">
        <v>1</v>
      </c>
      <c r="AU448" s="378">
        <v>0</v>
      </c>
      <c r="AV448" s="378">
        <v>3</v>
      </c>
      <c r="AW448" s="378">
        <v>0.2</v>
      </c>
      <c r="AX448" s="378">
        <v>0</v>
      </c>
      <c r="AY448" s="379">
        <v>2.93</v>
      </c>
      <c r="AZ448" s="379">
        <v>49.76</v>
      </c>
    </row>
    <row r="449" spans="2:52" ht="18">
      <c r="B449" t="s">
        <v>1483</v>
      </c>
      <c r="AE449" s="376"/>
      <c r="AF449" s="376" t="s">
        <v>120</v>
      </c>
      <c r="AG449" s="377" t="s">
        <v>1799</v>
      </c>
      <c r="AH449" s="377" t="s">
        <v>1730</v>
      </c>
      <c r="AI449" s="377"/>
      <c r="AJ449" s="377"/>
      <c r="AK449" s="377"/>
      <c r="AL449" s="378" t="s">
        <v>2</v>
      </c>
      <c r="AM449" s="378">
        <v>6</v>
      </c>
      <c r="AN449" s="378">
        <v>0</v>
      </c>
      <c r="AO449" s="378">
        <v>0</v>
      </c>
      <c r="AP449" s="378">
        <v>30</v>
      </c>
      <c r="AQ449" s="378">
        <v>12.1</v>
      </c>
      <c r="AR449" s="378">
        <v>1.4</v>
      </c>
      <c r="AS449" s="378">
        <v>3</v>
      </c>
      <c r="AT449" s="378">
        <v>1</v>
      </c>
      <c r="AU449" s="378">
        <v>0</v>
      </c>
      <c r="AV449" s="378">
        <v>2</v>
      </c>
      <c r="AW449" s="378">
        <v>0</v>
      </c>
      <c r="AX449" s="378">
        <v>0</v>
      </c>
      <c r="AY449" s="379">
        <v>2.93</v>
      </c>
      <c r="AZ449" s="379">
        <v>49.75</v>
      </c>
    </row>
    <row r="450" spans="2:52" ht="17">
      <c r="B450" t="s">
        <v>120</v>
      </c>
      <c r="C450" t="s">
        <v>649</v>
      </c>
      <c r="D450" t="s">
        <v>1498</v>
      </c>
      <c r="H450" t="s">
        <v>1475</v>
      </c>
      <c r="I450">
        <v>32</v>
      </c>
      <c r="J450">
        <v>6</v>
      </c>
      <c r="K450">
        <v>8</v>
      </c>
      <c r="L450">
        <v>2</v>
      </c>
      <c r="M450">
        <v>0</v>
      </c>
      <c r="N450">
        <v>0</v>
      </c>
      <c r="O450">
        <v>0</v>
      </c>
      <c r="P450">
        <v>0</v>
      </c>
      <c r="Q450">
        <v>0</v>
      </c>
      <c r="R450">
        <v>0</v>
      </c>
      <c r="S450">
        <v>0</v>
      </c>
      <c r="T450">
        <v>0</v>
      </c>
      <c r="U450">
        <v>54</v>
      </c>
      <c r="V450">
        <v>35</v>
      </c>
      <c r="W450">
        <v>443</v>
      </c>
      <c r="X450">
        <v>5</v>
      </c>
      <c r="Y450">
        <v>0</v>
      </c>
      <c r="Z450">
        <v>4.37</v>
      </c>
      <c r="AA450">
        <v>74.349999999999994</v>
      </c>
      <c r="AE450" s="376"/>
      <c r="AF450" s="376" t="s">
        <v>120</v>
      </c>
      <c r="AG450" s="375" t="s">
        <v>2203</v>
      </c>
      <c r="AH450" s="375" t="s">
        <v>1501</v>
      </c>
      <c r="AI450" s="375"/>
      <c r="AJ450" s="375"/>
      <c r="AK450" s="375"/>
      <c r="AL450" s="378" t="s">
        <v>53</v>
      </c>
      <c r="AM450" s="378">
        <v>6</v>
      </c>
      <c r="AN450" s="378">
        <v>0</v>
      </c>
      <c r="AO450" s="378">
        <v>0</v>
      </c>
      <c r="AP450" s="378">
        <v>36</v>
      </c>
      <c r="AQ450" s="378">
        <v>16</v>
      </c>
      <c r="AR450" s="378">
        <v>0.6</v>
      </c>
      <c r="AS450" s="378">
        <v>0</v>
      </c>
      <c r="AT450" s="378">
        <v>0</v>
      </c>
      <c r="AU450" s="378">
        <v>1</v>
      </c>
      <c r="AV450" s="378">
        <v>3</v>
      </c>
      <c r="AW450" s="378">
        <v>0.1</v>
      </c>
      <c r="AX450" s="378">
        <v>0</v>
      </c>
      <c r="AY450" s="379">
        <v>2.93</v>
      </c>
      <c r="AZ450" s="379">
        <v>49.74</v>
      </c>
    </row>
    <row r="451" spans="2:52" ht="18">
      <c r="B451" t="s">
        <v>1483</v>
      </c>
      <c r="AE451" s="376"/>
      <c r="AF451" s="376" t="s">
        <v>120</v>
      </c>
      <c r="AG451" s="377" t="s">
        <v>2204</v>
      </c>
      <c r="AH451" s="377" t="s">
        <v>1721</v>
      </c>
      <c r="AI451" s="377"/>
      <c r="AJ451" s="377"/>
      <c r="AK451" s="377"/>
      <c r="AL451" s="378" t="s">
        <v>1463</v>
      </c>
      <c r="AM451" s="378">
        <v>10</v>
      </c>
      <c r="AN451" s="378">
        <v>0</v>
      </c>
      <c r="AO451" s="378">
        <v>0</v>
      </c>
      <c r="AP451" s="378">
        <v>34</v>
      </c>
      <c r="AQ451" s="378">
        <v>12.2</v>
      </c>
      <c r="AR451" s="378">
        <v>1.5</v>
      </c>
      <c r="AS451" s="378">
        <v>0</v>
      </c>
      <c r="AT451" s="378">
        <v>0</v>
      </c>
      <c r="AU451" s="378">
        <v>1</v>
      </c>
      <c r="AV451" s="378">
        <v>5</v>
      </c>
      <c r="AW451" s="378">
        <v>0.1</v>
      </c>
      <c r="AX451" s="378">
        <v>0</v>
      </c>
      <c r="AY451" s="379">
        <v>2.92</v>
      </c>
      <c r="AZ451" s="379">
        <v>49.6</v>
      </c>
    </row>
    <row r="452" spans="2:52" ht="17">
      <c r="B452" t="s">
        <v>120</v>
      </c>
      <c r="C452" t="s">
        <v>670</v>
      </c>
      <c r="D452" t="s">
        <v>1513</v>
      </c>
      <c r="H452" t="s">
        <v>8</v>
      </c>
      <c r="I452">
        <v>14</v>
      </c>
      <c r="J452">
        <v>13</v>
      </c>
      <c r="K452">
        <v>28</v>
      </c>
      <c r="L452">
        <v>4</v>
      </c>
      <c r="M452">
        <v>0</v>
      </c>
      <c r="N452">
        <v>0</v>
      </c>
      <c r="O452">
        <v>0</v>
      </c>
      <c r="P452">
        <v>0</v>
      </c>
      <c r="Q452">
        <v>0</v>
      </c>
      <c r="R452">
        <v>127</v>
      </c>
      <c r="S452">
        <v>534</v>
      </c>
      <c r="T452">
        <v>3</v>
      </c>
      <c r="U452">
        <v>6</v>
      </c>
      <c r="V452">
        <v>5</v>
      </c>
      <c r="W452">
        <v>67</v>
      </c>
      <c r="X452">
        <v>0</v>
      </c>
      <c r="Y452">
        <v>1</v>
      </c>
      <c r="Z452">
        <v>4.37</v>
      </c>
      <c r="AA452">
        <v>74.3</v>
      </c>
      <c r="AE452" s="376"/>
      <c r="AF452" s="376" t="s">
        <v>120</v>
      </c>
      <c r="AG452" s="375" t="s">
        <v>1930</v>
      </c>
      <c r="AH452" s="375" t="s">
        <v>1498</v>
      </c>
      <c r="AI452" s="375"/>
      <c r="AJ452" s="375"/>
      <c r="AK452" s="375"/>
      <c r="AL452" s="378" t="s">
        <v>1475</v>
      </c>
      <c r="AM452" s="378">
        <v>6</v>
      </c>
      <c r="AN452" s="378">
        <v>0</v>
      </c>
      <c r="AO452" s="378">
        <v>0</v>
      </c>
      <c r="AP452" s="378">
        <v>29</v>
      </c>
      <c r="AQ452" s="378">
        <v>12.8</v>
      </c>
      <c r="AR452" s="378">
        <v>2.4</v>
      </c>
      <c r="AS452" s="378">
        <v>1</v>
      </c>
      <c r="AT452" s="378">
        <v>1</v>
      </c>
      <c r="AU452" s="378">
        <v>0</v>
      </c>
      <c r="AV452" s="378">
        <v>2</v>
      </c>
      <c r="AW452" s="378">
        <v>0</v>
      </c>
      <c r="AX452" s="378">
        <v>0</v>
      </c>
      <c r="AY452" s="379">
        <v>2.89</v>
      </c>
      <c r="AZ452" s="379">
        <v>49.1</v>
      </c>
    </row>
    <row r="453" spans="2:52" ht="17">
      <c r="B453" t="s">
        <v>1483</v>
      </c>
      <c r="AE453" s="376"/>
      <c r="AF453" s="376" t="s">
        <v>120</v>
      </c>
      <c r="AG453" s="375" t="s">
        <v>1931</v>
      </c>
      <c r="AH453" s="375" t="s">
        <v>1486</v>
      </c>
      <c r="AI453" s="375"/>
      <c r="AJ453" s="375"/>
      <c r="AK453" s="375"/>
      <c r="AL453" s="378" t="s">
        <v>433</v>
      </c>
      <c r="AM453" s="378">
        <v>8</v>
      </c>
      <c r="AN453" s="378">
        <v>2</v>
      </c>
      <c r="AO453" s="378">
        <v>1</v>
      </c>
      <c r="AP453" s="378">
        <v>25</v>
      </c>
      <c r="AQ453" s="378">
        <v>19.899999999999999</v>
      </c>
      <c r="AR453" s="378">
        <v>2.5</v>
      </c>
      <c r="AS453" s="378">
        <v>1</v>
      </c>
      <c r="AT453" s="378">
        <v>1</v>
      </c>
      <c r="AU453" s="378">
        <v>0</v>
      </c>
      <c r="AV453" s="378">
        <v>2</v>
      </c>
      <c r="AW453" s="378">
        <v>0</v>
      </c>
      <c r="AX453" s="378">
        <v>0</v>
      </c>
      <c r="AY453" s="379">
        <v>2.89</v>
      </c>
      <c r="AZ453" s="379">
        <v>49.06</v>
      </c>
    </row>
    <row r="454" spans="2:52" ht="17">
      <c r="B454" t="s">
        <v>1468</v>
      </c>
      <c r="C454" t="s">
        <v>133</v>
      </c>
      <c r="D454" t="s">
        <v>1490</v>
      </c>
      <c r="H454" t="s">
        <v>1</v>
      </c>
      <c r="I454">
        <v>28</v>
      </c>
      <c r="J454">
        <v>13</v>
      </c>
      <c r="K454">
        <v>14</v>
      </c>
      <c r="L454">
        <v>3</v>
      </c>
      <c r="M454">
        <v>0</v>
      </c>
      <c r="N454">
        <v>0</v>
      </c>
      <c r="O454">
        <v>0</v>
      </c>
      <c r="P454">
        <v>0</v>
      </c>
      <c r="Q454">
        <v>0</v>
      </c>
      <c r="R454">
        <v>0</v>
      </c>
      <c r="S454">
        <v>0</v>
      </c>
      <c r="T454">
        <v>0</v>
      </c>
      <c r="U454">
        <v>75</v>
      </c>
      <c r="V454">
        <v>41</v>
      </c>
      <c r="W454">
        <v>612</v>
      </c>
      <c r="X454">
        <v>2</v>
      </c>
      <c r="Y454">
        <v>0</v>
      </c>
      <c r="Z454">
        <v>4.3099999999999996</v>
      </c>
      <c r="AA454">
        <v>73.27</v>
      </c>
      <c r="AE454" s="376"/>
      <c r="AF454" s="376" t="s">
        <v>120</v>
      </c>
      <c r="AG454" s="375" t="s">
        <v>1932</v>
      </c>
      <c r="AH454" s="375" t="s">
        <v>1488</v>
      </c>
      <c r="AI454" s="375"/>
      <c r="AJ454" s="375"/>
      <c r="AK454" s="375"/>
      <c r="AL454" s="378" t="s">
        <v>1465</v>
      </c>
      <c r="AM454" s="378">
        <v>7</v>
      </c>
      <c r="AN454" s="378">
        <v>8</v>
      </c>
      <c r="AO454" s="378">
        <v>1</v>
      </c>
      <c r="AP454" s="378">
        <v>30</v>
      </c>
      <c r="AQ454" s="378">
        <v>17</v>
      </c>
      <c r="AR454" s="378">
        <v>2</v>
      </c>
      <c r="AS454" s="378">
        <v>0</v>
      </c>
      <c r="AT454" s="378">
        <v>1</v>
      </c>
      <c r="AU454" s="378">
        <v>0</v>
      </c>
      <c r="AV454" s="378">
        <v>2</v>
      </c>
      <c r="AW454" s="378">
        <v>0.1</v>
      </c>
      <c r="AX454" s="378">
        <v>0</v>
      </c>
      <c r="AY454" s="379">
        <v>2.88</v>
      </c>
      <c r="AZ454" s="379">
        <v>48.92</v>
      </c>
    </row>
    <row r="455" spans="2:52" ht="18">
      <c r="B455" t="s">
        <v>1483</v>
      </c>
      <c r="AE455" s="376"/>
      <c r="AF455" s="376" t="s">
        <v>120</v>
      </c>
      <c r="AG455" s="377" t="s">
        <v>1933</v>
      </c>
      <c r="AH455" s="377" t="s">
        <v>1730</v>
      </c>
      <c r="AI455" s="377"/>
      <c r="AJ455" s="377"/>
      <c r="AK455" s="377"/>
      <c r="AL455" s="378" t="s">
        <v>2</v>
      </c>
      <c r="AM455" s="378">
        <v>6</v>
      </c>
      <c r="AN455" s="378">
        <v>0</v>
      </c>
      <c r="AO455" s="378">
        <v>0</v>
      </c>
      <c r="AP455" s="378">
        <v>29</v>
      </c>
      <c r="AQ455" s="378">
        <v>10.5</v>
      </c>
      <c r="AR455" s="378">
        <v>2.1</v>
      </c>
      <c r="AS455" s="378">
        <v>1</v>
      </c>
      <c r="AT455" s="378">
        <v>2</v>
      </c>
      <c r="AU455" s="378">
        <v>0</v>
      </c>
      <c r="AV455" s="378">
        <v>1</v>
      </c>
      <c r="AW455" s="378">
        <v>0</v>
      </c>
      <c r="AX455" s="378">
        <v>0</v>
      </c>
      <c r="AY455" s="379">
        <v>2.87</v>
      </c>
      <c r="AZ455" s="379">
        <v>48.81</v>
      </c>
    </row>
    <row r="456" spans="2:52" ht="18">
      <c r="B456" t="s">
        <v>120</v>
      </c>
      <c r="C456" t="s">
        <v>942</v>
      </c>
      <c r="D456" t="s">
        <v>1541</v>
      </c>
      <c r="H456" t="s">
        <v>433</v>
      </c>
      <c r="I456">
        <v>27</v>
      </c>
      <c r="J456">
        <v>8</v>
      </c>
      <c r="K456">
        <v>43</v>
      </c>
      <c r="L456">
        <v>1</v>
      </c>
      <c r="M456">
        <v>0</v>
      </c>
      <c r="N456">
        <v>0</v>
      </c>
      <c r="O456">
        <v>0</v>
      </c>
      <c r="P456">
        <v>0</v>
      </c>
      <c r="Q456">
        <v>0</v>
      </c>
      <c r="R456">
        <v>87</v>
      </c>
      <c r="S456">
        <v>375</v>
      </c>
      <c r="T456">
        <v>3</v>
      </c>
      <c r="U456">
        <v>26</v>
      </c>
      <c r="V456">
        <v>20</v>
      </c>
      <c r="W456">
        <v>186</v>
      </c>
      <c r="X456">
        <v>1</v>
      </c>
      <c r="Y456">
        <v>2</v>
      </c>
      <c r="Z456">
        <v>4.26</v>
      </c>
      <c r="AA456">
        <v>72.430000000000007</v>
      </c>
      <c r="AE456" s="376"/>
      <c r="AF456" s="376" t="s">
        <v>120</v>
      </c>
      <c r="AG456" s="377" t="s">
        <v>133</v>
      </c>
      <c r="AH456" s="377" t="s">
        <v>1719</v>
      </c>
      <c r="AI456" s="377"/>
      <c r="AJ456" s="377"/>
      <c r="AK456" s="377"/>
      <c r="AL456" s="378" t="s">
        <v>1482</v>
      </c>
      <c r="AM456" s="378">
        <v>9</v>
      </c>
      <c r="AN456" s="378">
        <v>0</v>
      </c>
      <c r="AO456" s="378">
        <v>0</v>
      </c>
      <c r="AP456" s="378">
        <v>30</v>
      </c>
      <c r="AQ456" s="378">
        <v>10.1</v>
      </c>
      <c r="AR456" s="378">
        <v>0.7</v>
      </c>
      <c r="AS456" s="378">
        <v>0</v>
      </c>
      <c r="AT456" s="378">
        <v>2</v>
      </c>
      <c r="AU456" s="378">
        <v>2</v>
      </c>
      <c r="AV456" s="378">
        <v>7</v>
      </c>
      <c r="AW456" s="378">
        <v>0.1</v>
      </c>
      <c r="AX456" s="378">
        <v>0</v>
      </c>
      <c r="AY456" s="379">
        <v>2.87</v>
      </c>
      <c r="AZ456" s="379">
        <v>48.74</v>
      </c>
    </row>
    <row r="457" spans="2:52" ht="17">
      <c r="B457" t="s">
        <v>1483</v>
      </c>
      <c r="AE457" s="376"/>
      <c r="AF457" s="376" t="s">
        <v>120</v>
      </c>
      <c r="AG457" s="375" t="s">
        <v>1934</v>
      </c>
      <c r="AH457" s="375" t="s">
        <v>1502</v>
      </c>
      <c r="AI457" s="375"/>
      <c r="AJ457" s="375"/>
      <c r="AK457" s="375"/>
      <c r="AL457" s="378" t="s">
        <v>1478</v>
      </c>
      <c r="AM457" s="378">
        <v>14</v>
      </c>
      <c r="AN457" s="378">
        <v>1</v>
      </c>
      <c r="AO457" s="378">
        <v>0</v>
      </c>
      <c r="AP457" s="378">
        <v>28</v>
      </c>
      <c r="AQ457" s="378">
        <v>8.3000000000000007</v>
      </c>
      <c r="AR457" s="378">
        <v>3.1</v>
      </c>
      <c r="AS457" s="378">
        <v>1</v>
      </c>
      <c r="AT457" s="378">
        <v>1</v>
      </c>
      <c r="AU457" s="378">
        <v>0</v>
      </c>
      <c r="AV457" s="378">
        <v>1</v>
      </c>
      <c r="AW457" s="378">
        <v>0</v>
      </c>
      <c r="AX457" s="378">
        <v>0</v>
      </c>
      <c r="AY457" s="379">
        <v>2.86</v>
      </c>
      <c r="AZ457" s="379">
        <v>48.6</v>
      </c>
    </row>
    <row r="458" spans="2:52" ht="17">
      <c r="B458" t="s">
        <v>1462</v>
      </c>
      <c r="C458" t="s">
        <v>471</v>
      </c>
      <c r="D458" t="s">
        <v>1534</v>
      </c>
      <c r="H458" t="s">
        <v>8</v>
      </c>
      <c r="I458">
        <v>6</v>
      </c>
      <c r="J458">
        <v>11</v>
      </c>
      <c r="K458">
        <v>7</v>
      </c>
      <c r="L458">
        <v>1</v>
      </c>
      <c r="M458">
        <v>0</v>
      </c>
      <c r="N458">
        <v>0</v>
      </c>
      <c r="O458">
        <v>0</v>
      </c>
      <c r="P458">
        <v>0</v>
      </c>
      <c r="Q458">
        <v>0</v>
      </c>
      <c r="R458">
        <v>13</v>
      </c>
      <c r="S458">
        <v>46</v>
      </c>
      <c r="T458">
        <v>0</v>
      </c>
      <c r="U458">
        <v>88</v>
      </c>
      <c r="V458">
        <v>57</v>
      </c>
      <c r="W458">
        <v>583</v>
      </c>
      <c r="X458">
        <v>2</v>
      </c>
      <c r="Y458">
        <v>1</v>
      </c>
      <c r="Z458">
        <v>4.25</v>
      </c>
      <c r="AA458">
        <v>72.27</v>
      </c>
      <c r="AE458" s="376"/>
      <c r="AF458" s="376" t="s">
        <v>120</v>
      </c>
      <c r="AG458" s="375" t="s">
        <v>2205</v>
      </c>
      <c r="AH458" s="375" t="s">
        <v>1498</v>
      </c>
      <c r="AI458" s="375"/>
      <c r="AJ458" s="375"/>
      <c r="AK458" s="375"/>
      <c r="AL458" s="378" t="s">
        <v>1475</v>
      </c>
      <c r="AM458" s="378">
        <v>6</v>
      </c>
      <c r="AN458" s="378">
        <v>0</v>
      </c>
      <c r="AO458" s="378">
        <v>0</v>
      </c>
      <c r="AP458" s="378">
        <v>36</v>
      </c>
      <c r="AQ458" s="378">
        <v>13.7</v>
      </c>
      <c r="AR458" s="378">
        <v>0.6</v>
      </c>
      <c r="AS458" s="378">
        <v>0</v>
      </c>
      <c r="AT458" s="378">
        <v>0</v>
      </c>
      <c r="AU458" s="378">
        <v>1</v>
      </c>
      <c r="AV458" s="378">
        <v>4</v>
      </c>
      <c r="AW458" s="378">
        <v>0.1</v>
      </c>
      <c r="AX458" s="378">
        <v>0</v>
      </c>
      <c r="AY458" s="379">
        <v>2.86</v>
      </c>
      <c r="AZ458" s="379">
        <v>48.55</v>
      </c>
    </row>
    <row r="459" spans="2:52" ht="18">
      <c r="B459" t="s">
        <v>1483</v>
      </c>
      <c r="AE459" s="376"/>
      <c r="AF459" s="376" t="s">
        <v>120</v>
      </c>
      <c r="AG459" s="377" t="s">
        <v>1935</v>
      </c>
      <c r="AH459" s="377" t="s">
        <v>1734</v>
      </c>
      <c r="AI459" s="377"/>
      <c r="AJ459" s="377"/>
      <c r="AK459" s="377"/>
      <c r="AL459" s="378" t="s">
        <v>8</v>
      </c>
      <c r="AM459" s="378">
        <v>13</v>
      </c>
      <c r="AN459" s="378">
        <v>2</v>
      </c>
      <c r="AO459" s="378">
        <v>0</v>
      </c>
      <c r="AP459" s="378">
        <v>30</v>
      </c>
      <c r="AQ459" s="378">
        <v>11.2</v>
      </c>
      <c r="AR459" s="378">
        <v>3.2</v>
      </c>
      <c r="AS459" s="378">
        <v>0</v>
      </c>
      <c r="AT459" s="378">
        <v>0</v>
      </c>
      <c r="AU459" s="378">
        <v>0</v>
      </c>
      <c r="AV459" s="378">
        <v>6</v>
      </c>
      <c r="AW459" s="378">
        <v>0</v>
      </c>
      <c r="AX459" s="378">
        <v>0</v>
      </c>
      <c r="AY459" s="379">
        <v>2.85</v>
      </c>
      <c r="AZ459" s="379">
        <v>48.48</v>
      </c>
    </row>
    <row r="460" spans="2:52" ht="17">
      <c r="B460" t="s">
        <v>1470</v>
      </c>
      <c r="C460" t="s">
        <v>57</v>
      </c>
      <c r="D460" t="s">
        <v>1502</v>
      </c>
      <c r="H460" t="s">
        <v>1478</v>
      </c>
      <c r="I460">
        <v>19</v>
      </c>
      <c r="J460">
        <v>14</v>
      </c>
      <c r="K460">
        <v>17</v>
      </c>
      <c r="L460">
        <v>4</v>
      </c>
      <c r="M460">
        <v>5</v>
      </c>
      <c r="N460">
        <v>3</v>
      </c>
      <c r="O460">
        <v>34</v>
      </c>
      <c r="P460">
        <v>0</v>
      </c>
      <c r="Q460">
        <v>0</v>
      </c>
      <c r="R460">
        <v>25</v>
      </c>
      <c r="S460">
        <v>125</v>
      </c>
      <c r="T460">
        <v>2</v>
      </c>
      <c r="U460">
        <v>33</v>
      </c>
      <c r="V460">
        <v>24</v>
      </c>
      <c r="W460">
        <v>296</v>
      </c>
      <c r="X460">
        <v>3</v>
      </c>
      <c r="Y460">
        <v>1</v>
      </c>
      <c r="Z460">
        <v>4.2300000000000004</v>
      </c>
      <c r="AA460">
        <v>71.86</v>
      </c>
      <c r="AE460" s="376"/>
      <c r="AF460" s="376" t="s">
        <v>120</v>
      </c>
      <c r="AG460" s="375" t="s">
        <v>2206</v>
      </c>
      <c r="AH460" s="375" t="s">
        <v>1494</v>
      </c>
      <c r="AI460" s="375"/>
      <c r="AJ460" s="375"/>
      <c r="AK460" s="375"/>
      <c r="AL460" s="378" t="s">
        <v>4</v>
      </c>
      <c r="AM460" s="378">
        <v>7</v>
      </c>
      <c r="AN460" s="378">
        <v>0</v>
      </c>
      <c r="AO460" s="378">
        <v>0</v>
      </c>
      <c r="AP460" s="378">
        <v>38</v>
      </c>
      <c r="AQ460" s="378">
        <v>7.1</v>
      </c>
      <c r="AR460" s="378">
        <v>0.8</v>
      </c>
      <c r="AS460" s="378">
        <v>0</v>
      </c>
      <c r="AT460" s="378">
        <v>0</v>
      </c>
      <c r="AU460" s="378">
        <v>1</v>
      </c>
      <c r="AV460" s="378">
        <v>4</v>
      </c>
      <c r="AW460" s="378">
        <v>0.1</v>
      </c>
      <c r="AX460" s="378">
        <v>0</v>
      </c>
      <c r="AY460" s="379">
        <v>2.83</v>
      </c>
      <c r="AZ460" s="379">
        <v>48.12</v>
      </c>
    </row>
    <row r="461" spans="2:52" ht="17">
      <c r="B461" t="s">
        <v>1483</v>
      </c>
      <c r="AE461" s="376"/>
      <c r="AF461" s="376" t="s">
        <v>120</v>
      </c>
      <c r="AG461" s="375" t="s">
        <v>1936</v>
      </c>
      <c r="AH461" s="375" t="s">
        <v>1500</v>
      </c>
      <c r="AI461" s="375"/>
      <c r="AJ461" s="375"/>
      <c r="AK461" s="375"/>
      <c r="AL461" s="378" t="s">
        <v>1477</v>
      </c>
      <c r="AM461" s="378">
        <v>11</v>
      </c>
      <c r="AN461" s="378">
        <v>0</v>
      </c>
      <c r="AO461" s="378">
        <v>0</v>
      </c>
      <c r="AP461" s="378">
        <v>25</v>
      </c>
      <c r="AQ461" s="378">
        <v>15.7</v>
      </c>
      <c r="AR461" s="378">
        <v>3.8</v>
      </c>
      <c r="AS461" s="378">
        <v>0</v>
      </c>
      <c r="AT461" s="378">
        <v>0</v>
      </c>
      <c r="AU461" s="378">
        <v>0</v>
      </c>
      <c r="AV461" s="378">
        <v>4</v>
      </c>
      <c r="AW461" s="378">
        <v>0</v>
      </c>
      <c r="AX461" s="378">
        <v>0</v>
      </c>
      <c r="AY461" s="379">
        <v>2.83</v>
      </c>
      <c r="AZ461" s="379">
        <v>48.1</v>
      </c>
    </row>
    <row r="462" spans="2:52" ht="17">
      <c r="B462" t="s">
        <v>1467</v>
      </c>
      <c r="C462" t="s">
        <v>163</v>
      </c>
      <c r="D462" t="s">
        <v>1484</v>
      </c>
      <c r="H462" t="s">
        <v>1459</v>
      </c>
      <c r="I462">
        <v>20</v>
      </c>
      <c r="J462">
        <v>7</v>
      </c>
      <c r="K462">
        <v>8</v>
      </c>
      <c r="L462">
        <v>1</v>
      </c>
      <c r="M462">
        <v>0</v>
      </c>
      <c r="N462">
        <v>0</v>
      </c>
      <c r="O462">
        <v>0</v>
      </c>
      <c r="P462">
        <v>0</v>
      </c>
      <c r="Q462">
        <v>0</v>
      </c>
      <c r="R462">
        <v>1</v>
      </c>
      <c r="S462">
        <v>5</v>
      </c>
      <c r="T462">
        <v>0</v>
      </c>
      <c r="U462">
        <v>68</v>
      </c>
      <c r="V462">
        <v>47</v>
      </c>
      <c r="W462">
        <v>463</v>
      </c>
      <c r="X462">
        <v>4</v>
      </c>
      <c r="Y462">
        <v>1</v>
      </c>
      <c r="Z462">
        <v>4.1399999999999997</v>
      </c>
      <c r="AA462">
        <v>70.31</v>
      </c>
      <c r="AE462" s="376"/>
      <c r="AF462" s="376" t="s">
        <v>120</v>
      </c>
      <c r="AG462" s="375" t="s">
        <v>2207</v>
      </c>
      <c r="AH462" s="375" t="s">
        <v>1505</v>
      </c>
      <c r="AI462" s="375"/>
      <c r="AJ462" s="375"/>
      <c r="AK462" s="375"/>
      <c r="AL462" s="378" t="s">
        <v>34</v>
      </c>
      <c r="AM462" s="378">
        <v>7</v>
      </c>
      <c r="AN462" s="378">
        <v>0</v>
      </c>
      <c r="AO462" s="378">
        <v>0</v>
      </c>
      <c r="AP462" s="378">
        <v>36</v>
      </c>
      <c r="AQ462" s="378">
        <v>11.6</v>
      </c>
      <c r="AR462" s="378">
        <v>0.7</v>
      </c>
      <c r="AS462" s="378">
        <v>0</v>
      </c>
      <c r="AT462" s="378">
        <v>0</v>
      </c>
      <c r="AU462" s="378">
        <v>1</v>
      </c>
      <c r="AV462" s="378">
        <v>5</v>
      </c>
      <c r="AW462" s="378">
        <v>0.1</v>
      </c>
      <c r="AX462" s="378">
        <v>0</v>
      </c>
      <c r="AY462" s="379">
        <v>2.83</v>
      </c>
      <c r="AZ462" s="379">
        <v>48.03</v>
      </c>
    </row>
    <row r="463" spans="2:52" ht="17">
      <c r="B463" t="s">
        <v>1483</v>
      </c>
      <c r="AE463" s="376"/>
      <c r="AF463" s="376" t="s">
        <v>120</v>
      </c>
      <c r="AG463" s="375" t="s">
        <v>2208</v>
      </c>
      <c r="AH463" s="375" t="s">
        <v>1484</v>
      </c>
      <c r="AI463" s="375"/>
      <c r="AJ463" s="375"/>
      <c r="AK463" s="375"/>
      <c r="AL463" s="378" t="s">
        <v>1459</v>
      </c>
      <c r="AM463" s="378">
        <v>7</v>
      </c>
      <c r="AN463" s="378">
        <v>0</v>
      </c>
      <c r="AO463" s="378">
        <v>0</v>
      </c>
      <c r="AP463" s="378">
        <v>30</v>
      </c>
      <c r="AQ463" s="378">
        <v>9.4</v>
      </c>
      <c r="AR463" s="378">
        <v>0.7</v>
      </c>
      <c r="AS463" s="378">
        <v>2</v>
      </c>
      <c r="AT463" s="378">
        <v>0</v>
      </c>
      <c r="AU463" s="378">
        <v>2</v>
      </c>
      <c r="AV463" s="378">
        <v>4</v>
      </c>
      <c r="AW463" s="378">
        <v>0.1</v>
      </c>
      <c r="AX463" s="378">
        <v>0</v>
      </c>
      <c r="AY463" s="379">
        <v>2.82</v>
      </c>
      <c r="AZ463" s="379">
        <v>48.01</v>
      </c>
    </row>
    <row r="464" spans="2:52" ht="17">
      <c r="B464" t="s">
        <v>120</v>
      </c>
      <c r="C464" t="s">
        <v>185</v>
      </c>
      <c r="D464" t="s">
        <v>1489</v>
      </c>
      <c r="H464" t="s">
        <v>1466</v>
      </c>
      <c r="I464">
        <v>20</v>
      </c>
      <c r="J464">
        <v>11</v>
      </c>
      <c r="K464">
        <v>14</v>
      </c>
      <c r="L464">
        <v>1</v>
      </c>
      <c r="M464">
        <v>0</v>
      </c>
      <c r="N464">
        <v>0</v>
      </c>
      <c r="O464">
        <v>0</v>
      </c>
      <c r="P464">
        <v>0</v>
      </c>
      <c r="Q464">
        <v>0</v>
      </c>
      <c r="R464">
        <v>0</v>
      </c>
      <c r="S464">
        <v>0</v>
      </c>
      <c r="T464">
        <v>0</v>
      </c>
      <c r="U464">
        <v>64</v>
      </c>
      <c r="V464">
        <v>45</v>
      </c>
      <c r="W464">
        <v>469</v>
      </c>
      <c r="X464">
        <v>4</v>
      </c>
      <c r="Y464">
        <v>0</v>
      </c>
      <c r="Z464">
        <v>4.12</v>
      </c>
      <c r="AA464">
        <v>70.010000000000005</v>
      </c>
      <c r="AE464" s="376"/>
      <c r="AF464" s="376" t="s">
        <v>120</v>
      </c>
      <c r="AG464" s="375" t="s">
        <v>1937</v>
      </c>
      <c r="AH464" s="375" t="s">
        <v>1498</v>
      </c>
      <c r="AI464" s="375"/>
      <c r="AJ464" s="375"/>
      <c r="AK464" s="375"/>
      <c r="AL464" s="378" t="s">
        <v>1475</v>
      </c>
      <c r="AM464" s="378">
        <v>6</v>
      </c>
      <c r="AN464" s="378">
        <v>0</v>
      </c>
      <c r="AO464" s="378">
        <v>0</v>
      </c>
      <c r="AP464" s="378">
        <v>24</v>
      </c>
      <c r="AQ464" s="378">
        <v>21.9</v>
      </c>
      <c r="AR464" s="378">
        <v>2.2000000000000002</v>
      </c>
      <c r="AS464" s="378">
        <v>0</v>
      </c>
      <c r="AT464" s="378">
        <v>2</v>
      </c>
      <c r="AU464" s="378">
        <v>0</v>
      </c>
      <c r="AV464" s="378">
        <v>2</v>
      </c>
      <c r="AW464" s="378">
        <v>0</v>
      </c>
      <c r="AX464" s="378">
        <v>0</v>
      </c>
      <c r="AY464" s="379">
        <v>2.82</v>
      </c>
      <c r="AZ464" s="379">
        <v>47.91</v>
      </c>
    </row>
    <row r="465" spans="2:52" ht="17">
      <c r="B465" t="s">
        <v>1483</v>
      </c>
      <c r="AE465" s="376"/>
      <c r="AF465" s="376" t="s">
        <v>120</v>
      </c>
      <c r="AG465" s="375" t="s">
        <v>1938</v>
      </c>
      <c r="AH465" s="375" t="s">
        <v>1513</v>
      </c>
      <c r="AI465" s="375"/>
      <c r="AJ465" s="375"/>
      <c r="AK465" s="375"/>
      <c r="AL465" s="378" t="s">
        <v>8</v>
      </c>
      <c r="AM465" s="378">
        <v>13</v>
      </c>
      <c r="AN465" s="378">
        <v>3</v>
      </c>
      <c r="AO465" s="378">
        <v>0</v>
      </c>
      <c r="AP465" s="378">
        <v>24</v>
      </c>
      <c r="AQ465" s="378">
        <v>11.9</v>
      </c>
      <c r="AR465" s="378">
        <v>3.4</v>
      </c>
      <c r="AS465" s="378">
        <v>2</v>
      </c>
      <c r="AT465" s="378">
        <v>0</v>
      </c>
      <c r="AU465" s="378">
        <v>0</v>
      </c>
      <c r="AV465" s="378">
        <v>2</v>
      </c>
      <c r="AW465" s="378">
        <v>0</v>
      </c>
      <c r="AX465" s="378">
        <v>0</v>
      </c>
      <c r="AY465" s="379">
        <v>2.8</v>
      </c>
      <c r="AZ465" s="379">
        <v>47.63</v>
      </c>
    </row>
    <row r="466" spans="2:52" ht="17">
      <c r="B466" t="s">
        <v>120</v>
      </c>
      <c r="C466" t="s">
        <v>635</v>
      </c>
      <c r="D466" t="s">
        <v>1486</v>
      </c>
      <c r="H466" t="s">
        <v>433</v>
      </c>
      <c r="I466">
        <v>4</v>
      </c>
      <c r="J466">
        <v>8</v>
      </c>
      <c r="K466">
        <v>3</v>
      </c>
      <c r="L466">
        <v>0</v>
      </c>
      <c r="M466">
        <v>0</v>
      </c>
      <c r="N466">
        <v>0</v>
      </c>
      <c r="O466">
        <v>0</v>
      </c>
      <c r="P466">
        <v>0</v>
      </c>
      <c r="Q466">
        <v>0</v>
      </c>
      <c r="R466">
        <v>6</v>
      </c>
      <c r="S466">
        <v>30</v>
      </c>
      <c r="T466">
        <v>0</v>
      </c>
      <c r="U466">
        <v>53</v>
      </c>
      <c r="V466">
        <v>32</v>
      </c>
      <c r="W466">
        <v>482</v>
      </c>
      <c r="X466">
        <v>3</v>
      </c>
      <c r="Y466">
        <v>0</v>
      </c>
      <c r="Z466">
        <v>4.12</v>
      </c>
      <c r="AA466">
        <v>69.98</v>
      </c>
      <c r="AE466" s="376"/>
      <c r="AF466" s="376" t="s">
        <v>120</v>
      </c>
      <c r="AG466" s="375" t="s">
        <v>1939</v>
      </c>
      <c r="AH466" s="375" t="s">
        <v>1519</v>
      </c>
      <c r="AI466" s="375"/>
      <c r="AJ466" s="375"/>
      <c r="AK466" s="375"/>
      <c r="AL466" s="378" t="s">
        <v>52</v>
      </c>
      <c r="AM466" s="378">
        <v>11</v>
      </c>
      <c r="AN466" s="378">
        <v>0</v>
      </c>
      <c r="AO466" s="378">
        <v>0</v>
      </c>
      <c r="AP466" s="378">
        <v>32</v>
      </c>
      <c r="AQ466" s="378">
        <v>19</v>
      </c>
      <c r="AR466" s="378">
        <v>1.5</v>
      </c>
      <c r="AS466" s="378">
        <v>0</v>
      </c>
      <c r="AT466" s="378">
        <v>0</v>
      </c>
      <c r="AU466" s="378">
        <v>0</v>
      </c>
      <c r="AV466" s="378">
        <v>2</v>
      </c>
      <c r="AW466" s="378">
        <v>0</v>
      </c>
      <c r="AX466" s="378">
        <v>0</v>
      </c>
      <c r="AY466" s="379">
        <v>2.8</v>
      </c>
      <c r="AZ466" s="379">
        <v>47.56</v>
      </c>
    </row>
    <row r="467" spans="2:52" ht="17">
      <c r="B467" t="s">
        <v>1483</v>
      </c>
      <c r="AE467" s="376"/>
      <c r="AF467" s="376" t="s">
        <v>120</v>
      </c>
      <c r="AG467" s="375" t="s">
        <v>1800</v>
      </c>
      <c r="AH467" s="375" t="s">
        <v>1507</v>
      </c>
      <c r="AI467" s="375"/>
      <c r="AJ467" s="375"/>
      <c r="AK467" s="375"/>
      <c r="AL467" s="378" t="s">
        <v>38</v>
      </c>
      <c r="AM467" s="378">
        <v>14</v>
      </c>
      <c r="AN467" s="378">
        <v>0</v>
      </c>
      <c r="AO467" s="378">
        <v>0</v>
      </c>
      <c r="AP467" s="378">
        <v>31</v>
      </c>
      <c r="AQ467" s="378">
        <v>13.7</v>
      </c>
      <c r="AR467" s="378">
        <v>1.4</v>
      </c>
      <c r="AS467" s="378">
        <v>1</v>
      </c>
      <c r="AT467" s="378">
        <v>1</v>
      </c>
      <c r="AU467" s="378">
        <v>0</v>
      </c>
      <c r="AV467" s="378">
        <v>2</v>
      </c>
      <c r="AW467" s="378">
        <v>0</v>
      </c>
      <c r="AX467" s="378">
        <v>0</v>
      </c>
      <c r="AY467" s="379">
        <v>2.8</v>
      </c>
      <c r="AZ467" s="379">
        <v>47.56</v>
      </c>
    </row>
    <row r="468" spans="2:52" ht="17">
      <c r="B468" t="s">
        <v>1467</v>
      </c>
      <c r="C468" t="s">
        <v>974</v>
      </c>
      <c r="D468" t="s">
        <v>1544</v>
      </c>
      <c r="H468" t="s">
        <v>53</v>
      </c>
      <c r="I468">
        <v>25</v>
      </c>
      <c r="J468">
        <v>6</v>
      </c>
      <c r="K468">
        <v>16</v>
      </c>
      <c r="L468">
        <v>1</v>
      </c>
      <c r="M468">
        <v>0</v>
      </c>
      <c r="N468">
        <v>0</v>
      </c>
      <c r="O468">
        <v>0</v>
      </c>
      <c r="P468">
        <v>0</v>
      </c>
      <c r="Q468">
        <v>0</v>
      </c>
      <c r="R468">
        <v>70</v>
      </c>
      <c r="S468">
        <v>425</v>
      </c>
      <c r="T468">
        <v>3</v>
      </c>
      <c r="U468">
        <v>43</v>
      </c>
      <c r="V468">
        <v>33</v>
      </c>
      <c r="W468">
        <v>166</v>
      </c>
      <c r="X468">
        <v>0</v>
      </c>
      <c r="Y468">
        <v>2</v>
      </c>
      <c r="Z468">
        <v>4.1100000000000003</v>
      </c>
      <c r="AA468">
        <v>69.81</v>
      </c>
      <c r="AE468" s="376"/>
      <c r="AF468" s="376" t="s">
        <v>120</v>
      </c>
      <c r="AG468" s="375" t="s">
        <v>2209</v>
      </c>
      <c r="AH468" s="375" t="s">
        <v>1508</v>
      </c>
      <c r="AI468" s="375"/>
      <c r="AJ468" s="375"/>
      <c r="AK468" s="375"/>
      <c r="AL468" s="378" t="s">
        <v>1479</v>
      </c>
      <c r="AM468" s="378">
        <v>9</v>
      </c>
      <c r="AN468" s="378">
        <v>0</v>
      </c>
      <c r="AO468" s="378">
        <v>0</v>
      </c>
      <c r="AP468" s="378">
        <v>37</v>
      </c>
      <c r="AQ468" s="378">
        <v>10.199999999999999</v>
      </c>
      <c r="AR468" s="378">
        <v>0.5</v>
      </c>
      <c r="AS468" s="378">
        <v>0</v>
      </c>
      <c r="AT468" s="378">
        <v>0</v>
      </c>
      <c r="AU468" s="378">
        <v>1</v>
      </c>
      <c r="AV468" s="378">
        <v>9</v>
      </c>
      <c r="AW468" s="378">
        <v>0.1</v>
      </c>
      <c r="AX468" s="378">
        <v>0</v>
      </c>
      <c r="AY468" s="379">
        <v>2.79</v>
      </c>
      <c r="AZ468" s="379">
        <v>47.5</v>
      </c>
    </row>
    <row r="469" spans="2:52" ht="17">
      <c r="B469" t="s">
        <v>1483</v>
      </c>
      <c r="AE469" s="376"/>
      <c r="AF469" s="376" t="s">
        <v>120</v>
      </c>
      <c r="AG469" s="375" t="s">
        <v>1801</v>
      </c>
      <c r="AH469" s="375" t="s">
        <v>1488</v>
      </c>
      <c r="AI469" s="375"/>
      <c r="AJ469" s="375"/>
      <c r="AK469" s="375"/>
      <c r="AL469" s="378" t="s">
        <v>1465</v>
      </c>
      <c r="AM469" s="378">
        <v>7</v>
      </c>
      <c r="AN469" s="378">
        <v>0</v>
      </c>
      <c r="AO469" s="378">
        <v>0</v>
      </c>
      <c r="AP469" s="378">
        <v>32</v>
      </c>
      <c r="AQ469" s="378">
        <v>14.5</v>
      </c>
      <c r="AR469" s="378">
        <v>1</v>
      </c>
      <c r="AS469" s="378">
        <v>1</v>
      </c>
      <c r="AT469" s="378">
        <v>1</v>
      </c>
      <c r="AU469" s="378">
        <v>0</v>
      </c>
      <c r="AV469" s="378">
        <v>2</v>
      </c>
      <c r="AW469" s="378">
        <v>0</v>
      </c>
      <c r="AX469" s="378">
        <v>0</v>
      </c>
      <c r="AY469" s="379">
        <v>2.78</v>
      </c>
      <c r="AZ469" s="379">
        <v>47.34</v>
      </c>
    </row>
    <row r="470" spans="2:52" ht="17">
      <c r="B470" t="s">
        <v>120</v>
      </c>
      <c r="C470" t="s">
        <v>101</v>
      </c>
      <c r="D470" t="s">
        <v>1508</v>
      </c>
      <c r="H470" t="s">
        <v>1479</v>
      </c>
      <c r="I470">
        <v>2</v>
      </c>
      <c r="J470">
        <v>9</v>
      </c>
      <c r="K470">
        <v>11</v>
      </c>
      <c r="L470">
        <v>0</v>
      </c>
      <c r="M470">
        <v>0</v>
      </c>
      <c r="N470">
        <v>0</v>
      </c>
      <c r="O470">
        <v>0</v>
      </c>
      <c r="P470">
        <v>0</v>
      </c>
      <c r="Q470">
        <v>0</v>
      </c>
      <c r="R470">
        <v>106</v>
      </c>
      <c r="S470">
        <v>417</v>
      </c>
      <c r="T470">
        <v>2</v>
      </c>
      <c r="U470">
        <v>21</v>
      </c>
      <c r="V470">
        <v>17</v>
      </c>
      <c r="W470">
        <v>150</v>
      </c>
      <c r="X470">
        <v>2</v>
      </c>
      <c r="Y470">
        <v>3</v>
      </c>
      <c r="Z470">
        <v>4.09</v>
      </c>
      <c r="AA470">
        <v>69.56</v>
      </c>
      <c r="AE470" s="376"/>
      <c r="AF470" s="376" t="s">
        <v>120</v>
      </c>
      <c r="AG470" s="375" t="s">
        <v>1802</v>
      </c>
      <c r="AH470" s="375" t="s">
        <v>1515</v>
      </c>
      <c r="AI470" s="375"/>
      <c r="AJ470" s="375"/>
      <c r="AK470" s="375"/>
      <c r="AL470" s="378" t="s">
        <v>25</v>
      </c>
      <c r="AM470" s="378">
        <v>10</v>
      </c>
      <c r="AN470" s="378">
        <v>0</v>
      </c>
      <c r="AO470" s="378">
        <v>0</v>
      </c>
      <c r="AP470" s="378">
        <v>31</v>
      </c>
      <c r="AQ470" s="378">
        <v>14.3</v>
      </c>
      <c r="AR470" s="378">
        <v>1.2</v>
      </c>
      <c r="AS470" s="378">
        <v>1</v>
      </c>
      <c r="AT470" s="378">
        <v>1</v>
      </c>
      <c r="AU470" s="378">
        <v>0</v>
      </c>
      <c r="AV470" s="378">
        <v>1</v>
      </c>
      <c r="AW470" s="378">
        <v>0</v>
      </c>
      <c r="AX470" s="378">
        <v>0</v>
      </c>
      <c r="AY470" s="379">
        <v>2.77</v>
      </c>
      <c r="AZ470" s="379">
        <v>47.07</v>
      </c>
    </row>
    <row r="471" spans="2:52" ht="17">
      <c r="B471" t="s">
        <v>1483</v>
      </c>
      <c r="AE471" s="376"/>
      <c r="AF471" s="376" t="s">
        <v>120</v>
      </c>
      <c r="AG471" s="375" t="s">
        <v>1940</v>
      </c>
      <c r="AH471" s="375" t="s">
        <v>1494</v>
      </c>
      <c r="AI471" s="375"/>
      <c r="AJ471" s="375"/>
      <c r="AK471" s="375"/>
      <c r="AL471" s="378" t="s">
        <v>4</v>
      </c>
      <c r="AM471" s="378">
        <v>7</v>
      </c>
      <c r="AN471" s="378">
        <v>0</v>
      </c>
      <c r="AO471" s="378">
        <v>0</v>
      </c>
      <c r="AP471" s="378">
        <v>25</v>
      </c>
      <c r="AQ471" s="378">
        <v>12.6</v>
      </c>
      <c r="AR471" s="378">
        <v>2.9</v>
      </c>
      <c r="AS471" s="378">
        <v>1</v>
      </c>
      <c r="AT471" s="378">
        <v>1</v>
      </c>
      <c r="AU471" s="378">
        <v>0</v>
      </c>
      <c r="AV471" s="378">
        <v>1</v>
      </c>
      <c r="AW471" s="378">
        <v>0</v>
      </c>
      <c r="AX471" s="378">
        <v>0</v>
      </c>
      <c r="AY471" s="379">
        <v>2.77</v>
      </c>
      <c r="AZ471" s="379">
        <v>47.04</v>
      </c>
    </row>
    <row r="472" spans="2:52" ht="17">
      <c r="B472" t="s">
        <v>120</v>
      </c>
      <c r="C472" t="s">
        <v>1001</v>
      </c>
      <c r="D472" t="s">
        <v>1498</v>
      </c>
      <c r="H472" t="s">
        <v>1475</v>
      </c>
      <c r="I472">
        <v>29</v>
      </c>
      <c r="J472">
        <v>6</v>
      </c>
      <c r="K472">
        <v>4</v>
      </c>
      <c r="L472">
        <v>0</v>
      </c>
      <c r="M472">
        <v>0</v>
      </c>
      <c r="N472">
        <v>0</v>
      </c>
      <c r="O472">
        <v>0</v>
      </c>
      <c r="P472">
        <v>0</v>
      </c>
      <c r="Q472">
        <v>0</v>
      </c>
      <c r="R472">
        <v>58</v>
      </c>
      <c r="S472">
        <v>286</v>
      </c>
      <c r="T472">
        <v>2</v>
      </c>
      <c r="U472">
        <v>35</v>
      </c>
      <c r="V472">
        <v>29</v>
      </c>
      <c r="W472">
        <v>288</v>
      </c>
      <c r="X472">
        <v>1</v>
      </c>
      <c r="Y472">
        <v>1</v>
      </c>
      <c r="Z472">
        <v>4.08</v>
      </c>
      <c r="AA472">
        <v>69.44</v>
      </c>
      <c r="AE472" s="376"/>
      <c r="AF472" s="376" t="s">
        <v>120</v>
      </c>
      <c r="AG472" s="375" t="s">
        <v>1941</v>
      </c>
      <c r="AH472" s="375" t="s">
        <v>1515</v>
      </c>
      <c r="AI472" s="375"/>
      <c r="AJ472" s="375"/>
      <c r="AK472" s="375"/>
      <c r="AL472" s="378" t="s">
        <v>25</v>
      </c>
      <c r="AM472" s="378">
        <v>10</v>
      </c>
      <c r="AN472" s="378">
        <v>0</v>
      </c>
      <c r="AO472" s="378">
        <v>0</v>
      </c>
      <c r="AP472" s="378">
        <v>27</v>
      </c>
      <c r="AQ472" s="378">
        <v>20.7</v>
      </c>
      <c r="AR472" s="378">
        <v>2.4</v>
      </c>
      <c r="AS472" s="378">
        <v>0</v>
      </c>
      <c r="AT472" s="378">
        <v>0</v>
      </c>
      <c r="AU472" s="378">
        <v>0</v>
      </c>
      <c r="AV472" s="378">
        <v>1</v>
      </c>
      <c r="AW472" s="378">
        <v>0</v>
      </c>
      <c r="AX472" s="378">
        <v>0</v>
      </c>
      <c r="AY472" s="379">
        <v>2.77</v>
      </c>
      <c r="AZ472" s="379">
        <v>47.03</v>
      </c>
    </row>
    <row r="473" spans="2:52" ht="17">
      <c r="B473" t="s">
        <v>1483</v>
      </c>
      <c r="AE473" s="376"/>
      <c r="AF473" s="376" t="s">
        <v>120</v>
      </c>
      <c r="AG473" s="375" t="s">
        <v>2210</v>
      </c>
      <c r="AH473" s="375" t="s">
        <v>1516</v>
      </c>
      <c r="AI473" s="375"/>
      <c r="AJ473" s="375"/>
      <c r="AK473" s="375"/>
      <c r="AL473" s="378" t="s">
        <v>2</v>
      </c>
      <c r="AM473" s="378">
        <v>6</v>
      </c>
      <c r="AN473" s="378">
        <v>0</v>
      </c>
      <c r="AO473" s="378">
        <v>0</v>
      </c>
      <c r="AP473" s="378">
        <v>24</v>
      </c>
      <c r="AQ473" s="378">
        <v>11.6</v>
      </c>
      <c r="AR473" s="378">
        <v>0.6</v>
      </c>
      <c r="AS473" s="378">
        <v>0</v>
      </c>
      <c r="AT473" s="378">
        <v>2</v>
      </c>
      <c r="AU473" s="378">
        <v>3</v>
      </c>
      <c r="AV473" s="378">
        <v>6</v>
      </c>
      <c r="AW473" s="378">
        <v>0.3</v>
      </c>
      <c r="AX473" s="378">
        <v>0</v>
      </c>
      <c r="AY473" s="379">
        <v>2.75</v>
      </c>
      <c r="AZ473" s="379">
        <v>46.71</v>
      </c>
    </row>
    <row r="474" spans="2:52" ht="18">
      <c r="B474" t="s">
        <v>120</v>
      </c>
      <c r="C474" t="s">
        <v>158</v>
      </c>
      <c r="D474" t="s">
        <v>1520</v>
      </c>
      <c r="H474" t="s">
        <v>18</v>
      </c>
      <c r="I474">
        <v>9</v>
      </c>
      <c r="J474">
        <v>9</v>
      </c>
      <c r="K474">
        <v>1</v>
      </c>
      <c r="L474">
        <v>0</v>
      </c>
      <c r="M474">
        <v>0</v>
      </c>
      <c r="N474">
        <v>0</v>
      </c>
      <c r="O474">
        <v>0</v>
      </c>
      <c r="P474">
        <v>0</v>
      </c>
      <c r="Q474">
        <v>0</v>
      </c>
      <c r="R474">
        <v>2</v>
      </c>
      <c r="S474">
        <v>12</v>
      </c>
      <c r="T474">
        <v>0</v>
      </c>
      <c r="U474">
        <v>51</v>
      </c>
      <c r="V474">
        <v>29</v>
      </c>
      <c r="W474">
        <v>448</v>
      </c>
      <c r="X474">
        <v>4</v>
      </c>
      <c r="Y474">
        <v>0</v>
      </c>
      <c r="Z474">
        <v>4.6100000000000003</v>
      </c>
      <c r="AA474">
        <v>69.13</v>
      </c>
      <c r="AE474" s="376"/>
      <c r="AF474" s="376" t="s">
        <v>120</v>
      </c>
      <c r="AG474" s="377" t="s">
        <v>2211</v>
      </c>
      <c r="AH474" s="377" t="s">
        <v>1727</v>
      </c>
      <c r="AI474" s="377"/>
      <c r="AJ474" s="377"/>
      <c r="AK474" s="377"/>
      <c r="AL474" s="378" t="s">
        <v>49</v>
      </c>
      <c r="AM474" s="378">
        <v>14</v>
      </c>
      <c r="AN474" s="378">
        <v>0</v>
      </c>
      <c r="AO474" s="378">
        <v>0</v>
      </c>
      <c r="AP474" s="378">
        <v>37</v>
      </c>
      <c r="AQ474" s="378">
        <v>8.6</v>
      </c>
      <c r="AR474" s="378">
        <v>0.5</v>
      </c>
      <c r="AS474" s="378">
        <v>0</v>
      </c>
      <c r="AT474" s="378">
        <v>0</v>
      </c>
      <c r="AU474" s="378">
        <v>1</v>
      </c>
      <c r="AV474" s="378">
        <v>7</v>
      </c>
      <c r="AW474" s="378">
        <v>0.1</v>
      </c>
      <c r="AX474" s="378">
        <v>0</v>
      </c>
      <c r="AY474" s="379">
        <v>2.75</v>
      </c>
      <c r="AZ474" s="379">
        <v>46.68</v>
      </c>
    </row>
    <row r="475" spans="2:52" ht="17">
      <c r="B475" t="s">
        <v>1483</v>
      </c>
      <c r="AE475" s="376"/>
      <c r="AF475" s="376" t="s">
        <v>120</v>
      </c>
      <c r="AG475" s="375" t="s">
        <v>1803</v>
      </c>
      <c r="AH475" s="375" t="s">
        <v>1500</v>
      </c>
      <c r="AI475" s="375"/>
      <c r="AJ475" s="375"/>
      <c r="AK475" s="375"/>
      <c r="AL475" s="378" t="s">
        <v>1477</v>
      </c>
      <c r="AM475" s="378">
        <v>11</v>
      </c>
      <c r="AN475" s="378">
        <v>0</v>
      </c>
      <c r="AO475" s="378">
        <v>0</v>
      </c>
      <c r="AP475" s="378">
        <v>30</v>
      </c>
      <c r="AQ475" s="378">
        <v>18.7</v>
      </c>
      <c r="AR475" s="378">
        <v>1.3</v>
      </c>
      <c r="AS475" s="378">
        <v>1</v>
      </c>
      <c r="AT475" s="378">
        <v>0</v>
      </c>
      <c r="AU475" s="378">
        <v>0</v>
      </c>
      <c r="AV475" s="378">
        <v>2</v>
      </c>
      <c r="AW475" s="378">
        <v>0</v>
      </c>
      <c r="AX475" s="378">
        <v>0</v>
      </c>
      <c r="AY475" s="379">
        <v>2.74</v>
      </c>
      <c r="AZ475" s="379">
        <v>46.64</v>
      </c>
    </row>
    <row r="476" spans="2:52" ht="17">
      <c r="B476" t="s">
        <v>120</v>
      </c>
      <c r="C476" t="s">
        <v>166</v>
      </c>
      <c r="D476" t="s">
        <v>1499</v>
      </c>
      <c r="H476" t="s">
        <v>1476</v>
      </c>
      <c r="I476">
        <v>24</v>
      </c>
      <c r="J476">
        <v>14</v>
      </c>
      <c r="K476">
        <v>5</v>
      </c>
      <c r="L476">
        <v>0</v>
      </c>
      <c r="M476">
        <v>0</v>
      </c>
      <c r="N476">
        <v>0</v>
      </c>
      <c r="O476">
        <v>0</v>
      </c>
      <c r="P476">
        <v>0</v>
      </c>
      <c r="Q476">
        <v>0</v>
      </c>
      <c r="R476">
        <v>3</v>
      </c>
      <c r="S476">
        <v>27</v>
      </c>
      <c r="T476">
        <v>0</v>
      </c>
      <c r="U476">
        <v>62</v>
      </c>
      <c r="V476">
        <v>34</v>
      </c>
      <c r="W476">
        <v>464</v>
      </c>
      <c r="X476">
        <v>3</v>
      </c>
      <c r="Y476">
        <v>0</v>
      </c>
      <c r="Z476">
        <v>4.0199999999999996</v>
      </c>
      <c r="AA476">
        <v>68.3</v>
      </c>
      <c r="AE476" s="376"/>
      <c r="AF476" s="376" t="s">
        <v>120</v>
      </c>
      <c r="AG476" s="375" t="s">
        <v>1804</v>
      </c>
      <c r="AH476" s="375" t="s">
        <v>1502</v>
      </c>
      <c r="AI476" s="375"/>
      <c r="AJ476" s="375"/>
      <c r="AK476" s="375"/>
      <c r="AL476" s="378" t="s">
        <v>1478</v>
      </c>
      <c r="AM476" s="378">
        <v>14</v>
      </c>
      <c r="AN476" s="378">
        <v>0</v>
      </c>
      <c r="AO476" s="378">
        <v>0</v>
      </c>
      <c r="AP476" s="378">
        <v>29</v>
      </c>
      <c r="AQ476" s="378">
        <v>11.7</v>
      </c>
      <c r="AR476" s="378">
        <v>1.9</v>
      </c>
      <c r="AS476" s="378">
        <v>1</v>
      </c>
      <c r="AT476" s="378">
        <v>1</v>
      </c>
      <c r="AU476" s="378">
        <v>0</v>
      </c>
      <c r="AV476" s="378">
        <v>1</v>
      </c>
      <c r="AW476" s="378">
        <v>0</v>
      </c>
      <c r="AX476" s="378">
        <v>0</v>
      </c>
      <c r="AY476" s="379">
        <v>2.74</v>
      </c>
      <c r="AZ476" s="379">
        <v>46.58</v>
      </c>
    </row>
    <row r="477" spans="2:52" ht="17">
      <c r="B477" t="s">
        <v>1483</v>
      </c>
      <c r="AE477" s="376"/>
      <c r="AF477" s="376" t="s">
        <v>120</v>
      </c>
      <c r="AG477" s="375" t="s">
        <v>1805</v>
      </c>
      <c r="AH477" s="375" t="s">
        <v>1484</v>
      </c>
      <c r="AI477" s="375"/>
      <c r="AJ477" s="375"/>
      <c r="AK477" s="375"/>
      <c r="AL477" s="378" t="s">
        <v>1459</v>
      </c>
      <c r="AM477" s="378">
        <v>7</v>
      </c>
      <c r="AN477" s="378">
        <v>0</v>
      </c>
      <c r="AO477" s="378">
        <v>0</v>
      </c>
      <c r="AP477" s="378">
        <v>28</v>
      </c>
      <c r="AQ477" s="378">
        <v>11.2</v>
      </c>
      <c r="AR477" s="378">
        <v>1.4</v>
      </c>
      <c r="AS477" s="378">
        <v>1</v>
      </c>
      <c r="AT477" s="378">
        <v>1</v>
      </c>
      <c r="AU477" s="378">
        <v>1</v>
      </c>
      <c r="AV477" s="378">
        <v>2</v>
      </c>
      <c r="AW477" s="378">
        <v>0</v>
      </c>
      <c r="AX477" s="378">
        <v>0</v>
      </c>
      <c r="AY477" s="379">
        <v>2.73</v>
      </c>
      <c r="AZ477" s="379">
        <v>46.47</v>
      </c>
    </row>
    <row r="478" spans="2:52" ht="17">
      <c r="B478" t="s">
        <v>120</v>
      </c>
      <c r="C478" t="s">
        <v>193</v>
      </c>
      <c r="D478" t="s">
        <v>1515</v>
      </c>
      <c r="H478" t="s">
        <v>25</v>
      </c>
      <c r="I478">
        <v>14</v>
      </c>
      <c r="J478">
        <v>10</v>
      </c>
      <c r="K478">
        <v>13</v>
      </c>
      <c r="L478">
        <v>1</v>
      </c>
      <c r="M478">
        <v>0</v>
      </c>
      <c r="N478">
        <v>0</v>
      </c>
      <c r="O478">
        <v>0</v>
      </c>
      <c r="P478">
        <v>0</v>
      </c>
      <c r="Q478">
        <v>0</v>
      </c>
      <c r="R478">
        <v>0</v>
      </c>
      <c r="S478">
        <v>0</v>
      </c>
      <c r="T478">
        <v>0</v>
      </c>
      <c r="U478">
        <v>54</v>
      </c>
      <c r="V478">
        <v>41</v>
      </c>
      <c r="W478">
        <v>414</v>
      </c>
      <c r="X478">
        <v>5</v>
      </c>
      <c r="Y478">
        <v>1</v>
      </c>
      <c r="Z478">
        <v>4</v>
      </c>
      <c r="AA478">
        <v>67.94</v>
      </c>
      <c r="AE478" s="376"/>
      <c r="AF478" s="376" t="s">
        <v>120</v>
      </c>
      <c r="AG478" s="375" t="s">
        <v>348</v>
      </c>
      <c r="AH478" s="375" t="s">
        <v>1504</v>
      </c>
      <c r="AI478" s="375"/>
      <c r="AJ478" s="375"/>
      <c r="AK478" s="375"/>
      <c r="AL478" s="378" t="s">
        <v>36</v>
      </c>
      <c r="AM478" s="378">
        <v>11</v>
      </c>
      <c r="AN478" s="378">
        <v>2</v>
      </c>
      <c r="AO478" s="378">
        <v>0</v>
      </c>
      <c r="AP478" s="378">
        <v>18</v>
      </c>
      <c r="AQ478" s="378">
        <v>11.7</v>
      </c>
      <c r="AR478" s="378">
        <v>4.0999999999999996</v>
      </c>
      <c r="AS478" s="378">
        <v>2</v>
      </c>
      <c r="AT478" s="378">
        <v>1</v>
      </c>
      <c r="AU478" s="378">
        <v>0</v>
      </c>
      <c r="AV478" s="378">
        <v>3</v>
      </c>
      <c r="AW478" s="378">
        <v>0</v>
      </c>
      <c r="AX478" s="378">
        <v>0</v>
      </c>
      <c r="AY478" s="379">
        <v>2.73</v>
      </c>
      <c r="AZ478" s="379">
        <v>46.4</v>
      </c>
    </row>
    <row r="479" spans="2:52" ht="17">
      <c r="B479" t="s">
        <v>1483</v>
      </c>
      <c r="AE479" s="376"/>
      <c r="AF479" s="376" t="s">
        <v>120</v>
      </c>
      <c r="AG479" s="375" t="s">
        <v>1806</v>
      </c>
      <c r="AH479" s="375" t="s">
        <v>1532</v>
      </c>
      <c r="AI479" s="375"/>
      <c r="AJ479" s="375"/>
      <c r="AK479" s="375"/>
      <c r="AL479" s="378" t="s">
        <v>1474</v>
      </c>
      <c r="AM479" s="378">
        <v>9</v>
      </c>
      <c r="AN479" s="378">
        <v>0</v>
      </c>
      <c r="AO479" s="378">
        <v>0</v>
      </c>
      <c r="AP479" s="378">
        <v>29</v>
      </c>
      <c r="AQ479" s="378">
        <v>13.6</v>
      </c>
      <c r="AR479" s="378">
        <v>1.6</v>
      </c>
      <c r="AS479" s="378">
        <v>1</v>
      </c>
      <c r="AT479" s="378">
        <v>1</v>
      </c>
      <c r="AU479" s="378">
        <v>0</v>
      </c>
      <c r="AV479" s="378">
        <v>1</v>
      </c>
      <c r="AW479" s="378">
        <v>0</v>
      </c>
      <c r="AX479" s="378">
        <v>0</v>
      </c>
      <c r="AY479" s="379">
        <v>2.72</v>
      </c>
      <c r="AZ479" s="379">
        <v>46.31</v>
      </c>
    </row>
    <row r="480" spans="2:52" ht="18">
      <c r="B480" t="s">
        <v>120</v>
      </c>
      <c r="C480" t="s">
        <v>98</v>
      </c>
      <c r="D480" t="s">
        <v>1485</v>
      </c>
      <c r="H480" t="s">
        <v>1461</v>
      </c>
      <c r="I480">
        <v>6</v>
      </c>
      <c r="J480">
        <v>8</v>
      </c>
      <c r="K480">
        <v>12</v>
      </c>
      <c r="L480">
        <v>0</v>
      </c>
      <c r="M480">
        <v>0</v>
      </c>
      <c r="N480">
        <v>0</v>
      </c>
      <c r="O480">
        <v>0</v>
      </c>
      <c r="P480">
        <v>0</v>
      </c>
      <c r="Q480">
        <v>0</v>
      </c>
      <c r="R480">
        <v>56</v>
      </c>
      <c r="S480">
        <v>235</v>
      </c>
      <c r="T480">
        <v>1</v>
      </c>
      <c r="U480">
        <v>45</v>
      </c>
      <c r="V480">
        <v>33</v>
      </c>
      <c r="W480">
        <v>312</v>
      </c>
      <c r="X480">
        <v>2</v>
      </c>
      <c r="Y480">
        <v>1</v>
      </c>
      <c r="Z480">
        <v>3.99</v>
      </c>
      <c r="AA480">
        <v>67.760000000000005</v>
      </c>
      <c r="AE480" s="376"/>
      <c r="AF480" s="376" t="s">
        <v>120</v>
      </c>
      <c r="AG480" s="377" t="s">
        <v>1807</v>
      </c>
      <c r="AH480" s="377" t="s">
        <v>1725</v>
      </c>
      <c r="AI480" s="377"/>
      <c r="AJ480" s="377"/>
      <c r="AK480" s="377"/>
      <c r="AL480" s="378" t="s">
        <v>1474</v>
      </c>
      <c r="AM480" s="378">
        <v>9</v>
      </c>
      <c r="AN480" s="378">
        <v>0</v>
      </c>
      <c r="AO480" s="378">
        <v>0</v>
      </c>
      <c r="AP480" s="378">
        <v>29</v>
      </c>
      <c r="AQ480" s="378">
        <v>13.4</v>
      </c>
      <c r="AR480" s="378">
        <v>1.6</v>
      </c>
      <c r="AS480" s="378">
        <v>1</v>
      </c>
      <c r="AT480" s="378">
        <v>1</v>
      </c>
      <c r="AU480" s="378">
        <v>0</v>
      </c>
      <c r="AV480" s="378">
        <v>1</v>
      </c>
      <c r="AW480" s="378">
        <v>0</v>
      </c>
      <c r="AX480" s="378">
        <v>0</v>
      </c>
      <c r="AY480" s="379">
        <v>2.72</v>
      </c>
      <c r="AZ480" s="379">
        <v>46.21</v>
      </c>
    </row>
    <row r="481" spans="2:52" ht="17">
      <c r="B481" t="s">
        <v>1483</v>
      </c>
      <c r="AE481" s="376"/>
      <c r="AF481" s="376" t="s">
        <v>120</v>
      </c>
      <c r="AG481" s="375" t="s">
        <v>2212</v>
      </c>
      <c r="AH481" s="375" t="s">
        <v>1514</v>
      </c>
      <c r="AI481" s="375"/>
      <c r="AJ481" s="375"/>
      <c r="AK481" s="375"/>
      <c r="AL481" s="378" t="s">
        <v>1481</v>
      </c>
      <c r="AM481" s="378">
        <v>9</v>
      </c>
      <c r="AN481" s="378">
        <v>0</v>
      </c>
      <c r="AO481" s="378">
        <v>0</v>
      </c>
      <c r="AP481" s="378">
        <v>30</v>
      </c>
      <c r="AQ481" s="378">
        <v>5.7</v>
      </c>
      <c r="AR481" s="378">
        <v>0.8</v>
      </c>
      <c r="AS481" s="378">
        <v>0</v>
      </c>
      <c r="AT481" s="378">
        <v>0</v>
      </c>
      <c r="AU481" s="378">
        <v>3</v>
      </c>
      <c r="AV481" s="378">
        <v>15</v>
      </c>
      <c r="AW481" s="378">
        <v>0.2</v>
      </c>
      <c r="AX481" s="378">
        <v>0</v>
      </c>
      <c r="AY481" s="379">
        <v>2.71</v>
      </c>
      <c r="AZ481" s="379">
        <v>46.1</v>
      </c>
    </row>
    <row r="482" spans="2:52" ht="17">
      <c r="B482" t="s">
        <v>120</v>
      </c>
      <c r="C482" t="s">
        <v>1018</v>
      </c>
      <c r="D482" t="s">
        <v>1506</v>
      </c>
      <c r="H482" t="s">
        <v>16</v>
      </c>
      <c r="I482">
        <v>3</v>
      </c>
      <c r="J482">
        <v>6</v>
      </c>
      <c r="K482">
        <v>1</v>
      </c>
      <c r="L482">
        <v>0</v>
      </c>
      <c r="M482">
        <v>0</v>
      </c>
      <c r="N482">
        <v>0</v>
      </c>
      <c r="O482">
        <v>0</v>
      </c>
      <c r="P482">
        <v>0</v>
      </c>
      <c r="Q482">
        <v>0</v>
      </c>
      <c r="R482">
        <v>3</v>
      </c>
      <c r="S482">
        <v>20</v>
      </c>
      <c r="T482">
        <v>0</v>
      </c>
      <c r="U482">
        <v>57</v>
      </c>
      <c r="V482">
        <v>39</v>
      </c>
      <c r="W482">
        <v>481</v>
      </c>
      <c r="X482">
        <v>3</v>
      </c>
      <c r="Y482">
        <v>1</v>
      </c>
      <c r="Z482">
        <v>3.94</v>
      </c>
      <c r="AA482">
        <v>67</v>
      </c>
      <c r="AE482" s="376"/>
      <c r="AF482" s="376" t="s">
        <v>120</v>
      </c>
      <c r="AG482" s="375" t="s">
        <v>1808</v>
      </c>
      <c r="AH482" s="375" t="s">
        <v>1489</v>
      </c>
      <c r="AI482" s="375"/>
      <c r="AJ482" s="375"/>
      <c r="AK482" s="375"/>
      <c r="AL482" s="378" t="s">
        <v>1466</v>
      </c>
      <c r="AM482" s="378">
        <v>11</v>
      </c>
      <c r="AN482" s="378">
        <v>1</v>
      </c>
      <c r="AO482" s="378">
        <v>0</v>
      </c>
      <c r="AP482" s="378">
        <v>24</v>
      </c>
      <c r="AQ482" s="378">
        <v>8.6999999999999993</v>
      </c>
      <c r="AR482" s="378">
        <v>3.4</v>
      </c>
      <c r="AS482" s="378">
        <v>1</v>
      </c>
      <c r="AT482" s="378">
        <v>1</v>
      </c>
      <c r="AU482" s="378">
        <v>0</v>
      </c>
      <c r="AV482" s="378">
        <v>5</v>
      </c>
      <c r="AW482" s="378">
        <v>0</v>
      </c>
      <c r="AX482" s="378">
        <v>0</v>
      </c>
      <c r="AY482" s="379">
        <v>2.71</v>
      </c>
      <c r="AZ482" s="379">
        <v>46.05</v>
      </c>
    </row>
    <row r="483" spans="2:52" ht="17">
      <c r="B483" t="s">
        <v>1483</v>
      </c>
      <c r="AE483" s="376"/>
      <c r="AF483" s="376" t="s">
        <v>120</v>
      </c>
      <c r="AG483" s="375" t="s">
        <v>1942</v>
      </c>
      <c r="AH483" s="375" t="s">
        <v>1485</v>
      </c>
      <c r="AI483" s="375"/>
      <c r="AJ483" s="375"/>
      <c r="AK483" s="375"/>
      <c r="AL483" s="378" t="s">
        <v>1461</v>
      </c>
      <c r="AM483" s="378">
        <v>8</v>
      </c>
      <c r="AN483" s="378">
        <v>0</v>
      </c>
      <c r="AO483" s="378">
        <v>0</v>
      </c>
      <c r="AP483" s="378">
        <v>23</v>
      </c>
      <c r="AQ483" s="378">
        <v>9.8000000000000007</v>
      </c>
      <c r="AR483" s="378">
        <v>3.5</v>
      </c>
      <c r="AS483" s="378">
        <v>1</v>
      </c>
      <c r="AT483" s="378">
        <v>1</v>
      </c>
      <c r="AU483" s="378">
        <v>0</v>
      </c>
      <c r="AV483" s="378">
        <v>2</v>
      </c>
      <c r="AW483" s="378">
        <v>0</v>
      </c>
      <c r="AX483" s="378">
        <v>0</v>
      </c>
      <c r="AY483" s="379">
        <v>2.71</v>
      </c>
      <c r="AZ483" s="379">
        <v>45.99</v>
      </c>
    </row>
    <row r="484" spans="2:52" ht="17">
      <c r="B484" t="s">
        <v>120</v>
      </c>
      <c r="C484" t="s">
        <v>994</v>
      </c>
      <c r="D484" t="s">
        <v>1532</v>
      </c>
      <c r="H484" t="s">
        <v>1474</v>
      </c>
      <c r="I484">
        <v>25</v>
      </c>
      <c r="J484">
        <v>9</v>
      </c>
      <c r="K484">
        <v>1</v>
      </c>
      <c r="L484">
        <v>0</v>
      </c>
      <c r="M484">
        <v>0</v>
      </c>
      <c r="N484">
        <v>0</v>
      </c>
      <c r="O484">
        <v>0</v>
      </c>
      <c r="P484">
        <v>0</v>
      </c>
      <c r="Q484">
        <v>0</v>
      </c>
      <c r="R484">
        <v>0</v>
      </c>
      <c r="S484">
        <v>0</v>
      </c>
      <c r="T484">
        <v>0</v>
      </c>
      <c r="U484">
        <v>48</v>
      </c>
      <c r="V484">
        <v>30</v>
      </c>
      <c r="W484">
        <v>319</v>
      </c>
      <c r="X484">
        <v>6</v>
      </c>
      <c r="Y484">
        <v>0</v>
      </c>
      <c r="Z484">
        <v>3.93</v>
      </c>
      <c r="AA484">
        <v>66.77</v>
      </c>
      <c r="AE484" s="376"/>
      <c r="AF484" s="376" t="s">
        <v>120</v>
      </c>
      <c r="AG484" s="375" t="s">
        <v>1943</v>
      </c>
      <c r="AH484" s="375" t="s">
        <v>1511</v>
      </c>
      <c r="AI484" s="375"/>
      <c r="AJ484" s="375"/>
      <c r="AK484" s="375"/>
      <c r="AL484" s="378" t="s">
        <v>49</v>
      </c>
      <c r="AM484" s="378">
        <v>14</v>
      </c>
      <c r="AN484" s="378">
        <v>0</v>
      </c>
      <c r="AO484" s="378">
        <v>0</v>
      </c>
      <c r="AP484" s="378">
        <v>26</v>
      </c>
      <c r="AQ484" s="378">
        <v>13.3</v>
      </c>
      <c r="AR484" s="378">
        <v>2.2999999999999998</v>
      </c>
      <c r="AS484" s="378">
        <v>1</v>
      </c>
      <c r="AT484" s="378">
        <v>1</v>
      </c>
      <c r="AU484" s="378">
        <v>0</v>
      </c>
      <c r="AV484" s="378">
        <v>2</v>
      </c>
      <c r="AW484" s="378">
        <v>0</v>
      </c>
      <c r="AX484" s="378">
        <v>0</v>
      </c>
      <c r="AY484" s="379">
        <v>2.7</v>
      </c>
      <c r="AZ484" s="379">
        <v>45.93</v>
      </c>
    </row>
    <row r="485" spans="2:52" ht="17">
      <c r="B485" t="s">
        <v>1483</v>
      </c>
      <c r="AE485" s="376"/>
      <c r="AF485" s="376" t="s">
        <v>120</v>
      </c>
      <c r="AG485" s="375" t="s">
        <v>1944</v>
      </c>
      <c r="AH485" s="375" t="s">
        <v>1488</v>
      </c>
      <c r="AI485" s="375"/>
      <c r="AJ485" s="375"/>
      <c r="AK485" s="375"/>
      <c r="AL485" s="378" t="s">
        <v>1465</v>
      </c>
      <c r="AM485" s="378">
        <v>7</v>
      </c>
      <c r="AN485" s="378">
        <v>1</v>
      </c>
      <c r="AO485" s="378">
        <v>0</v>
      </c>
      <c r="AP485" s="378">
        <v>25</v>
      </c>
      <c r="AQ485" s="378">
        <v>19.899999999999999</v>
      </c>
      <c r="AR485" s="378">
        <v>2.6</v>
      </c>
      <c r="AS485" s="378">
        <v>0</v>
      </c>
      <c r="AT485" s="378">
        <v>0</v>
      </c>
      <c r="AU485" s="378">
        <v>0</v>
      </c>
      <c r="AV485" s="378">
        <v>1</v>
      </c>
      <c r="AW485" s="378">
        <v>0.1</v>
      </c>
      <c r="AX485" s="378">
        <v>0</v>
      </c>
      <c r="AY485" s="379">
        <v>2.7</v>
      </c>
      <c r="AZ485" s="379">
        <v>45.9</v>
      </c>
    </row>
    <row r="486" spans="2:52" ht="17">
      <c r="B486" t="s">
        <v>120</v>
      </c>
      <c r="C486" t="s">
        <v>614</v>
      </c>
      <c r="D486" t="s">
        <v>1515</v>
      </c>
      <c r="H486" t="s">
        <v>25</v>
      </c>
      <c r="I486">
        <v>26</v>
      </c>
      <c r="J486">
        <v>10</v>
      </c>
      <c r="K486">
        <v>14</v>
      </c>
      <c r="L486">
        <v>1</v>
      </c>
      <c r="M486">
        <v>0</v>
      </c>
      <c r="N486">
        <v>0</v>
      </c>
      <c r="O486">
        <v>0</v>
      </c>
      <c r="P486">
        <v>0</v>
      </c>
      <c r="Q486">
        <v>0</v>
      </c>
      <c r="R486">
        <v>100</v>
      </c>
      <c r="S486">
        <v>430</v>
      </c>
      <c r="T486">
        <v>2</v>
      </c>
      <c r="U486">
        <v>16</v>
      </c>
      <c r="V486">
        <v>13</v>
      </c>
      <c r="W486">
        <v>96</v>
      </c>
      <c r="X486">
        <v>1</v>
      </c>
      <c r="Y486">
        <v>1</v>
      </c>
      <c r="Z486">
        <v>3.92</v>
      </c>
      <c r="AA486">
        <v>66.72</v>
      </c>
      <c r="AE486" s="376"/>
      <c r="AF486" s="376" t="s">
        <v>120</v>
      </c>
      <c r="AG486" s="375" t="s">
        <v>2213</v>
      </c>
      <c r="AH486" s="375" t="s">
        <v>1488</v>
      </c>
      <c r="AI486" s="375"/>
      <c r="AJ486" s="375"/>
      <c r="AK486" s="375"/>
      <c r="AL486" s="378" t="s">
        <v>1465</v>
      </c>
      <c r="AM486" s="378">
        <v>7</v>
      </c>
      <c r="AN486" s="378">
        <v>0</v>
      </c>
      <c r="AO486" s="378">
        <v>0</v>
      </c>
      <c r="AP486" s="378">
        <v>37</v>
      </c>
      <c r="AQ486" s="378">
        <v>7.2</v>
      </c>
      <c r="AR486" s="378">
        <v>0.5</v>
      </c>
      <c r="AS486" s="378">
        <v>0</v>
      </c>
      <c r="AT486" s="378">
        <v>0</v>
      </c>
      <c r="AU486" s="378">
        <v>1</v>
      </c>
      <c r="AV486" s="378">
        <v>4</v>
      </c>
      <c r="AW486" s="378">
        <v>0</v>
      </c>
      <c r="AX486" s="378">
        <v>0</v>
      </c>
      <c r="AY486" s="379">
        <v>2.7</v>
      </c>
      <c r="AZ486" s="379">
        <v>45.89</v>
      </c>
    </row>
    <row r="487" spans="2:52" ht="17">
      <c r="B487" t="s">
        <v>1483</v>
      </c>
      <c r="AE487" s="376"/>
      <c r="AF487" s="376" t="s">
        <v>120</v>
      </c>
      <c r="AG487" s="375" t="s">
        <v>2214</v>
      </c>
      <c r="AH487" s="375" t="s">
        <v>1504</v>
      </c>
      <c r="AI487" s="375"/>
      <c r="AJ487" s="375"/>
      <c r="AK487" s="375"/>
      <c r="AL487" s="378" t="s">
        <v>36</v>
      </c>
      <c r="AM487" s="378">
        <v>11</v>
      </c>
      <c r="AN487" s="378">
        <v>0</v>
      </c>
      <c r="AO487" s="378">
        <v>0</v>
      </c>
      <c r="AP487" s="378">
        <v>31</v>
      </c>
      <c r="AQ487" s="378">
        <v>7.6</v>
      </c>
      <c r="AR487" s="378">
        <v>0.3</v>
      </c>
      <c r="AS487" s="378">
        <v>0</v>
      </c>
      <c r="AT487" s="378">
        <v>0</v>
      </c>
      <c r="AU487" s="378">
        <v>3</v>
      </c>
      <c r="AV487" s="378">
        <v>8</v>
      </c>
      <c r="AW487" s="378">
        <v>0.1</v>
      </c>
      <c r="AX487" s="378">
        <v>0</v>
      </c>
      <c r="AY487" s="379">
        <v>2.7</v>
      </c>
      <c r="AZ487" s="379">
        <v>45.82</v>
      </c>
    </row>
    <row r="488" spans="2:52" ht="17">
      <c r="B488" t="s">
        <v>120</v>
      </c>
      <c r="C488" t="s">
        <v>945</v>
      </c>
      <c r="D488" t="s">
        <v>1486</v>
      </c>
      <c r="H488" t="s">
        <v>433</v>
      </c>
      <c r="I488">
        <v>4</v>
      </c>
      <c r="J488">
        <v>8</v>
      </c>
      <c r="K488">
        <v>19</v>
      </c>
      <c r="L488">
        <v>1</v>
      </c>
      <c r="M488">
        <v>0</v>
      </c>
      <c r="N488">
        <v>0</v>
      </c>
      <c r="O488">
        <v>0</v>
      </c>
      <c r="P488">
        <v>0</v>
      </c>
      <c r="Q488">
        <v>0</v>
      </c>
      <c r="R488">
        <v>1</v>
      </c>
      <c r="S488">
        <v>7</v>
      </c>
      <c r="T488">
        <v>0</v>
      </c>
      <c r="U488">
        <v>56</v>
      </c>
      <c r="V488">
        <v>37</v>
      </c>
      <c r="W488">
        <v>388</v>
      </c>
      <c r="X488">
        <v>4</v>
      </c>
      <c r="Y488">
        <v>0</v>
      </c>
      <c r="Z488">
        <v>3.81</v>
      </c>
      <c r="AA488">
        <v>64.83</v>
      </c>
      <c r="AE488" s="376"/>
      <c r="AF488" s="376" t="s">
        <v>120</v>
      </c>
      <c r="AG488" s="375" t="s">
        <v>1809</v>
      </c>
      <c r="AH488" s="375" t="s">
        <v>1524</v>
      </c>
      <c r="AI488" s="375"/>
      <c r="AJ488" s="375"/>
      <c r="AK488" s="375"/>
      <c r="AL488" s="378" t="s">
        <v>1480</v>
      </c>
      <c r="AM488" s="378">
        <v>10</v>
      </c>
      <c r="AN488" s="378">
        <v>0</v>
      </c>
      <c r="AO488" s="378">
        <v>0</v>
      </c>
      <c r="AP488" s="378">
        <v>29</v>
      </c>
      <c r="AQ488" s="378">
        <v>16.2</v>
      </c>
      <c r="AR488" s="378">
        <v>1.1000000000000001</v>
      </c>
      <c r="AS488" s="378">
        <v>1</v>
      </c>
      <c r="AT488" s="378">
        <v>1</v>
      </c>
      <c r="AU488" s="378">
        <v>0</v>
      </c>
      <c r="AV488" s="378">
        <v>2</v>
      </c>
      <c r="AW488" s="378">
        <v>0</v>
      </c>
      <c r="AX488" s="378">
        <v>0</v>
      </c>
      <c r="AY488" s="379">
        <v>2.68</v>
      </c>
      <c r="AZ488" s="379">
        <v>45.62</v>
      </c>
    </row>
    <row r="489" spans="2:52" ht="17">
      <c r="B489" t="s">
        <v>1483</v>
      </c>
      <c r="AE489" s="376"/>
      <c r="AF489" s="376" t="s">
        <v>120</v>
      </c>
      <c r="AG489" s="375" t="s">
        <v>1428</v>
      </c>
      <c r="AH489" s="375" t="s">
        <v>1485</v>
      </c>
      <c r="AI489" s="375"/>
      <c r="AJ489" s="375"/>
      <c r="AK489" s="375"/>
      <c r="AL489" s="378" t="s">
        <v>1461</v>
      </c>
      <c r="AM489" s="378">
        <v>8</v>
      </c>
      <c r="AN489" s="378">
        <v>12</v>
      </c>
      <c r="AO489" s="378">
        <v>3</v>
      </c>
      <c r="AP489" s="378">
        <v>29</v>
      </c>
      <c r="AQ489" s="378">
        <v>9.9</v>
      </c>
      <c r="AR489" s="378">
        <v>1.9</v>
      </c>
      <c r="AS489" s="378">
        <v>1</v>
      </c>
      <c r="AT489" s="378">
        <v>1</v>
      </c>
      <c r="AU489" s="378">
        <v>0</v>
      </c>
      <c r="AV489" s="378">
        <v>2</v>
      </c>
      <c r="AW489" s="378">
        <v>0</v>
      </c>
      <c r="AX489" s="378">
        <v>0</v>
      </c>
      <c r="AY489" s="379">
        <v>2.68</v>
      </c>
      <c r="AZ489" s="379">
        <v>45.6</v>
      </c>
    </row>
    <row r="490" spans="2:52" ht="17">
      <c r="B490" t="s">
        <v>120</v>
      </c>
      <c r="C490" t="s">
        <v>171</v>
      </c>
      <c r="D490" t="s">
        <v>1506</v>
      </c>
      <c r="H490" t="s">
        <v>16</v>
      </c>
      <c r="I490">
        <v>3</v>
      </c>
      <c r="J490">
        <v>6</v>
      </c>
      <c r="K490">
        <v>2</v>
      </c>
      <c r="L490">
        <v>0</v>
      </c>
      <c r="M490">
        <v>0</v>
      </c>
      <c r="N490">
        <v>0</v>
      </c>
      <c r="O490">
        <v>0</v>
      </c>
      <c r="P490">
        <v>0</v>
      </c>
      <c r="Q490">
        <v>0</v>
      </c>
      <c r="R490">
        <v>1</v>
      </c>
      <c r="S490">
        <v>5</v>
      </c>
      <c r="T490">
        <v>0</v>
      </c>
      <c r="U490">
        <v>66</v>
      </c>
      <c r="V490">
        <v>39</v>
      </c>
      <c r="W490">
        <v>496</v>
      </c>
      <c r="X490">
        <v>2</v>
      </c>
      <c r="Y490">
        <v>0</v>
      </c>
      <c r="Z490">
        <v>3.8</v>
      </c>
      <c r="AA490">
        <v>64.67</v>
      </c>
      <c r="AE490" s="376"/>
      <c r="AF490" s="376" t="s">
        <v>120</v>
      </c>
      <c r="AG490" s="375" t="s">
        <v>1945</v>
      </c>
      <c r="AH490" s="375" t="s">
        <v>1502</v>
      </c>
      <c r="AI490" s="375"/>
      <c r="AJ490" s="375"/>
      <c r="AK490" s="375"/>
      <c r="AL490" s="378" t="s">
        <v>1478</v>
      </c>
      <c r="AM490" s="378">
        <v>14</v>
      </c>
      <c r="AN490" s="378">
        <v>0</v>
      </c>
      <c r="AO490" s="378">
        <v>0</v>
      </c>
      <c r="AP490" s="378">
        <v>20</v>
      </c>
      <c r="AQ490" s="378">
        <v>22.1</v>
      </c>
      <c r="AR490" s="378">
        <v>2.6</v>
      </c>
      <c r="AS490" s="378">
        <v>1</v>
      </c>
      <c r="AT490" s="378">
        <v>1</v>
      </c>
      <c r="AU490" s="378">
        <v>0</v>
      </c>
      <c r="AV490" s="378">
        <v>3</v>
      </c>
      <c r="AW490" s="378">
        <v>0</v>
      </c>
      <c r="AX490" s="378">
        <v>0</v>
      </c>
      <c r="AY490" s="379">
        <v>2.68</v>
      </c>
      <c r="AZ490" s="379">
        <v>45.56</v>
      </c>
    </row>
    <row r="491" spans="2:52" ht="17">
      <c r="B491" t="s">
        <v>1483</v>
      </c>
      <c r="AE491" s="376"/>
      <c r="AF491" s="376" t="s">
        <v>120</v>
      </c>
      <c r="AG491" s="375" t="s">
        <v>2215</v>
      </c>
      <c r="AH491" s="375" t="s">
        <v>1494</v>
      </c>
      <c r="AI491" s="375"/>
      <c r="AJ491" s="375"/>
      <c r="AK491" s="375"/>
      <c r="AL491" s="378" t="s">
        <v>4</v>
      </c>
      <c r="AM491" s="378">
        <v>7</v>
      </c>
      <c r="AN491" s="378">
        <v>0</v>
      </c>
      <c r="AO491" s="378">
        <v>0</v>
      </c>
      <c r="AP491" s="378">
        <v>32</v>
      </c>
      <c r="AQ491" s="378">
        <v>7.4</v>
      </c>
      <c r="AR491" s="378">
        <v>0.8</v>
      </c>
      <c r="AS491" s="378">
        <v>0</v>
      </c>
      <c r="AT491" s="378">
        <v>0</v>
      </c>
      <c r="AU491" s="378">
        <v>2</v>
      </c>
      <c r="AV491" s="378">
        <v>5</v>
      </c>
      <c r="AW491" s="378">
        <v>0.1</v>
      </c>
      <c r="AX491" s="378">
        <v>0</v>
      </c>
      <c r="AY491" s="379">
        <v>2.68</v>
      </c>
      <c r="AZ491" s="379">
        <v>45.55</v>
      </c>
    </row>
    <row r="492" spans="2:52" ht="18">
      <c r="B492" t="s">
        <v>120</v>
      </c>
      <c r="C492" t="s">
        <v>172</v>
      </c>
      <c r="D492" t="s">
        <v>1516</v>
      </c>
      <c r="H492" t="s">
        <v>2</v>
      </c>
      <c r="I492">
        <v>19</v>
      </c>
      <c r="J492">
        <v>6</v>
      </c>
      <c r="K492">
        <v>0</v>
      </c>
      <c r="L492">
        <v>0</v>
      </c>
      <c r="M492">
        <v>0</v>
      </c>
      <c r="N492">
        <v>0</v>
      </c>
      <c r="O492">
        <v>0</v>
      </c>
      <c r="P492">
        <v>0</v>
      </c>
      <c r="Q492">
        <v>0</v>
      </c>
      <c r="R492">
        <v>1</v>
      </c>
      <c r="S492">
        <v>3</v>
      </c>
      <c r="T492">
        <v>0</v>
      </c>
      <c r="U492">
        <v>55</v>
      </c>
      <c r="V492">
        <v>32</v>
      </c>
      <c r="W492">
        <v>465</v>
      </c>
      <c r="X492">
        <v>3</v>
      </c>
      <c r="Y492">
        <v>1</v>
      </c>
      <c r="Z492">
        <v>3.78</v>
      </c>
      <c r="AA492">
        <v>64.290000000000006</v>
      </c>
      <c r="AE492" s="376"/>
      <c r="AF492" s="376" t="s">
        <v>120</v>
      </c>
      <c r="AG492" s="377" t="s">
        <v>1810</v>
      </c>
      <c r="AH492" s="377" t="s">
        <v>1735</v>
      </c>
      <c r="AI492" s="377"/>
      <c r="AJ492" s="377"/>
      <c r="AK492" s="377"/>
      <c r="AL492" s="378" t="s">
        <v>4</v>
      </c>
      <c r="AM492" s="378">
        <v>7</v>
      </c>
      <c r="AN492" s="378">
        <v>0</v>
      </c>
      <c r="AO492" s="378">
        <v>0</v>
      </c>
      <c r="AP492" s="378">
        <v>29</v>
      </c>
      <c r="AQ492" s="378">
        <v>13.4</v>
      </c>
      <c r="AR492" s="378">
        <v>1.4</v>
      </c>
      <c r="AS492" s="378">
        <v>1</v>
      </c>
      <c r="AT492" s="378">
        <v>1</v>
      </c>
      <c r="AU492" s="378">
        <v>0</v>
      </c>
      <c r="AV492" s="378">
        <v>1</v>
      </c>
      <c r="AW492" s="378">
        <v>0</v>
      </c>
      <c r="AX492" s="378">
        <v>0</v>
      </c>
      <c r="AY492" s="379">
        <v>2.67</v>
      </c>
      <c r="AZ492" s="379">
        <v>45.41</v>
      </c>
    </row>
    <row r="493" spans="2:52" ht="17">
      <c r="B493" t="s">
        <v>1483</v>
      </c>
      <c r="AE493" s="376"/>
      <c r="AF493" s="376" t="s">
        <v>120</v>
      </c>
      <c r="AG493" s="375" t="s">
        <v>1946</v>
      </c>
      <c r="AH493" s="375" t="s">
        <v>1484</v>
      </c>
      <c r="AI493" s="375"/>
      <c r="AJ493" s="375"/>
      <c r="AK493" s="375"/>
      <c r="AL493" s="378" t="s">
        <v>1459</v>
      </c>
      <c r="AM493" s="378">
        <v>7</v>
      </c>
      <c r="AN493" s="378">
        <v>0</v>
      </c>
      <c r="AO493" s="378">
        <v>0</v>
      </c>
      <c r="AP493" s="378">
        <v>19</v>
      </c>
      <c r="AQ493" s="378">
        <v>16.899999999999999</v>
      </c>
      <c r="AR493" s="378">
        <v>2.8</v>
      </c>
      <c r="AS493" s="378">
        <v>2</v>
      </c>
      <c r="AT493" s="378">
        <v>1</v>
      </c>
      <c r="AU493" s="378">
        <v>0</v>
      </c>
      <c r="AV493" s="378">
        <v>2</v>
      </c>
      <c r="AW493" s="378">
        <v>0.1</v>
      </c>
      <c r="AX493" s="378">
        <v>0</v>
      </c>
      <c r="AY493" s="379">
        <v>2.67</v>
      </c>
      <c r="AZ493" s="379">
        <v>45.39</v>
      </c>
    </row>
    <row r="494" spans="2:52" ht="17">
      <c r="B494" t="s">
        <v>120</v>
      </c>
      <c r="C494" t="s">
        <v>953</v>
      </c>
      <c r="D494" t="s">
        <v>1499</v>
      </c>
      <c r="H494" t="s">
        <v>1476</v>
      </c>
      <c r="I494">
        <v>24</v>
      </c>
      <c r="J494">
        <v>14</v>
      </c>
      <c r="K494">
        <v>14</v>
      </c>
      <c r="L494">
        <v>0</v>
      </c>
      <c r="M494">
        <v>0</v>
      </c>
      <c r="N494">
        <v>0</v>
      </c>
      <c r="O494">
        <v>0</v>
      </c>
      <c r="P494">
        <v>0</v>
      </c>
      <c r="Q494">
        <v>0</v>
      </c>
      <c r="R494">
        <v>3</v>
      </c>
      <c r="S494">
        <v>15</v>
      </c>
      <c r="T494">
        <v>0</v>
      </c>
      <c r="U494">
        <v>51</v>
      </c>
      <c r="V494">
        <v>32</v>
      </c>
      <c r="W494">
        <v>464</v>
      </c>
      <c r="X494">
        <v>3</v>
      </c>
      <c r="Y494">
        <v>1</v>
      </c>
      <c r="Z494">
        <v>3.78</v>
      </c>
      <c r="AA494">
        <v>64.28</v>
      </c>
      <c r="AE494" s="376"/>
      <c r="AF494" s="376" t="s">
        <v>120</v>
      </c>
      <c r="AG494" s="375" t="s">
        <v>1811</v>
      </c>
      <c r="AH494" s="375" t="s">
        <v>1501</v>
      </c>
      <c r="AI494" s="375"/>
      <c r="AJ494" s="375"/>
      <c r="AK494" s="375"/>
      <c r="AL494" s="378" t="s">
        <v>53</v>
      </c>
      <c r="AM494" s="378">
        <v>6</v>
      </c>
      <c r="AN494" s="378">
        <v>0</v>
      </c>
      <c r="AO494" s="378">
        <v>0</v>
      </c>
      <c r="AP494" s="378">
        <v>28</v>
      </c>
      <c r="AQ494" s="378">
        <v>11.3</v>
      </c>
      <c r="AR494" s="378">
        <v>1.3</v>
      </c>
      <c r="AS494" s="378">
        <v>2</v>
      </c>
      <c r="AT494" s="378">
        <v>1</v>
      </c>
      <c r="AU494" s="378">
        <v>0</v>
      </c>
      <c r="AV494" s="378">
        <v>2</v>
      </c>
      <c r="AW494" s="378">
        <v>0.1</v>
      </c>
      <c r="AX494" s="378">
        <v>0</v>
      </c>
      <c r="AY494" s="379">
        <v>2.67</v>
      </c>
      <c r="AZ494" s="379">
        <v>45.39</v>
      </c>
    </row>
    <row r="495" spans="2:52" ht="17">
      <c r="B495" t="s">
        <v>1483</v>
      </c>
      <c r="AE495" s="376"/>
      <c r="AF495" s="376" t="s">
        <v>120</v>
      </c>
      <c r="AG495" s="375" t="s">
        <v>1947</v>
      </c>
      <c r="AH495" s="375" t="s">
        <v>1509</v>
      </c>
      <c r="AI495" s="375"/>
      <c r="AJ495" s="375"/>
      <c r="AK495" s="375"/>
      <c r="AL495" s="378" t="s">
        <v>13</v>
      </c>
      <c r="AM495" s="378">
        <v>14</v>
      </c>
      <c r="AN495" s="378">
        <v>0</v>
      </c>
      <c r="AO495" s="378">
        <v>0</v>
      </c>
      <c r="AP495" s="378">
        <v>29</v>
      </c>
      <c r="AQ495" s="378">
        <v>15</v>
      </c>
      <c r="AR495" s="378">
        <v>1.2</v>
      </c>
      <c r="AS495" s="378">
        <v>2</v>
      </c>
      <c r="AT495" s="378">
        <v>0</v>
      </c>
      <c r="AU495" s="378">
        <v>0</v>
      </c>
      <c r="AV495" s="378">
        <v>1</v>
      </c>
      <c r="AW495" s="378">
        <v>0</v>
      </c>
      <c r="AX495" s="378">
        <v>0</v>
      </c>
      <c r="AY495" s="379">
        <v>2.67</v>
      </c>
      <c r="AZ495" s="379">
        <v>45.36</v>
      </c>
    </row>
    <row r="496" spans="2:52" ht="17">
      <c r="B496" t="s">
        <v>1464</v>
      </c>
      <c r="C496" t="s">
        <v>598</v>
      </c>
      <c r="D496" t="s">
        <v>1513</v>
      </c>
      <c r="H496" t="s">
        <v>8</v>
      </c>
      <c r="I496">
        <v>14</v>
      </c>
      <c r="J496">
        <v>13</v>
      </c>
      <c r="K496">
        <v>31</v>
      </c>
      <c r="L496">
        <v>3</v>
      </c>
      <c r="M496">
        <v>0</v>
      </c>
      <c r="N496">
        <v>0</v>
      </c>
      <c r="O496">
        <v>0</v>
      </c>
      <c r="P496">
        <v>0</v>
      </c>
      <c r="Q496">
        <v>0</v>
      </c>
      <c r="R496">
        <v>89</v>
      </c>
      <c r="S496">
        <v>314</v>
      </c>
      <c r="T496">
        <v>3</v>
      </c>
      <c r="U496">
        <v>24</v>
      </c>
      <c r="V496">
        <v>17</v>
      </c>
      <c r="W496">
        <v>119</v>
      </c>
      <c r="X496">
        <v>1</v>
      </c>
      <c r="Y496">
        <v>1</v>
      </c>
      <c r="Z496">
        <v>3.75</v>
      </c>
      <c r="AA496">
        <v>63.73</v>
      </c>
      <c r="AE496" s="376"/>
      <c r="AF496" s="376" t="s">
        <v>120</v>
      </c>
      <c r="AG496" s="375" t="s">
        <v>1812</v>
      </c>
      <c r="AH496" s="375" t="s">
        <v>1501</v>
      </c>
      <c r="AI496" s="375"/>
      <c r="AJ496" s="375"/>
      <c r="AK496" s="375"/>
      <c r="AL496" s="378" t="s">
        <v>53</v>
      </c>
      <c r="AM496" s="378">
        <v>6</v>
      </c>
      <c r="AN496" s="378">
        <v>0</v>
      </c>
      <c r="AO496" s="378">
        <v>0</v>
      </c>
      <c r="AP496" s="378">
        <v>28</v>
      </c>
      <c r="AQ496" s="378">
        <v>11.3</v>
      </c>
      <c r="AR496" s="378">
        <v>1.9</v>
      </c>
      <c r="AS496" s="378">
        <v>1</v>
      </c>
      <c r="AT496" s="378">
        <v>1</v>
      </c>
      <c r="AU496" s="378">
        <v>0</v>
      </c>
      <c r="AV496" s="378">
        <v>1</v>
      </c>
      <c r="AW496" s="378">
        <v>0</v>
      </c>
      <c r="AX496" s="378">
        <v>0</v>
      </c>
      <c r="AY496" s="379">
        <v>2.67</v>
      </c>
      <c r="AZ496" s="379">
        <v>45.35</v>
      </c>
    </row>
    <row r="497" spans="2:52" ht="18">
      <c r="B497" t="s">
        <v>1483</v>
      </c>
      <c r="AE497" s="376"/>
      <c r="AF497" s="376" t="s">
        <v>120</v>
      </c>
      <c r="AG497" s="377" t="s">
        <v>1813</v>
      </c>
      <c r="AH497" s="377" t="s">
        <v>1712</v>
      </c>
      <c r="AI497" s="377"/>
      <c r="AJ497" s="377"/>
      <c r="AK497" s="377"/>
      <c r="AL497" s="378" t="s">
        <v>1459</v>
      </c>
      <c r="AM497" s="378">
        <v>7</v>
      </c>
      <c r="AN497" s="378">
        <v>0</v>
      </c>
      <c r="AO497" s="378">
        <v>0</v>
      </c>
      <c r="AP497" s="378">
        <v>28</v>
      </c>
      <c r="AQ497" s="378">
        <v>15.2</v>
      </c>
      <c r="AR497" s="378">
        <v>1.4</v>
      </c>
      <c r="AS497" s="378">
        <v>1</v>
      </c>
      <c r="AT497" s="378">
        <v>1</v>
      </c>
      <c r="AU497" s="378">
        <v>0</v>
      </c>
      <c r="AV497" s="378">
        <v>2</v>
      </c>
      <c r="AW497" s="378">
        <v>0</v>
      </c>
      <c r="AX497" s="378">
        <v>0</v>
      </c>
      <c r="AY497" s="379">
        <v>2.67</v>
      </c>
      <c r="AZ497" s="379">
        <v>45.34</v>
      </c>
    </row>
    <row r="498" spans="2:52" ht="17">
      <c r="B498" t="s">
        <v>120</v>
      </c>
      <c r="C498" t="s">
        <v>1003</v>
      </c>
      <c r="D498" t="s">
        <v>1499</v>
      </c>
      <c r="H498" t="s">
        <v>1476</v>
      </c>
      <c r="I498">
        <v>24</v>
      </c>
      <c r="J498">
        <v>14</v>
      </c>
      <c r="K498">
        <v>0</v>
      </c>
      <c r="L498">
        <v>0</v>
      </c>
      <c r="M498">
        <v>0</v>
      </c>
      <c r="N498">
        <v>0</v>
      </c>
      <c r="O498">
        <v>0</v>
      </c>
      <c r="P498">
        <v>0</v>
      </c>
      <c r="Q498">
        <v>0</v>
      </c>
      <c r="R498">
        <v>3</v>
      </c>
      <c r="S498">
        <v>35</v>
      </c>
      <c r="T498">
        <v>0</v>
      </c>
      <c r="U498">
        <v>42</v>
      </c>
      <c r="V498">
        <v>26</v>
      </c>
      <c r="W498">
        <v>351</v>
      </c>
      <c r="X498">
        <v>4</v>
      </c>
      <c r="Y498">
        <v>0</v>
      </c>
      <c r="Z498">
        <v>3.74</v>
      </c>
      <c r="AA498">
        <v>63.52</v>
      </c>
      <c r="AE498" s="376"/>
      <c r="AF498" s="376" t="s">
        <v>120</v>
      </c>
      <c r="AG498" s="375" t="s">
        <v>696</v>
      </c>
      <c r="AH498" s="375" t="s">
        <v>1490</v>
      </c>
      <c r="AI498" s="375"/>
      <c r="AJ498" s="375"/>
      <c r="AK498" s="375"/>
      <c r="AL498" s="378" t="s">
        <v>1</v>
      </c>
      <c r="AM498" s="378">
        <v>13</v>
      </c>
      <c r="AN498" s="378">
        <v>10</v>
      </c>
      <c r="AO498" s="378">
        <v>2</v>
      </c>
      <c r="AP498" s="378">
        <v>25</v>
      </c>
      <c r="AQ498" s="378">
        <v>13.7</v>
      </c>
      <c r="AR498" s="378">
        <v>2.2999999999999998</v>
      </c>
      <c r="AS498" s="378">
        <v>1</v>
      </c>
      <c r="AT498" s="378">
        <v>1</v>
      </c>
      <c r="AU498" s="378">
        <v>0</v>
      </c>
      <c r="AV498" s="378">
        <v>5</v>
      </c>
      <c r="AW498" s="378">
        <v>0</v>
      </c>
      <c r="AX498" s="378">
        <v>0</v>
      </c>
      <c r="AY498" s="379">
        <v>2.65</v>
      </c>
      <c r="AZ498" s="379">
        <v>45.13</v>
      </c>
    </row>
    <row r="499" spans="2:52" ht="18">
      <c r="B499" t="s">
        <v>1483</v>
      </c>
      <c r="AE499" s="376"/>
      <c r="AF499" s="376" t="s">
        <v>120</v>
      </c>
      <c r="AG499" s="377" t="s">
        <v>1814</v>
      </c>
      <c r="AH499" s="377" t="s">
        <v>1708</v>
      </c>
      <c r="AI499" s="377"/>
      <c r="AJ499" s="377"/>
      <c r="AK499" s="377"/>
      <c r="AL499" s="378" t="s">
        <v>38</v>
      </c>
      <c r="AM499" s="378">
        <v>14</v>
      </c>
      <c r="AN499" s="378">
        <v>0</v>
      </c>
      <c r="AO499" s="378">
        <v>0</v>
      </c>
      <c r="AP499" s="378">
        <v>29</v>
      </c>
      <c r="AQ499" s="378">
        <v>12.6</v>
      </c>
      <c r="AR499" s="378">
        <v>1.4</v>
      </c>
      <c r="AS499" s="378">
        <v>1</v>
      </c>
      <c r="AT499" s="378">
        <v>1</v>
      </c>
      <c r="AU499" s="378">
        <v>0</v>
      </c>
      <c r="AV499" s="378">
        <v>2</v>
      </c>
      <c r="AW499" s="378">
        <v>0</v>
      </c>
      <c r="AX499" s="378">
        <v>0</v>
      </c>
      <c r="AY499" s="379">
        <v>2.65</v>
      </c>
      <c r="AZ499" s="379">
        <v>45.01</v>
      </c>
    </row>
    <row r="500" spans="2:52" ht="17">
      <c r="B500" t="s">
        <v>120</v>
      </c>
      <c r="C500" t="s">
        <v>631</v>
      </c>
      <c r="D500" t="s">
        <v>1518</v>
      </c>
      <c r="H500" t="s">
        <v>1482</v>
      </c>
      <c r="I500">
        <v>13</v>
      </c>
      <c r="J500">
        <v>9</v>
      </c>
      <c r="K500">
        <v>1</v>
      </c>
      <c r="L500">
        <v>0</v>
      </c>
      <c r="M500">
        <v>0</v>
      </c>
      <c r="N500">
        <v>0</v>
      </c>
      <c r="O500">
        <v>0</v>
      </c>
      <c r="P500">
        <v>0</v>
      </c>
      <c r="Q500">
        <v>0</v>
      </c>
      <c r="R500">
        <v>0</v>
      </c>
      <c r="S500">
        <v>0</v>
      </c>
      <c r="T500">
        <v>0</v>
      </c>
      <c r="U500">
        <v>47</v>
      </c>
      <c r="V500">
        <v>34</v>
      </c>
      <c r="W500">
        <v>373</v>
      </c>
      <c r="X500">
        <v>5</v>
      </c>
      <c r="Y500">
        <v>1</v>
      </c>
      <c r="Z500">
        <v>3.7</v>
      </c>
      <c r="AA500">
        <v>62.85</v>
      </c>
      <c r="AE500" s="376"/>
      <c r="AF500" s="376" t="s">
        <v>120</v>
      </c>
      <c r="AG500" s="375" t="s">
        <v>2216</v>
      </c>
      <c r="AH500" s="375" t="s">
        <v>1513</v>
      </c>
      <c r="AI500" s="375"/>
      <c r="AJ500" s="375"/>
      <c r="AK500" s="375"/>
      <c r="AL500" s="378" t="s">
        <v>8</v>
      </c>
      <c r="AM500" s="378">
        <v>13</v>
      </c>
      <c r="AN500" s="378">
        <v>0</v>
      </c>
      <c r="AO500" s="378">
        <v>0</v>
      </c>
      <c r="AP500" s="378">
        <v>35</v>
      </c>
      <c r="AQ500" s="378">
        <v>5.6</v>
      </c>
      <c r="AR500" s="378">
        <v>0.5</v>
      </c>
      <c r="AS500" s="378">
        <v>1</v>
      </c>
      <c r="AT500" s="378">
        <v>0</v>
      </c>
      <c r="AU500" s="378">
        <v>1</v>
      </c>
      <c r="AV500" s="378">
        <v>3</v>
      </c>
      <c r="AW500" s="378">
        <v>0</v>
      </c>
      <c r="AX500" s="378">
        <v>0</v>
      </c>
      <c r="AY500" s="379">
        <v>2.65</v>
      </c>
      <c r="AZ500" s="379">
        <v>44.99</v>
      </c>
    </row>
    <row r="501" spans="2:52" ht="17">
      <c r="B501" t="s">
        <v>1483</v>
      </c>
      <c r="AE501" s="376"/>
      <c r="AF501" s="376" t="s">
        <v>120</v>
      </c>
      <c r="AG501" s="375" t="s">
        <v>1815</v>
      </c>
      <c r="AH501" s="375" t="s">
        <v>1502</v>
      </c>
      <c r="AI501" s="375"/>
      <c r="AJ501" s="375"/>
      <c r="AK501" s="375"/>
      <c r="AL501" s="378" t="s">
        <v>1478</v>
      </c>
      <c r="AM501" s="378">
        <v>14</v>
      </c>
      <c r="AN501" s="378">
        <v>0</v>
      </c>
      <c r="AO501" s="378">
        <v>0</v>
      </c>
      <c r="AP501" s="378">
        <v>29</v>
      </c>
      <c r="AQ501" s="378">
        <v>13.1</v>
      </c>
      <c r="AR501" s="378">
        <v>1.3</v>
      </c>
      <c r="AS501" s="378">
        <v>1</v>
      </c>
      <c r="AT501" s="378">
        <v>1</v>
      </c>
      <c r="AU501" s="378">
        <v>0</v>
      </c>
      <c r="AV501" s="378">
        <v>1</v>
      </c>
      <c r="AW501" s="378">
        <v>0</v>
      </c>
      <c r="AX501" s="378">
        <v>0</v>
      </c>
      <c r="AY501" s="379">
        <v>2.64</v>
      </c>
      <c r="AZ501" s="379">
        <v>44.88</v>
      </c>
    </row>
    <row r="502" spans="2:52" ht="18">
      <c r="B502" t="s">
        <v>120</v>
      </c>
      <c r="C502" t="s">
        <v>1009</v>
      </c>
      <c r="D502" t="s">
        <v>1506</v>
      </c>
      <c r="H502" t="s">
        <v>16</v>
      </c>
      <c r="I502">
        <v>21</v>
      </c>
      <c r="J502">
        <v>6</v>
      </c>
      <c r="K502">
        <v>5</v>
      </c>
      <c r="L502">
        <v>1</v>
      </c>
      <c r="M502">
        <v>0</v>
      </c>
      <c r="N502">
        <v>0</v>
      </c>
      <c r="O502">
        <v>0</v>
      </c>
      <c r="P502">
        <v>0</v>
      </c>
      <c r="Q502">
        <v>0</v>
      </c>
      <c r="R502">
        <v>81</v>
      </c>
      <c r="S502">
        <v>367</v>
      </c>
      <c r="T502">
        <v>1</v>
      </c>
      <c r="U502">
        <v>28</v>
      </c>
      <c r="V502">
        <v>23</v>
      </c>
      <c r="W502">
        <v>178</v>
      </c>
      <c r="X502">
        <v>1</v>
      </c>
      <c r="Y502">
        <v>1</v>
      </c>
      <c r="Z502">
        <v>3.63</v>
      </c>
      <c r="AA502">
        <v>61.72</v>
      </c>
      <c r="AE502" s="376"/>
      <c r="AF502" s="376" t="s">
        <v>120</v>
      </c>
      <c r="AG502" s="377" t="s">
        <v>1816</v>
      </c>
      <c r="AH502" s="377" t="s">
        <v>1708</v>
      </c>
      <c r="AI502" s="377"/>
      <c r="AJ502" s="377"/>
      <c r="AK502" s="377"/>
      <c r="AL502" s="378" t="s">
        <v>38</v>
      </c>
      <c r="AM502" s="378">
        <v>14</v>
      </c>
      <c r="AN502" s="378">
        <v>0</v>
      </c>
      <c r="AO502" s="378">
        <v>0</v>
      </c>
      <c r="AP502" s="378">
        <v>29</v>
      </c>
      <c r="AQ502" s="378">
        <v>12.2</v>
      </c>
      <c r="AR502" s="378">
        <v>1.4</v>
      </c>
      <c r="AS502" s="378">
        <v>1</v>
      </c>
      <c r="AT502" s="378">
        <v>1</v>
      </c>
      <c r="AU502" s="378">
        <v>0</v>
      </c>
      <c r="AV502" s="378">
        <v>2</v>
      </c>
      <c r="AW502" s="378">
        <v>0</v>
      </c>
      <c r="AX502" s="378">
        <v>0</v>
      </c>
      <c r="AY502" s="379">
        <v>2.64</v>
      </c>
      <c r="AZ502" s="379">
        <v>44.81</v>
      </c>
    </row>
    <row r="503" spans="2:52" ht="17">
      <c r="B503" t="s">
        <v>1483</v>
      </c>
      <c r="AE503" s="376"/>
      <c r="AF503" s="376" t="s">
        <v>120</v>
      </c>
      <c r="AG503" s="375" t="s">
        <v>1948</v>
      </c>
      <c r="AH503" s="375" t="s">
        <v>1498</v>
      </c>
      <c r="AI503" s="375"/>
      <c r="AJ503" s="375"/>
      <c r="AK503" s="375"/>
      <c r="AL503" s="378" t="s">
        <v>1475</v>
      </c>
      <c r="AM503" s="378">
        <v>6</v>
      </c>
      <c r="AN503" s="378">
        <v>0</v>
      </c>
      <c r="AO503" s="378">
        <v>0</v>
      </c>
      <c r="AP503" s="378">
        <v>25</v>
      </c>
      <c r="AQ503" s="378">
        <v>21.9</v>
      </c>
      <c r="AR503" s="378">
        <v>2.2000000000000002</v>
      </c>
      <c r="AS503" s="378">
        <v>0</v>
      </c>
      <c r="AT503" s="378">
        <v>0</v>
      </c>
      <c r="AU503" s="378">
        <v>0</v>
      </c>
      <c r="AV503" s="378">
        <v>1</v>
      </c>
      <c r="AW503" s="378">
        <v>0</v>
      </c>
      <c r="AX503" s="378">
        <v>0</v>
      </c>
      <c r="AY503" s="379">
        <v>2.64</v>
      </c>
      <c r="AZ503" s="379">
        <v>44.81</v>
      </c>
    </row>
    <row r="504" spans="2:52" ht="18">
      <c r="B504" t="s">
        <v>120</v>
      </c>
      <c r="C504" t="s">
        <v>647</v>
      </c>
      <c r="D504" t="s">
        <v>1516</v>
      </c>
      <c r="H504" t="s">
        <v>2</v>
      </c>
      <c r="I504">
        <v>26</v>
      </c>
      <c r="J504">
        <v>6</v>
      </c>
      <c r="K504">
        <v>4</v>
      </c>
      <c r="L504">
        <v>0</v>
      </c>
      <c r="M504">
        <v>0</v>
      </c>
      <c r="N504">
        <v>0</v>
      </c>
      <c r="O504">
        <v>0</v>
      </c>
      <c r="P504">
        <v>0</v>
      </c>
      <c r="Q504">
        <v>0</v>
      </c>
      <c r="R504">
        <v>0</v>
      </c>
      <c r="S504">
        <v>0</v>
      </c>
      <c r="T504">
        <v>0</v>
      </c>
      <c r="U504">
        <v>56</v>
      </c>
      <c r="V504">
        <v>39</v>
      </c>
      <c r="W504">
        <v>375</v>
      </c>
      <c r="X504">
        <v>4</v>
      </c>
      <c r="Y504">
        <v>0</v>
      </c>
      <c r="Z504">
        <v>3.62</v>
      </c>
      <c r="AA504">
        <v>61.53</v>
      </c>
      <c r="AE504" s="376"/>
      <c r="AF504" s="376" t="s">
        <v>120</v>
      </c>
      <c r="AG504" s="377" t="s">
        <v>2217</v>
      </c>
      <c r="AH504" s="377" t="s">
        <v>1728</v>
      </c>
      <c r="AI504" s="377"/>
      <c r="AJ504" s="377"/>
      <c r="AK504" s="377"/>
      <c r="AL504" s="378" t="s">
        <v>36</v>
      </c>
      <c r="AM504" s="378">
        <v>11</v>
      </c>
      <c r="AN504" s="378">
        <v>0</v>
      </c>
      <c r="AO504" s="378">
        <v>0</v>
      </c>
      <c r="AP504" s="378">
        <v>36</v>
      </c>
      <c r="AQ504" s="378">
        <v>6</v>
      </c>
      <c r="AR504" s="378">
        <v>0.5</v>
      </c>
      <c r="AS504" s="378">
        <v>0</v>
      </c>
      <c r="AT504" s="378">
        <v>0</v>
      </c>
      <c r="AU504" s="378">
        <v>1</v>
      </c>
      <c r="AV504" s="378">
        <v>7</v>
      </c>
      <c r="AW504" s="378">
        <v>0.1</v>
      </c>
      <c r="AX504" s="378">
        <v>0</v>
      </c>
      <c r="AY504" s="379">
        <v>3.41</v>
      </c>
      <c r="AZ504" s="379">
        <v>44.3</v>
      </c>
    </row>
    <row r="505" spans="2:52" ht="17">
      <c r="B505" t="s">
        <v>1483</v>
      </c>
      <c r="AE505" s="376"/>
      <c r="AF505" s="376" t="s">
        <v>120</v>
      </c>
      <c r="AG505" s="375" t="s">
        <v>1949</v>
      </c>
      <c r="AH505" s="375" t="s">
        <v>1507</v>
      </c>
      <c r="AI505" s="375"/>
      <c r="AJ505" s="375"/>
      <c r="AK505" s="375"/>
      <c r="AL505" s="378" t="s">
        <v>38</v>
      </c>
      <c r="AM505" s="378">
        <v>14</v>
      </c>
      <c r="AN505" s="378">
        <v>0</v>
      </c>
      <c r="AO505" s="378">
        <v>0</v>
      </c>
      <c r="AP505" s="378">
        <v>20</v>
      </c>
      <c r="AQ505" s="378">
        <v>17</v>
      </c>
      <c r="AR505" s="378">
        <v>2.9</v>
      </c>
      <c r="AS505" s="378">
        <v>1</v>
      </c>
      <c r="AT505" s="378">
        <v>1</v>
      </c>
      <c r="AU505" s="378">
        <v>0</v>
      </c>
      <c r="AV505" s="378">
        <v>2</v>
      </c>
      <c r="AW505" s="378">
        <v>0</v>
      </c>
      <c r="AX505" s="378">
        <v>0</v>
      </c>
      <c r="AY505" s="379">
        <v>2.6</v>
      </c>
      <c r="AZ505" s="379">
        <v>44.22</v>
      </c>
    </row>
    <row r="506" spans="2:52" ht="17">
      <c r="B506" t="s">
        <v>120</v>
      </c>
      <c r="C506" t="s">
        <v>195</v>
      </c>
      <c r="D506" t="s">
        <v>1524</v>
      </c>
      <c r="H506" t="s">
        <v>1480</v>
      </c>
      <c r="I506">
        <v>21</v>
      </c>
      <c r="J506">
        <v>10</v>
      </c>
      <c r="K506">
        <v>3</v>
      </c>
      <c r="L506">
        <v>0</v>
      </c>
      <c r="M506">
        <v>0</v>
      </c>
      <c r="N506">
        <v>0</v>
      </c>
      <c r="O506">
        <v>0</v>
      </c>
      <c r="P506">
        <v>0</v>
      </c>
      <c r="Q506">
        <v>0</v>
      </c>
      <c r="R506">
        <v>8</v>
      </c>
      <c r="S506">
        <v>42</v>
      </c>
      <c r="T506">
        <v>0</v>
      </c>
      <c r="U506">
        <v>58</v>
      </c>
      <c r="V506">
        <v>37</v>
      </c>
      <c r="W506">
        <v>376</v>
      </c>
      <c r="X506">
        <v>3</v>
      </c>
      <c r="Y506">
        <v>0</v>
      </c>
      <c r="Z506">
        <v>3.58</v>
      </c>
      <c r="AA506">
        <v>60.88</v>
      </c>
      <c r="AE506" s="376"/>
      <c r="AF506" s="376" t="s">
        <v>120</v>
      </c>
      <c r="AG506" s="375" t="s">
        <v>1950</v>
      </c>
      <c r="AH506" s="375" t="s">
        <v>1519</v>
      </c>
      <c r="AI506" s="375"/>
      <c r="AJ506" s="375"/>
      <c r="AK506" s="375"/>
      <c r="AL506" s="378" t="s">
        <v>52</v>
      </c>
      <c r="AM506" s="378">
        <v>11</v>
      </c>
      <c r="AN506" s="378">
        <v>0</v>
      </c>
      <c r="AO506" s="378">
        <v>0</v>
      </c>
      <c r="AP506" s="378">
        <v>29</v>
      </c>
      <c r="AQ506" s="378">
        <v>18.3</v>
      </c>
      <c r="AR506" s="378">
        <v>1.5</v>
      </c>
      <c r="AS506" s="378">
        <v>0</v>
      </c>
      <c r="AT506" s="378">
        <v>0</v>
      </c>
      <c r="AU506" s="378">
        <v>0</v>
      </c>
      <c r="AV506" s="378">
        <v>1</v>
      </c>
      <c r="AW506" s="378">
        <v>0</v>
      </c>
      <c r="AX506" s="378">
        <v>0</v>
      </c>
      <c r="AY506" s="379">
        <v>2.6</v>
      </c>
      <c r="AZ506" s="379">
        <v>44.21</v>
      </c>
    </row>
    <row r="507" spans="2:52" ht="17">
      <c r="B507" t="s">
        <v>1483</v>
      </c>
      <c r="AE507" s="376"/>
      <c r="AF507" s="376" t="s">
        <v>120</v>
      </c>
      <c r="AG507" s="375" t="s">
        <v>1951</v>
      </c>
      <c r="AH507" s="375" t="s">
        <v>1500</v>
      </c>
      <c r="AI507" s="375"/>
      <c r="AJ507" s="375"/>
      <c r="AK507" s="375"/>
      <c r="AL507" s="378" t="s">
        <v>1477</v>
      </c>
      <c r="AM507" s="378">
        <v>11</v>
      </c>
      <c r="AN507" s="378">
        <v>0</v>
      </c>
      <c r="AO507" s="378">
        <v>0</v>
      </c>
      <c r="AP507" s="378">
        <v>25</v>
      </c>
      <c r="AQ507" s="378">
        <v>17.3</v>
      </c>
      <c r="AR507" s="378">
        <v>2.6</v>
      </c>
      <c r="AS507" s="378">
        <v>0</v>
      </c>
      <c r="AT507" s="378">
        <v>0</v>
      </c>
      <c r="AU507" s="378">
        <v>0</v>
      </c>
      <c r="AV507" s="378">
        <v>2</v>
      </c>
      <c r="AW507" s="378">
        <v>0</v>
      </c>
      <c r="AX507" s="378">
        <v>0</v>
      </c>
      <c r="AY507" s="379">
        <v>2.59</v>
      </c>
      <c r="AZ507" s="379">
        <v>44.1</v>
      </c>
    </row>
    <row r="508" spans="2:52" ht="17">
      <c r="B508" t="s">
        <v>1473</v>
      </c>
      <c r="C508" t="s">
        <v>200</v>
      </c>
      <c r="D508" t="s">
        <v>1523</v>
      </c>
      <c r="H508" t="s">
        <v>29</v>
      </c>
      <c r="I508">
        <v>28</v>
      </c>
      <c r="J508">
        <v>10</v>
      </c>
      <c r="K508">
        <v>7</v>
      </c>
      <c r="L508">
        <v>2</v>
      </c>
      <c r="M508">
        <v>0</v>
      </c>
      <c r="N508">
        <v>0</v>
      </c>
      <c r="O508">
        <v>0</v>
      </c>
      <c r="P508">
        <v>0</v>
      </c>
      <c r="Q508">
        <v>0</v>
      </c>
      <c r="R508">
        <v>0</v>
      </c>
      <c r="S508">
        <v>0</v>
      </c>
      <c r="T508">
        <v>0</v>
      </c>
      <c r="U508">
        <v>61</v>
      </c>
      <c r="V508">
        <v>48</v>
      </c>
      <c r="W508">
        <v>439</v>
      </c>
      <c r="X508">
        <v>3</v>
      </c>
      <c r="Y508">
        <v>0</v>
      </c>
      <c r="Z508">
        <v>3.56</v>
      </c>
      <c r="AA508">
        <v>60.6</v>
      </c>
      <c r="AE508" s="376"/>
      <c r="AF508" s="376" t="s">
        <v>120</v>
      </c>
      <c r="AG508" s="375" t="s">
        <v>1952</v>
      </c>
      <c r="AH508" s="375" t="s">
        <v>1491</v>
      </c>
      <c r="AI508" s="375"/>
      <c r="AJ508" s="375"/>
      <c r="AK508" s="375"/>
      <c r="AL508" s="378" t="s">
        <v>1469</v>
      </c>
      <c r="AM508" s="378">
        <v>14</v>
      </c>
      <c r="AN508" s="378">
        <v>3</v>
      </c>
      <c r="AO508" s="378">
        <v>0</v>
      </c>
      <c r="AP508" s="378">
        <v>25</v>
      </c>
      <c r="AQ508" s="378">
        <v>9.9</v>
      </c>
      <c r="AR508" s="378">
        <v>2.5</v>
      </c>
      <c r="AS508" s="378">
        <v>1</v>
      </c>
      <c r="AT508" s="378">
        <v>1</v>
      </c>
      <c r="AU508" s="378">
        <v>0</v>
      </c>
      <c r="AV508" s="378">
        <v>1</v>
      </c>
      <c r="AW508" s="378">
        <v>0</v>
      </c>
      <c r="AX508" s="378">
        <v>0</v>
      </c>
      <c r="AY508" s="379">
        <v>2.59</v>
      </c>
      <c r="AZ508" s="379">
        <v>44</v>
      </c>
    </row>
    <row r="509" spans="2:52" ht="17">
      <c r="B509" t="s">
        <v>1483</v>
      </c>
      <c r="AE509" s="376"/>
      <c r="AF509" s="376" t="s">
        <v>120</v>
      </c>
      <c r="AG509" s="375" t="s">
        <v>1953</v>
      </c>
      <c r="AH509" s="375" t="s">
        <v>1490</v>
      </c>
      <c r="AI509" s="375"/>
      <c r="AJ509" s="375"/>
      <c r="AK509" s="375"/>
      <c r="AL509" s="378" t="s">
        <v>1</v>
      </c>
      <c r="AM509" s="378">
        <v>13</v>
      </c>
      <c r="AN509" s="378">
        <v>0</v>
      </c>
      <c r="AO509" s="378">
        <v>0</v>
      </c>
      <c r="AP509" s="378">
        <v>23</v>
      </c>
      <c r="AQ509" s="378">
        <v>15.3</v>
      </c>
      <c r="AR509" s="378">
        <v>2.2999999999999998</v>
      </c>
      <c r="AS509" s="378">
        <v>1</v>
      </c>
      <c r="AT509" s="378">
        <v>1</v>
      </c>
      <c r="AU509" s="378">
        <v>0</v>
      </c>
      <c r="AV509" s="378">
        <v>2</v>
      </c>
      <c r="AW509" s="378">
        <v>0</v>
      </c>
      <c r="AX509" s="378">
        <v>0</v>
      </c>
      <c r="AY509" s="379">
        <v>2.59</v>
      </c>
      <c r="AZ509" s="379">
        <v>43.95</v>
      </c>
    </row>
    <row r="510" spans="2:52" ht="18">
      <c r="B510" t="s">
        <v>120</v>
      </c>
      <c r="C510" t="s">
        <v>622</v>
      </c>
      <c r="D510" t="s">
        <v>1499</v>
      </c>
      <c r="H510" t="s">
        <v>1476</v>
      </c>
      <c r="I510">
        <v>29</v>
      </c>
      <c r="J510">
        <v>14</v>
      </c>
      <c r="K510">
        <v>6</v>
      </c>
      <c r="L510">
        <v>1</v>
      </c>
      <c r="M510">
        <v>0</v>
      </c>
      <c r="N510">
        <v>0</v>
      </c>
      <c r="O510">
        <v>0</v>
      </c>
      <c r="P510">
        <v>0</v>
      </c>
      <c r="Q510">
        <v>0</v>
      </c>
      <c r="R510">
        <v>0</v>
      </c>
      <c r="S510">
        <v>0</v>
      </c>
      <c r="T510">
        <v>0</v>
      </c>
      <c r="U510">
        <v>48</v>
      </c>
      <c r="V510">
        <v>28</v>
      </c>
      <c r="W510">
        <v>368</v>
      </c>
      <c r="X510">
        <v>4</v>
      </c>
      <c r="Y510">
        <v>0</v>
      </c>
      <c r="Z510">
        <v>3.52</v>
      </c>
      <c r="AA510">
        <v>59.83</v>
      </c>
      <c r="AE510" s="376"/>
      <c r="AF510" s="376" t="s">
        <v>120</v>
      </c>
      <c r="AG510" s="377" t="s">
        <v>1954</v>
      </c>
      <c r="AH510" s="377" t="s">
        <v>1722</v>
      </c>
      <c r="AI510" s="377"/>
      <c r="AJ510" s="377"/>
      <c r="AK510" s="377"/>
      <c r="AL510" s="378" t="s">
        <v>1479</v>
      </c>
      <c r="AM510" s="378">
        <v>9</v>
      </c>
      <c r="AN510" s="378">
        <v>0</v>
      </c>
      <c r="AO510" s="378">
        <v>0</v>
      </c>
      <c r="AP510" s="378">
        <v>23</v>
      </c>
      <c r="AQ510" s="378">
        <v>20.8</v>
      </c>
      <c r="AR510" s="378">
        <v>2.1</v>
      </c>
      <c r="AS510" s="378">
        <v>1</v>
      </c>
      <c r="AT510" s="378">
        <v>0</v>
      </c>
      <c r="AU510" s="378">
        <v>0</v>
      </c>
      <c r="AV510" s="378">
        <v>5</v>
      </c>
      <c r="AW510" s="378">
        <v>0</v>
      </c>
      <c r="AX510" s="378">
        <v>0</v>
      </c>
      <c r="AY510" s="379">
        <v>2.58</v>
      </c>
      <c r="AZ510" s="379">
        <v>43.88</v>
      </c>
    </row>
    <row r="511" spans="2:52" ht="17">
      <c r="B511" t="s">
        <v>1483</v>
      </c>
      <c r="AE511" s="376"/>
      <c r="AF511" s="376" t="s">
        <v>120</v>
      </c>
      <c r="AG511" s="375" t="s">
        <v>1955</v>
      </c>
      <c r="AH511" s="375" t="s">
        <v>1523</v>
      </c>
      <c r="AI511" s="375"/>
      <c r="AJ511" s="375"/>
      <c r="AK511" s="375"/>
      <c r="AL511" s="378" t="s">
        <v>29</v>
      </c>
      <c r="AM511" s="378">
        <v>10</v>
      </c>
      <c r="AN511" s="378">
        <v>0</v>
      </c>
      <c r="AO511" s="378">
        <v>0</v>
      </c>
      <c r="AP511" s="378">
        <v>20</v>
      </c>
      <c r="AQ511" s="378">
        <v>16</v>
      </c>
      <c r="AR511" s="378">
        <v>3.4</v>
      </c>
      <c r="AS511" s="378">
        <v>0</v>
      </c>
      <c r="AT511" s="378">
        <v>1</v>
      </c>
      <c r="AU511" s="378">
        <v>0</v>
      </c>
      <c r="AV511" s="378">
        <v>2</v>
      </c>
      <c r="AW511" s="378">
        <v>0</v>
      </c>
      <c r="AX511" s="378">
        <v>0</v>
      </c>
      <c r="AY511" s="379">
        <v>2.57</v>
      </c>
      <c r="AZ511" s="379">
        <v>43.72</v>
      </c>
    </row>
    <row r="512" spans="2:52" ht="18">
      <c r="B512" t="s">
        <v>120</v>
      </c>
      <c r="C512" t="s">
        <v>192</v>
      </c>
      <c r="D512" t="s">
        <v>1489</v>
      </c>
      <c r="H512" t="s">
        <v>1466</v>
      </c>
      <c r="I512">
        <v>20</v>
      </c>
      <c r="J512">
        <v>11</v>
      </c>
      <c r="K512">
        <v>12</v>
      </c>
      <c r="L512">
        <v>2</v>
      </c>
      <c r="M512">
        <v>0</v>
      </c>
      <c r="N512">
        <v>0</v>
      </c>
      <c r="O512">
        <v>0</v>
      </c>
      <c r="P512">
        <v>0</v>
      </c>
      <c r="Q512">
        <v>0</v>
      </c>
      <c r="R512">
        <v>0</v>
      </c>
      <c r="S512">
        <v>0</v>
      </c>
      <c r="T512">
        <v>0</v>
      </c>
      <c r="U512">
        <v>75</v>
      </c>
      <c r="V512">
        <v>44</v>
      </c>
      <c r="W512">
        <v>371</v>
      </c>
      <c r="X512">
        <v>4</v>
      </c>
      <c r="Y512">
        <v>0</v>
      </c>
      <c r="Z512">
        <v>3.52</v>
      </c>
      <c r="AA512">
        <v>59.82</v>
      </c>
      <c r="AE512" s="376"/>
      <c r="AF512" s="376" t="s">
        <v>120</v>
      </c>
      <c r="AG512" s="377" t="s">
        <v>1956</v>
      </c>
      <c r="AH512" s="377" t="s">
        <v>1719</v>
      </c>
      <c r="AI512" s="377"/>
      <c r="AJ512" s="377"/>
      <c r="AK512" s="377"/>
      <c r="AL512" s="378" t="s">
        <v>1482</v>
      </c>
      <c r="AM512" s="378">
        <v>9</v>
      </c>
      <c r="AN512" s="378">
        <v>1</v>
      </c>
      <c r="AO512" s="378">
        <v>0</v>
      </c>
      <c r="AP512" s="378">
        <v>23</v>
      </c>
      <c r="AQ512" s="378">
        <v>16</v>
      </c>
      <c r="AR512" s="378">
        <v>2.6</v>
      </c>
      <c r="AS512" s="378">
        <v>1</v>
      </c>
      <c r="AT512" s="378">
        <v>0</v>
      </c>
      <c r="AU512" s="378">
        <v>0</v>
      </c>
      <c r="AV512" s="378">
        <v>1</v>
      </c>
      <c r="AW512" s="378">
        <v>0</v>
      </c>
      <c r="AX512" s="378">
        <v>0</v>
      </c>
      <c r="AY512" s="379">
        <v>2.56</v>
      </c>
      <c r="AZ512" s="379">
        <v>43.48</v>
      </c>
    </row>
    <row r="513" spans="2:52" ht="17">
      <c r="B513" t="s">
        <v>1483</v>
      </c>
      <c r="AE513" s="376"/>
      <c r="AF513" s="376" t="s">
        <v>120</v>
      </c>
      <c r="AG513" s="375" t="s">
        <v>1957</v>
      </c>
      <c r="AH513" s="375" t="s">
        <v>1501</v>
      </c>
      <c r="AI513" s="375"/>
      <c r="AJ513" s="375"/>
      <c r="AK513" s="375"/>
      <c r="AL513" s="378" t="s">
        <v>53</v>
      </c>
      <c r="AM513" s="378">
        <v>6</v>
      </c>
      <c r="AN513" s="378">
        <v>0</v>
      </c>
      <c r="AO513" s="378">
        <v>0</v>
      </c>
      <c r="AP513" s="378">
        <v>22</v>
      </c>
      <c r="AQ513" s="378">
        <v>9.9</v>
      </c>
      <c r="AR513" s="378">
        <v>3.6</v>
      </c>
      <c r="AS513" s="378">
        <v>1</v>
      </c>
      <c r="AT513" s="378">
        <v>0</v>
      </c>
      <c r="AU513" s="378">
        <v>0</v>
      </c>
      <c r="AV513" s="378">
        <v>1</v>
      </c>
      <c r="AW513" s="378">
        <v>0</v>
      </c>
      <c r="AX513" s="378">
        <v>0</v>
      </c>
      <c r="AY513" s="379">
        <v>2.5499999999999998</v>
      </c>
      <c r="AZ513" s="379">
        <v>43.42</v>
      </c>
    </row>
    <row r="514" spans="2:52" ht="17">
      <c r="B514" t="s">
        <v>120</v>
      </c>
      <c r="C514" t="s">
        <v>109</v>
      </c>
      <c r="D514" t="s">
        <v>1522</v>
      </c>
      <c r="H514" t="s">
        <v>1463</v>
      </c>
      <c r="I514">
        <v>32</v>
      </c>
      <c r="J514">
        <v>10</v>
      </c>
      <c r="K514">
        <v>14</v>
      </c>
      <c r="L514">
        <v>0</v>
      </c>
      <c r="M514">
        <v>0</v>
      </c>
      <c r="N514">
        <v>0</v>
      </c>
      <c r="O514">
        <v>0</v>
      </c>
      <c r="P514">
        <v>0</v>
      </c>
      <c r="Q514">
        <v>0</v>
      </c>
      <c r="R514">
        <v>90</v>
      </c>
      <c r="S514">
        <v>451</v>
      </c>
      <c r="T514">
        <v>2</v>
      </c>
      <c r="U514">
        <v>15</v>
      </c>
      <c r="V514">
        <v>11</v>
      </c>
      <c r="W514">
        <v>111</v>
      </c>
      <c r="X514">
        <v>0</v>
      </c>
      <c r="Y514">
        <v>1</v>
      </c>
      <c r="Z514">
        <v>4.5599999999999996</v>
      </c>
      <c r="AA514">
        <v>59.3</v>
      </c>
      <c r="AE514" s="376"/>
      <c r="AF514" s="376" t="s">
        <v>120</v>
      </c>
      <c r="AG514" s="375" t="s">
        <v>1958</v>
      </c>
      <c r="AH514" s="375" t="s">
        <v>1513</v>
      </c>
      <c r="AI514" s="375"/>
      <c r="AJ514" s="375"/>
      <c r="AK514" s="375"/>
      <c r="AL514" s="378" t="s">
        <v>8</v>
      </c>
      <c r="AM514" s="378">
        <v>13</v>
      </c>
      <c r="AN514" s="378">
        <v>0</v>
      </c>
      <c r="AO514" s="378">
        <v>0</v>
      </c>
      <c r="AP514" s="378">
        <v>23</v>
      </c>
      <c r="AQ514" s="378">
        <v>18.2</v>
      </c>
      <c r="AR514" s="378">
        <v>2.8</v>
      </c>
      <c r="AS514" s="378">
        <v>0</v>
      </c>
      <c r="AT514" s="378">
        <v>0</v>
      </c>
      <c r="AU514" s="378">
        <v>0</v>
      </c>
      <c r="AV514" s="378">
        <v>2</v>
      </c>
      <c r="AW514" s="378">
        <v>0</v>
      </c>
      <c r="AX514" s="378">
        <v>0</v>
      </c>
      <c r="AY514" s="379">
        <v>2.5499999999999998</v>
      </c>
      <c r="AZ514" s="379">
        <v>43.38</v>
      </c>
    </row>
    <row r="515" spans="2:52" ht="18">
      <c r="B515" t="s">
        <v>1483</v>
      </c>
      <c r="AE515" s="376"/>
      <c r="AF515" s="376" t="s">
        <v>120</v>
      </c>
      <c r="AG515" s="377" t="s">
        <v>1817</v>
      </c>
      <c r="AH515" s="377" t="s">
        <v>1730</v>
      </c>
      <c r="AI515" s="377"/>
      <c r="AJ515" s="377"/>
      <c r="AK515" s="377"/>
      <c r="AL515" s="378" t="s">
        <v>2</v>
      </c>
      <c r="AM515" s="378">
        <v>6</v>
      </c>
      <c r="AN515" s="378">
        <v>0</v>
      </c>
      <c r="AO515" s="378">
        <v>0</v>
      </c>
      <c r="AP515" s="378">
        <v>31</v>
      </c>
      <c r="AQ515" s="378">
        <v>11</v>
      </c>
      <c r="AR515" s="378">
        <v>1.2</v>
      </c>
      <c r="AS515" s="378">
        <v>0</v>
      </c>
      <c r="AT515" s="378">
        <v>1</v>
      </c>
      <c r="AU515" s="378">
        <v>0</v>
      </c>
      <c r="AV515" s="378">
        <v>1</v>
      </c>
      <c r="AW515" s="378">
        <v>0</v>
      </c>
      <c r="AX515" s="378">
        <v>0</v>
      </c>
      <c r="AY515" s="379">
        <v>2.5499999999999998</v>
      </c>
      <c r="AZ515" s="379">
        <v>43.38</v>
      </c>
    </row>
    <row r="516" spans="2:52" ht="17">
      <c r="B516" t="s">
        <v>120</v>
      </c>
      <c r="C516" t="s">
        <v>984</v>
      </c>
      <c r="D516" t="s">
        <v>1499</v>
      </c>
      <c r="H516" t="s">
        <v>1476</v>
      </c>
      <c r="I516">
        <v>29</v>
      </c>
      <c r="J516">
        <v>14</v>
      </c>
      <c r="K516">
        <v>4</v>
      </c>
      <c r="L516">
        <v>0</v>
      </c>
      <c r="M516">
        <v>0</v>
      </c>
      <c r="N516">
        <v>0</v>
      </c>
      <c r="O516">
        <v>0</v>
      </c>
      <c r="P516">
        <v>0</v>
      </c>
      <c r="Q516">
        <v>0</v>
      </c>
      <c r="R516">
        <v>0</v>
      </c>
      <c r="S516">
        <v>0</v>
      </c>
      <c r="T516">
        <v>0</v>
      </c>
      <c r="U516">
        <v>55</v>
      </c>
      <c r="V516">
        <v>37</v>
      </c>
      <c r="W516">
        <v>378</v>
      </c>
      <c r="X516">
        <v>4</v>
      </c>
      <c r="Y516">
        <v>1</v>
      </c>
      <c r="Z516">
        <v>3.44</v>
      </c>
      <c r="AA516">
        <v>58.51</v>
      </c>
      <c r="AE516" s="376"/>
      <c r="AF516" s="376" t="s">
        <v>120</v>
      </c>
      <c r="AG516" s="375" t="s">
        <v>1959</v>
      </c>
      <c r="AH516" s="375" t="s">
        <v>1493</v>
      </c>
      <c r="AI516" s="375"/>
      <c r="AJ516" s="375"/>
      <c r="AK516" s="375"/>
      <c r="AL516" s="378" t="s">
        <v>1471</v>
      </c>
      <c r="AM516" s="378">
        <v>9</v>
      </c>
      <c r="AN516" s="378">
        <v>0</v>
      </c>
      <c r="AO516" s="378">
        <v>0</v>
      </c>
      <c r="AP516" s="378">
        <v>22</v>
      </c>
      <c r="AQ516" s="378">
        <v>23.3</v>
      </c>
      <c r="AR516" s="378">
        <v>2.4</v>
      </c>
      <c r="AS516" s="378">
        <v>0</v>
      </c>
      <c r="AT516" s="378">
        <v>0</v>
      </c>
      <c r="AU516" s="378">
        <v>0</v>
      </c>
      <c r="AV516" s="378">
        <v>3</v>
      </c>
      <c r="AW516" s="378">
        <v>0</v>
      </c>
      <c r="AX516" s="378">
        <v>0</v>
      </c>
      <c r="AY516" s="379">
        <v>2.5499999999999998</v>
      </c>
      <c r="AZ516" s="379">
        <v>43.35</v>
      </c>
    </row>
    <row r="517" spans="2:52" ht="17">
      <c r="B517" t="s">
        <v>1483</v>
      </c>
      <c r="AE517" s="376"/>
      <c r="AF517" s="376" t="s">
        <v>120</v>
      </c>
      <c r="AG517" s="375" t="s">
        <v>1960</v>
      </c>
      <c r="AH517" s="375" t="s">
        <v>1490</v>
      </c>
      <c r="AI517" s="375"/>
      <c r="AJ517" s="375"/>
      <c r="AK517" s="375"/>
      <c r="AL517" s="378" t="s">
        <v>1</v>
      </c>
      <c r="AM517" s="378">
        <v>13</v>
      </c>
      <c r="AN517" s="378">
        <v>0</v>
      </c>
      <c r="AO517" s="378">
        <v>0</v>
      </c>
      <c r="AP517" s="378">
        <v>24</v>
      </c>
      <c r="AQ517" s="378">
        <v>11.3</v>
      </c>
      <c r="AR517" s="378">
        <v>2.2999999999999998</v>
      </c>
      <c r="AS517" s="378">
        <v>1</v>
      </c>
      <c r="AT517" s="378">
        <v>1</v>
      </c>
      <c r="AU517" s="378">
        <v>0</v>
      </c>
      <c r="AV517" s="378">
        <v>2</v>
      </c>
      <c r="AW517" s="378">
        <v>0</v>
      </c>
      <c r="AX517" s="378">
        <v>0</v>
      </c>
      <c r="AY517" s="379">
        <v>2.5299999999999998</v>
      </c>
      <c r="AZ517" s="379">
        <v>42.93</v>
      </c>
    </row>
    <row r="518" spans="2:52" ht="17">
      <c r="B518" t="s">
        <v>120</v>
      </c>
      <c r="C518" t="s">
        <v>1570</v>
      </c>
      <c r="D518" t="s">
        <v>1540</v>
      </c>
      <c r="H518" t="s">
        <v>49</v>
      </c>
      <c r="I518">
        <v>22</v>
      </c>
      <c r="J518">
        <v>14</v>
      </c>
      <c r="K518">
        <v>0</v>
      </c>
      <c r="L518">
        <v>0</v>
      </c>
      <c r="M518">
        <v>0</v>
      </c>
      <c r="N518">
        <v>0</v>
      </c>
      <c r="O518">
        <v>0</v>
      </c>
      <c r="P518">
        <v>0</v>
      </c>
      <c r="Q518">
        <v>0</v>
      </c>
      <c r="R518">
        <v>1</v>
      </c>
      <c r="S518">
        <v>10</v>
      </c>
      <c r="T518">
        <v>0</v>
      </c>
      <c r="U518">
        <v>40</v>
      </c>
      <c r="V518">
        <v>26</v>
      </c>
      <c r="W518">
        <v>359</v>
      </c>
      <c r="X518">
        <v>3</v>
      </c>
      <c r="Y518">
        <v>0</v>
      </c>
      <c r="Z518">
        <v>3.36</v>
      </c>
      <c r="AA518">
        <v>57.08</v>
      </c>
      <c r="AE518" s="376"/>
      <c r="AF518" s="376" t="s">
        <v>120</v>
      </c>
      <c r="AG518" s="375" t="s">
        <v>2218</v>
      </c>
      <c r="AH518" s="375" t="s">
        <v>1516</v>
      </c>
      <c r="AI518" s="375"/>
      <c r="AJ518" s="375"/>
      <c r="AK518" s="375"/>
      <c r="AL518" s="378" t="s">
        <v>2</v>
      </c>
      <c r="AM518" s="378">
        <v>6</v>
      </c>
      <c r="AN518" s="378">
        <v>8</v>
      </c>
      <c r="AO518" s="378">
        <v>6</v>
      </c>
      <c r="AP518" s="378">
        <v>34</v>
      </c>
      <c r="AQ518" s="378">
        <v>7.1</v>
      </c>
      <c r="AR518" s="378">
        <v>0.5</v>
      </c>
      <c r="AS518" s="378">
        <v>0</v>
      </c>
      <c r="AT518" s="378">
        <v>0</v>
      </c>
      <c r="AU518" s="378">
        <v>1</v>
      </c>
      <c r="AV518" s="378">
        <v>3</v>
      </c>
      <c r="AW518" s="378">
        <v>4.2</v>
      </c>
      <c r="AX518" s="378">
        <v>0</v>
      </c>
      <c r="AY518" s="379">
        <v>2.52</v>
      </c>
      <c r="AZ518" s="379">
        <v>42.89</v>
      </c>
    </row>
    <row r="519" spans="2:52" ht="17">
      <c r="B519" t="s">
        <v>1483</v>
      </c>
      <c r="AE519" s="376"/>
      <c r="AF519" s="376" t="s">
        <v>120</v>
      </c>
      <c r="AG519" s="375" t="s">
        <v>1818</v>
      </c>
      <c r="AH519" s="375" t="s">
        <v>1500</v>
      </c>
      <c r="AI519" s="375"/>
      <c r="AJ519" s="375"/>
      <c r="AK519" s="375"/>
      <c r="AL519" s="378" t="s">
        <v>1477</v>
      </c>
      <c r="AM519" s="378">
        <v>11</v>
      </c>
      <c r="AN519" s="378">
        <v>1</v>
      </c>
      <c r="AO519" s="378">
        <v>0</v>
      </c>
      <c r="AP519" s="378">
        <v>27</v>
      </c>
      <c r="AQ519" s="378">
        <v>10.6</v>
      </c>
      <c r="AR519" s="378">
        <v>2.6</v>
      </c>
      <c r="AS519" s="378">
        <v>0</v>
      </c>
      <c r="AT519" s="378">
        <v>0</v>
      </c>
      <c r="AU519" s="378">
        <v>0</v>
      </c>
      <c r="AV519" s="378">
        <v>2</v>
      </c>
      <c r="AW519" s="378">
        <v>0</v>
      </c>
      <c r="AX519" s="378">
        <v>0</v>
      </c>
      <c r="AY519" s="379">
        <v>2.5099999999999998</v>
      </c>
      <c r="AZ519" s="379">
        <v>42.75</v>
      </c>
    </row>
    <row r="520" spans="2:52" ht="17">
      <c r="B520" t="s">
        <v>120</v>
      </c>
      <c r="C520" t="s">
        <v>653</v>
      </c>
      <c r="D520" t="s">
        <v>1530</v>
      </c>
      <c r="H520" t="s">
        <v>1482</v>
      </c>
      <c r="I520">
        <v>7</v>
      </c>
      <c r="J520">
        <v>9</v>
      </c>
      <c r="K520">
        <v>1</v>
      </c>
      <c r="L520">
        <v>0</v>
      </c>
      <c r="M520">
        <v>0</v>
      </c>
      <c r="N520">
        <v>0</v>
      </c>
      <c r="O520">
        <v>0</v>
      </c>
      <c r="P520">
        <v>0</v>
      </c>
      <c r="Q520">
        <v>0</v>
      </c>
      <c r="R520">
        <v>10</v>
      </c>
      <c r="S520">
        <v>55</v>
      </c>
      <c r="T520">
        <v>0</v>
      </c>
      <c r="U520">
        <v>56</v>
      </c>
      <c r="V520">
        <v>24</v>
      </c>
      <c r="W520">
        <v>336</v>
      </c>
      <c r="X520">
        <v>3</v>
      </c>
      <c r="Y520">
        <v>0</v>
      </c>
      <c r="Z520">
        <v>3.35</v>
      </c>
      <c r="AA520">
        <v>56.98</v>
      </c>
      <c r="AE520" s="376"/>
      <c r="AF520" s="376" t="s">
        <v>120</v>
      </c>
      <c r="AG520" s="375" t="s">
        <v>1961</v>
      </c>
      <c r="AH520" s="375" t="s">
        <v>1511</v>
      </c>
      <c r="AI520" s="375"/>
      <c r="AJ520" s="375"/>
      <c r="AK520" s="375"/>
      <c r="AL520" s="378" t="s">
        <v>49</v>
      </c>
      <c r="AM520" s="378">
        <v>14</v>
      </c>
      <c r="AN520" s="378">
        <v>0</v>
      </c>
      <c r="AO520" s="378">
        <v>0</v>
      </c>
      <c r="AP520" s="378">
        <v>19</v>
      </c>
      <c r="AQ520" s="378">
        <v>20.2</v>
      </c>
      <c r="AR520" s="378">
        <v>2.2999999999999998</v>
      </c>
      <c r="AS520" s="378">
        <v>1</v>
      </c>
      <c r="AT520" s="378">
        <v>1</v>
      </c>
      <c r="AU520" s="378">
        <v>0</v>
      </c>
      <c r="AV520" s="378">
        <v>2</v>
      </c>
      <c r="AW520" s="378">
        <v>0</v>
      </c>
      <c r="AX520" s="378">
        <v>0</v>
      </c>
      <c r="AY520" s="379">
        <v>2.4900000000000002</v>
      </c>
      <c r="AZ520" s="379">
        <v>42.38</v>
      </c>
    </row>
    <row r="521" spans="2:52" ht="17">
      <c r="B521" t="s">
        <v>1483</v>
      </c>
      <c r="AE521" s="376"/>
      <c r="AF521" s="376" t="s">
        <v>120</v>
      </c>
      <c r="AG521" s="375" t="s">
        <v>1962</v>
      </c>
      <c r="AH521" s="375" t="s">
        <v>1516</v>
      </c>
      <c r="AI521" s="375"/>
      <c r="AJ521" s="375"/>
      <c r="AK521" s="375"/>
      <c r="AL521" s="378" t="s">
        <v>2</v>
      </c>
      <c r="AM521" s="378">
        <v>6</v>
      </c>
      <c r="AN521" s="378">
        <v>0</v>
      </c>
      <c r="AO521" s="378">
        <v>0</v>
      </c>
      <c r="AP521" s="378">
        <v>22</v>
      </c>
      <c r="AQ521" s="378">
        <v>8.4</v>
      </c>
      <c r="AR521" s="378">
        <v>2.2000000000000002</v>
      </c>
      <c r="AS521" s="378">
        <v>1</v>
      </c>
      <c r="AT521" s="378">
        <v>1</v>
      </c>
      <c r="AU521" s="378">
        <v>1</v>
      </c>
      <c r="AV521" s="378">
        <v>1</v>
      </c>
      <c r="AW521" s="378">
        <v>0</v>
      </c>
      <c r="AX521" s="378">
        <v>0</v>
      </c>
      <c r="AY521" s="379">
        <v>2.4900000000000002</v>
      </c>
      <c r="AZ521" s="379">
        <v>42.28</v>
      </c>
    </row>
    <row r="522" spans="2:52" ht="17">
      <c r="B522" t="s">
        <v>1470</v>
      </c>
      <c r="C522" t="s">
        <v>628</v>
      </c>
      <c r="D522" t="s">
        <v>1542</v>
      </c>
      <c r="H522" t="s">
        <v>38</v>
      </c>
      <c r="I522">
        <v>18</v>
      </c>
      <c r="J522">
        <v>14</v>
      </c>
      <c r="K522">
        <v>2</v>
      </c>
      <c r="L522">
        <v>0</v>
      </c>
      <c r="M522">
        <v>0</v>
      </c>
      <c r="N522">
        <v>0</v>
      </c>
      <c r="O522">
        <v>0</v>
      </c>
      <c r="P522">
        <v>0</v>
      </c>
      <c r="Q522">
        <v>0</v>
      </c>
      <c r="R522">
        <v>0</v>
      </c>
      <c r="S522">
        <v>0</v>
      </c>
      <c r="T522">
        <v>0</v>
      </c>
      <c r="U522">
        <v>44</v>
      </c>
      <c r="V522">
        <v>31</v>
      </c>
      <c r="W522">
        <v>367</v>
      </c>
      <c r="X522">
        <v>4</v>
      </c>
      <c r="Y522">
        <v>1</v>
      </c>
      <c r="Z522">
        <v>3.34</v>
      </c>
      <c r="AA522">
        <v>56.81</v>
      </c>
      <c r="AE522" s="376"/>
      <c r="AF522" s="376" t="s">
        <v>120</v>
      </c>
      <c r="AG522" s="375" t="s">
        <v>1963</v>
      </c>
      <c r="AH522" s="375" t="s">
        <v>1495</v>
      </c>
      <c r="AI522" s="375"/>
      <c r="AJ522" s="375"/>
      <c r="AK522" s="375"/>
      <c r="AL522" s="378" t="s">
        <v>18</v>
      </c>
      <c r="AM522" s="378">
        <v>9</v>
      </c>
      <c r="AN522" s="378">
        <v>0</v>
      </c>
      <c r="AO522" s="378">
        <v>0</v>
      </c>
      <c r="AP522" s="378">
        <v>23</v>
      </c>
      <c r="AQ522" s="378">
        <v>13.4</v>
      </c>
      <c r="AR522" s="378">
        <v>2.1</v>
      </c>
      <c r="AS522" s="378">
        <v>1</v>
      </c>
      <c r="AT522" s="378">
        <v>1</v>
      </c>
      <c r="AU522" s="378">
        <v>0</v>
      </c>
      <c r="AV522" s="378">
        <v>1</v>
      </c>
      <c r="AW522" s="378">
        <v>0</v>
      </c>
      <c r="AX522" s="378">
        <v>0</v>
      </c>
      <c r="AY522" s="379">
        <v>2.48</v>
      </c>
      <c r="AZ522" s="379">
        <v>42.18</v>
      </c>
    </row>
    <row r="523" spans="2:52" ht="17">
      <c r="B523" t="s">
        <v>1483</v>
      </c>
      <c r="AE523" s="376"/>
      <c r="AF523" s="376" t="s">
        <v>120</v>
      </c>
      <c r="AG523" s="375" t="s">
        <v>1964</v>
      </c>
      <c r="AH523" s="375" t="s">
        <v>1499</v>
      </c>
      <c r="AI523" s="375"/>
      <c r="AJ523" s="375"/>
      <c r="AK523" s="375"/>
      <c r="AL523" s="378" t="s">
        <v>1476</v>
      </c>
      <c r="AM523" s="378">
        <v>14</v>
      </c>
      <c r="AN523" s="378">
        <v>0</v>
      </c>
      <c r="AO523" s="378">
        <v>0</v>
      </c>
      <c r="AP523" s="378">
        <v>23</v>
      </c>
      <c r="AQ523" s="378">
        <v>8.5</v>
      </c>
      <c r="AR523" s="378">
        <v>1.7</v>
      </c>
      <c r="AS523" s="378">
        <v>3</v>
      </c>
      <c r="AT523" s="378">
        <v>1</v>
      </c>
      <c r="AU523" s="378">
        <v>0</v>
      </c>
      <c r="AV523" s="378">
        <v>1</v>
      </c>
      <c r="AW523" s="378">
        <v>0</v>
      </c>
      <c r="AX523" s="378">
        <v>0</v>
      </c>
      <c r="AY523" s="379">
        <v>2.48</v>
      </c>
      <c r="AZ523" s="379">
        <v>42.12</v>
      </c>
    </row>
    <row r="524" spans="2:52" ht="18">
      <c r="B524" t="s">
        <v>120</v>
      </c>
      <c r="C524" t="s">
        <v>1571</v>
      </c>
      <c r="D524" t="s">
        <v>1509</v>
      </c>
      <c r="H524" t="s">
        <v>13</v>
      </c>
      <c r="I524">
        <v>13</v>
      </c>
      <c r="J524">
        <v>14</v>
      </c>
      <c r="K524">
        <v>0</v>
      </c>
      <c r="L524">
        <v>0</v>
      </c>
      <c r="M524">
        <v>0</v>
      </c>
      <c r="N524">
        <v>0</v>
      </c>
      <c r="O524">
        <v>0</v>
      </c>
      <c r="P524">
        <v>0</v>
      </c>
      <c r="Q524">
        <v>0</v>
      </c>
      <c r="R524">
        <v>1</v>
      </c>
      <c r="S524">
        <v>3</v>
      </c>
      <c r="T524">
        <v>0</v>
      </c>
      <c r="U524">
        <v>53</v>
      </c>
      <c r="V524">
        <v>36</v>
      </c>
      <c r="W524">
        <v>442</v>
      </c>
      <c r="X524">
        <v>2</v>
      </c>
      <c r="Y524">
        <v>1</v>
      </c>
      <c r="Z524">
        <v>3.33</v>
      </c>
      <c r="AA524">
        <v>56.55</v>
      </c>
      <c r="AE524" s="376"/>
      <c r="AF524" s="376" t="s">
        <v>120</v>
      </c>
      <c r="AG524" s="377" t="s">
        <v>1819</v>
      </c>
      <c r="AH524" s="377" t="s">
        <v>1716</v>
      </c>
      <c r="AI524" s="377"/>
      <c r="AJ524" s="377"/>
      <c r="AK524" s="377"/>
      <c r="AL524" s="378" t="s">
        <v>18</v>
      </c>
      <c r="AM524" s="378">
        <v>9</v>
      </c>
      <c r="AN524" s="378">
        <v>0</v>
      </c>
      <c r="AO524" s="378">
        <v>0</v>
      </c>
      <c r="AP524" s="378">
        <v>28</v>
      </c>
      <c r="AQ524" s="378">
        <v>11.1</v>
      </c>
      <c r="AR524" s="378">
        <v>1.1000000000000001</v>
      </c>
      <c r="AS524" s="378">
        <v>1</v>
      </c>
      <c r="AT524" s="378">
        <v>1</v>
      </c>
      <c r="AU524" s="378">
        <v>0</v>
      </c>
      <c r="AV524" s="378">
        <v>1</v>
      </c>
      <c r="AW524" s="378">
        <v>0</v>
      </c>
      <c r="AX524" s="378">
        <v>0</v>
      </c>
      <c r="AY524" s="379">
        <v>2.48</v>
      </c>
      <c r="AZ524" s="379">
        <v>42.09</v>
      </c>
    </row>
    <row r="525" spans="2:52" ht="18">
      <c r="B525" t="s">
        <v>1483</v>
      </c>
      <c r="AE525" s="376"/>
      <c r="AF525" s="376" t="s">
        <v>120</v>
      </c>
      <c r="AG525" s="377" t="s">
        <v>1965</v>
      </c>
      <c r="AH525" s="377" t="s">
        <v>1711</v>
      </c>
      <c r="AI525" s="377"/>
      <c r="AJ525" s="377"/>
      <c r="AK525" s="377"/>
      <c r="AL525" s="378" t="s">
        <v>25</v>
      </c>
      <c r="AM525" s="378">
        <v>10</v>
      </c>
      <c r="AN525" s="378">
        <v>0</v>
      </c>
      <c r="AO525" s="378">
        <v>0</v>
      </c>
      <c r="AP525" s="378">
        <v>18</v>
      </c>
      <c r="AQ525" s="378">
        <v>12.6</v>
      </c>
      <c r="AR525" s="378">
        <v>2.4</v>
      </c>
      <c r="AS525" s="378">
        <v>2</v>
      </c>
      <c r="AT525" s="378">
        <v>2</v>
      </c>
      <c r="AU525" s="378">
        <v>0</v>
      </c>
      <c r="AV525" s="378">
        <v>1</v>
      </c>
      <c r="AW525" s="378">
        <v>0</v>
      </c>
      <c r="AX525" s="378">
        <v>0</v>
      </c>
      <c r="AY525" s="379">
        <v>2.4700000000000002</v>
      </c>
      <c r="AZ525" s="379">
        <v>42.07</v>
      </c>
    </row>
    <row r="526" spans="2:52" ht="17">
      <c r="B526" t="s">
        <v>1468</v>
      </c>
      <c r="C526" t="s">
        <v>639</v>
      </c>
      <c r="D526" t="s">
        <v>1523</v>
      </c>
      <c r="H526" t="s">
        <v>29</v>
      </c>
      <c r="I526">
        <v>28</v>
      </c>
      <c r="J526">
        <v>10</v>
      </c>
      <c r="K526">
        <v>7</v>
      </c>
      <c r="L526">
        <v>2</v>
      </c>
      <c r="M526">
        <v>0</v>
      </c>
      <c r="N526">
        <v>0</v>
      </c>
      <c r="O526">
        <v>0</v>
      </c>
      <c r="P526">
        <v>0</v>
      </c>
      <c r="Q526">
        <v>0</v>
      </c>
      <c r="R526">
        <v>0</v>
      </c>
      <c r="S526">
        <v>0</v>
      </c>
      <c r="T526">
        <v>0</v>
      </c>
      <c r="U526">
        <v>65</v>
      </c>
      <c r="V526">
        <v>46</v>
      </c>
      <c r="W526">
        <v>448</v>
      </c>
      <c r="X526">
        <v>2</v>
      </c>
      <c r="Y526">
        <v>0</v>
      </c>
      <c r="Z526">
        <v>3.31</v>
      </c>
      <c r="AA526">
        <v>56.27</v>
      </c>
      <c r="AE526" s="376"/>
      <c r="AF526" s="376" t="s">
        <v>120</v>
      </c>
      <c r="AG526" s="375" t="s">
        <v>1966</v>
      </c>
      <c r="AH526" s="375" t="s">
        <v>1505</v>
      </c>
      <c r="AI526" s="375"/>
      <c r="AJ526" s="375"/>
      <c r="AK526" s="375"/>
      <c r="AL526" s="378" t="s">
        <v>34</v>
      </c>
      <c r="AM526" s="378">
        <v>7</v>
      </c>
      <c r="AN526" s="378">
        <v>0</v>
      </c>
      <c r="AO526" s="378">
        <v>0</v>
      </c>
      <c r="AP526" s="378">
        <v>22</v>
      </c>
      <c r="AQ526" s="378">
        <v>18.899999999999999</v>
      </c>
      <c r="AR526" s="378">
        <v>2.6</v>
      </c>
      <c r="AS526" s="378">
        <v>0</v>
      </c>
      <c r="AT526" s="378">
        <v>0</v>
      </c>
      <c r="AU526" s="378">
        <v>0</v>
      </c>
      <c r="AV526" s="378">
        <v>2</v>
      </c>
      <c r="AW526" s="378">
        <v>0</v>
      </c>
      <c r="AX526" s="378">
        <v>0</v>
      </c>
      <c r="AY526" s="379">
        <v>2.4700000000000002</v>
      </c>
      <c r="AZ526" s="379">
        <v>41.92</v>
      </c>
    </row>
    <row r="527" spans="2:52" ht="17">
      <c r="B527" t="s">
        <v>1483</v>
      </c>
      <c r="AE527" s="376"/>
      <c r="AF527" s="376" t="s">
        <v>120</v>
      </c>
      <c r="AG527" s="375" t="s">
        <v>1820</v>
      </c>
      <c r="AH527" s="375" t="s">
        <v>1504</v>
      </c>
      <c r="AI527" s="375"/>
      <c r="AJ527" s="375"/>
      <c r="AK527" s="375"/>
      <c r="AL527" s="378" t="s">
        <v>36</v>
      </c>
      <c r="AM527" s="378">
        <v>11</v>
      </c>
      <c r="AN527" s="378">
        <v>0</v>
      </c>
      <c r="AO527" s="378">
        <v>0</v>
      </c>
      <c r="AP527" s="378">
        <v>27</v>
      </c>
      <c r="AQ527" s="378">
        <v>10.9</v>
      </c>
      <c r="AR527" s="378">
        <v>1.3</v>
      </c>
      <c r="AS527" s="378">
        <v>1</v>
      </c>
      <c r="AT527" s="378">
        <v>1</v>
      </c>
      <c r="AU527" s="378">
        <v>0</v>
      </c>
      <c r="AV527" s="378">
        <v>2</v>
      </c>
      <c r="AW527" s="378">
        <v>0</v>
      </c>
      <c r="AX527" s="378">
        <v>0</v>
      </c>
      <c r="AY527" s="379">
        <v>2.46</v>
      </c>
      <c r="AZ527" s="379">
        <v>41.77</v>
      </c>
    </row>
    <row r="528" spans="2:52" ht="17">
      <c r="B528" t="s">
        <v>120</v>
      </c>
      <c r="C528" t="s">
        <v>997</v>
      </c>
      <c r="D528" t="s">
        <v>1520</v>
      </c>
      <c r="H528" t="s">
        <v>18</v>
      </c>
      <c r="I528">
        <v>9</v>
      </c>
      <c r="J528">
        <v>9</v>
      </c>
      <c r="K528">
        <v>0</v>
      </c>
      <c r="L528">
        <v>0</v>
      </c>
      <c r="M528">
        <v>0</v>
      </c>
      <c r="N528">
        <v>0</v>
      </c>
      <c r="O528">
        <v>0</v>
      </c>
      <c r="P528">
        <v>0</v>
      </c>
      <c r="Q528">
        <v>0</v>
      </c>
      <c r="R528">
        <v>0</v>
      </c>
      <c r="S528">
        <v>1</v>
      </c>
      <c r="T528">
        <v>0</v>
      </c>
      <c r="U528">
        <v>60</v>
      </c>
      <c r="V528">
        <v>38</v>
      </c>
      <c r="W528">
        <v>420</v>
      </c>
      <c r="X528">
        <v>2</v>
      </c>
      <c r="Y528">
        <v>0</v>
      </c>
      <c r="Z528">
        <v>3.3</v>
      </c>
      <c r="AA528">
        <v>56.17</v>
      </c>
      <c r="AE528" s="376"/>
      <c r="AF528" s="376" t="s">
        <v>120</v>
      </c>
      <c r="AG528" s="375" t="s">
        <v>1967</v>
      </c>
      <c r="AH528" s="375" t="s">
        <v>1490</v>
      </c>
      <c r="AI528" s="375"/>
      <c r="AJ528" s="375"/>
      <c r="AK528" s="375"/>
      <c r="AL528" s="378" t="s">
        <v>1</v>
      </c>
      <c r="AM528" s="378">
        <v>13</v>
      </c>
      <c r="AN528" s="378">
        <v>0</v>
      </c>
      <c r="AO528" s="378">
        <v>0</v>
      </c>
      <c r="AP528" s="378">
        <v>19</v>
      </c>
      <c r="AQ528" s="378">
        <v>14.9</v>
      </c>
      <c r="AR528" s="378">
        <v>2.2999999999999998</v>
      </c>
      <c r="AS528" s="378">
        <v>2</v>
      </c>
      <c r="AT528" s="378">
        <v>1</v>
      </c>
      <c r="AU528" s="378">
        <v>0</v>
      </c>
      <c r="AV528" s="378">
        <v>5</v>
      </c>
      <c r="AW528" s="378">
        <v>0</v>
      </c>
      <c r="AX528" s="378">
        <v>0</v>
      </c>
      <c r="AY528" s="379">
        <v>2.4500000000000002</v>
      </c>
      <c r="AZ528" s="379">
        <v>41.73</v>
      </c>
    </row>
    <row r="529" spans="2:52" ht="17">
      <c r="B529" t="s">
        <v>1483</v>
      </c>
      <c r="AE529" s="376"/>
      <c r="AF529" s="376" t="s">
        <v>120</v>
      </c>
      <c r="AG529" s="375" t="s">
        <v>1968</v>
      </c>
      <c r="AH529" s="375" t="s">
        <v>1486</v>
      </c>
      <c r="AI529" s="375"/>
      <c r="AJ529" s="375"/>
      <c r="AK529" s="375"/>
      <c r="AL529" s="378" t="s">
        <v>433</v>
      </c>
      <c r="AM529" s="378">
        <v>8</v>
      </c>
      <c r="AN529" s="378">
        <v>0</v>
      </c>
      <c r="AO529" s="378">
        <v>0</v>
      </c>
      <c r="AP529" s="378">
        <v>21</v>
      </c>
      <c r="AQ529" s="378">
        <v>12.8</v>
      </c>
      <c r="AR529" s="378">
        <v>2.5</v>
      </c>
      <c r="AS529" s="378">
        <v>1</v>
      </c>
      <c r="AT529" s="378">
        <v>1</v>
      </c>
      <c r="AU529" s="378">
        <v>0</v>
      </c>
      <c r="AV529" s="378">
        <v>2</v>
      </c>
      <c r="AW529" s="378">
        <v>0</v>
      </c>
      <c r="AX529" s="378">
        <v>0</v>
      </c>
      <c r="AY529" s="379">
        <v>2.44</v>
      </c>
      <c r="AZ529" s="379">
        <v>41.46</v>
      </c>
    </row>
    <row r="530" spans="2:52" ht="17">
      <c r="B530" t="s">
        <v>120</v>
      </c>
      <c r="C530" t="s">
        <v>1572</v>
      </c>
      <c r="D530" t="s">
        <v>1522</v>
      </c>
      <c r="H530" t="s">
        <v>1463</v>
      </c>
      <c r="I530">
        <v>14</v>
      </c>
      <c r="J530">
        <v>10</v>
      </c>
      <c r="K530">
        <v>0</v>
      </c>
      <c r="L530">
        <v>0</v>
      </c>
      <c r="M530">
        <v>0</v>
      </c>
      <c r="N530">
        <v>0</v>
      </c>
      <c r="O530">
        <v>0</v>
      </c>
      <c r="P530">
        <v>0</v>
      </c>
      <c r="Q530">
        <v>0</v>
      </c>
      <c r="R530">
        <v>0</v>
      </c>
      <c r="S530">
        <v>3</v>
      </c>
      <c r="T530">
        <v>0</v>
      </c>
      <c r="U530">
        <v>48</v>
      </c>
      <c r="V530">
        <v>36</v>
      </c>
      <c r="W530">
        <v>423</v>
      </c>
      <c r="X530">
        <v>2</v>
      </c>
      <c r="Y530">
        <v>0</v>
      </c>
      <c r="Z530">
        <v>3.3</v>
      </c>
      <c r="AA530">
        <v>56.16</v>
      </c>
      <c r="AE530" s="376"/>
      <c r="AF530" s="376" t="s">
        <v>120</v>
      </c>
      <c r="AG530" s="375" t="s">
        <v>1969</v>
      </c>
      <c r="AH530" s="375" t="s">
        <v>1532</v>
      </c>
      <c r="AI530" s="375"/>
      <c r="AJ530" s="375"/>
      <c r="AK530" s="375"/>
      <c r="AL530" s="378" t="s">
        <v>1474</v>
      </c>
      <c r="AM530" s="378">
        <v>9</v>
      </c>
      <c r="AN530" s="378">
        <v>0</v>
      </c>
      <c r="AO530" s="378">
        <v>0</v>
      </c>
      <c r="AP530" s="378">
        <v>20</v>
      </c>
      <c r="AQ530" s="378">
        <v>5.8</v>
      </c>
      <c r="AR530" s="378">
        <v>3.1</v>
      </c>
      <c r="AS530" s="378">
        <v>2</v>
      </c>
      <c r="AT530" s="378">
        <v>1</v>
      </c>
      <c r="AU530" s="378">
        <v>0</v>
      </c>
      <c r="AV530" s="378">
        <v>2</v>
      </c>
      <c r="AW530" s="378">
        <v>0</v>
      </c>
      <c r="AX530" s="378">
        <v>0</v>
      </c>
      <c r="AY530" s="379">
        <v>2.4300000000000002</v>
      </c>
      <c r="AZ530" s="379">
        <v>41.38</v>
      </c>
    </row>
    <row r="531" spans="2:52" ht="17">
      <c r="B531" t="s">
        <v>1483</v>
      </c>
      <c r="AE531" s="376"/>
      <c r="AF531" s="376" t="s">
        <v>120</v>
      </c>
      <c r="AG531" s="375" t="s">
        <v>1970</v>
      </c>
      <c r="AH531" s="375" t="s">
        <v>1519</v>
      </c>
      <c r="AI531" s="375"/>
      <c r="AJ531" s="375"/>
      <c r="AK531" s="375"/>
      <c r="AL531" s="378" t="s">
        <v>52</v>
      </c>
      <c r="AM531" s="378">
        <v>11</v>
      </c>
      <c r="AN531" s="378">
        <v>0</v>
      </c>
      <c r="AO531" s="378">
        <v>0</v>
      </c>
      <c r="AP531" s="378">
        <v>23</v>
      </c>
      <c r="AQ531" s="378">
        <v>20</v>
      </c>
      <c r="AR531" s="378">
        <v>1.5</v>
      </c>
      <c r="AS531" s="378">
        <v>1</v>
      </c>
      <c r="AT531" s="378">
        <v>0</v>
      </c>
      <c r="AU531" s="378">
        <v>0</v>
      </c>
      <c r="AV531" s="378">
        <v>1</v>
      </c>
      <c r="AW531" s="378">
        <v>0</v>
      </c>
      <c r="AX531" s="378">
        <v>0</v>
      </c>
      <c r="AY531" s="379">
        <v>2.42</v>
      </c>
      <c r="AZ531" s="379">
        <v>41.06</v>
      </c>
    </row>
    <row r="532" spans="2:52" ht="17">
      <c r="B532" t="s">
        <v>120</v>
      </c>
      <c r="C532" t="s">
        <v>646</v>
      </c>
      <c r="D532" t="s">
        <v>1522</v>
      </c>
      <c r="H532" t="s">
        <v>1463</v>
      </c>
      <c r="I532">
        <v>14</v>
      </c>
      <c r="J532">
        <v>10</v>
      </c>
      <c r="K532">
        <v>2</v>
      </c>
      <c r="L532">
        <v>0</v>
      </c>
      <c r="M532">
        <v>0</v>
      </c>
      <c r="N532">
        <v>0</v>
      </c>
      <c r="O532">
        <v>0</v>
      </c>
      <c r="P532">
        <v>0</v>
      </c>
      <c r="Q532">
        <v>0</v>
      </c>
      <c r="R532">
        <v>7</v>
      </c>
      <c r="S532">
        <v>57</v>
      </c>
      <c r="T532">
        <v>0</v>
      </c>
      <c r="U532">
        <v>56</v>
      </c>
      <c r="V532">
        <v>39</v>
      </c>
      <c r="W532">
        <v>348</v>
      </c>
      <c r="X532">
        <v>3</v>
      </c>
      <c r="Y532">
        <v>1</v>
      </c>
      <c r="Z532">
        <v>3.28</v>
      </c>
      <c r="AA532">
        <v>55.68</v>
      </c>
      <c r="AE532" s="376"/>
      <c r="AF532" s="376" t="s">
        <v>120</v>
      </c>
      <c r="AG532" s="375" t="s">
        <v>1971</v>
      </c>
      <c r="AH532" s="375" t="s">
        <v>1516</v>
      </c>
      <c r="AI532" s="375"/>
      <c r="AJ532" s="375"/>
      <c r="AK532" s="375"/>
      <c r="AL532" s="378" t="s">
        <v>2</v>
      </c>
      <c r="AM532" s="378">
        <v>6</v>
      </c>
      <c r="AN532" s="378">
        <v>0</v>
      </c>
      <c r="AO532" s="378">
        <v>0</v>
      </c>
      <c r="AP532" s="378">
        <v>16</v>
      </c>
      <c r="AQ532" s="378">
        <v>12.3</v>
      </c>
      <c r="AR532" s="378">
        <v>2.7</v>
      </c>
      <c r="AS532" s="378">
        <v>3</v>
      </c>
      <c r="AT532" s="378">
        <v>1</v>
      </c>
      <c r="AU532" s="378">
        <v>0</v>
      </c>
      <c r="AV532" s="378">
        <v>3</v>
      </c>
      <c r="AW532" s="378">
        <v>0</v>
      </c>
      <c r="AX532" s="378">
        <v>0</v>
      </c>
      <c r="AY532" s="379">
        <v>2.41</v>
      </c>
      <c r="AZ532" s="379">
        <v>41.03</v>
      </c>
    </row>
    <row r="533" spans="2:52" ht="17">
      <c r="B533" t="s">
        <v>1483</v>
      </c>
      <c r="AE533" s="376"/>
      <c r="AF533" s="376" t="s">
        <v>120</v>
      </c>
      <c r="AG533" s="375" t="s">
        <v>1972</v>
      </c>
      <c r="AH533" s="375" t="s">
        <v>1511</v>
      </c>
      <c r="AI533" s="375"/>
      <c r="AJ533" s="375"/>
      <c r="AK533" s="375"/>
      <c r="AL533" s="378" t="s">
        <v>49</v>
      </c>
      <c r="AM533" s="378">
        <v>14</v>
      </c>
      <c r="AN533" s="378">
        <v>0</v>
      </c>
      <c r="AO533" s="378">
        <v>0</v>
      </c>
      <c r="AP533" s="378">
        <v>21</v>
      </c>
      <c r="AQ533" s="378">
        <v>13.4</v>
      </c>
      <c r="AR533" s="378">
        <v>2.2999999999999998</v>
      </c>
      <c r="AS533" s="378">
        <v>1</v>
      </c>
      <c r="AT533" s="378">
        <v>1</v>
      </c>
      <c r="AU533" s="378">
        <v>0</v>
      </c>
      <c r="AV533" s="378">
        <v>2</v>
      </c>
      <c r="AW533" s="378">
        <v>0</v>
      </c>
      <c r="AX533" s="378">
        <v>0</v>
      </c>
      <c r="AY533" s="379">
        <v>2.41</v>
      </c>
      <c r="AZ533" s="379">
        <v>40.98</v>
      </c>
    </row>
    <row r="534" spans="2:52" ht="17">
      <c r="B534" t="s">
        <v>120</v>
      </c>
      <c r="C534" t="s">
        <v>970</v>
      </c>
      <c r="D534" t="s">
        <v>1542</v>
      </c>
      <c r="H534" t="s">
        <v>38</v>
      </c>
      <c r="I534">
        <v>18</v>
      </c>
      <c r="J534">
        <v>14</v>
      </c>
      <c r="K534">
        <v>2</v>
      </c>
      <c r="L534">
        <v>0</v>
      </c>
      <c r="M534">
        <v>0</v>
      </c>
      <c r="N534">
        <v>0</v>
      </c>
      <c r="O534">
        <v>0</v>
      </c>
      <c r="P534">
        <v>0</v>
      </c>
      <c r="Q534">
        <v>0</v>
      </c>
      <c r="R534">
        <v>2</v>
      </c>
      <c r="S534">
        <v>11</v>
      </c>
      <c r="T534">
        <v>0</v>
      </c>
      <c r="U534">
        <v>53</v>
      </c>
      <c r="V534">
        <v>33</v>
      </c>
      <c r="W534">
        <v>470</v>
      </c>
      <c r="X534">
        <v>2</v>
      </c>
      <c r="Y534">
        <v>2</v>
      </c>
      <c r="Z534">
        <v>3.25</v>
      </c>
      <c r="AA534">
        <v>55.27</v>
      </c>
      <c r="AE534" s="376"/>
      <c r="AF534" s="376" t="s">
        <v>120</v>
      </c>
      <c r="AG534" s="375" t="s">
        <v>2219</v>
      </c>
      <c r="AH534" s="375" t="s">
        <v>1509</v>
      </c>
      <c r="AI534" s="375"/>
      <c r="AJ534" s="375"/>
      <c r="AK534" s="375"/>
      <c r="AL534" s="378" t="s">
        <v>13</v>
      </c>
      <c r="AM534" s="378">
        <v>14</v>
      </c>
      <c r="AN534" s="378">
        <v>0</v>
      </c>
      <c r="AO534" s="378">
        <v>0</v>
      </c>
      <c r="AP534" s="378">
        <v>26</v>
      </c>
      <c r="AQ534" s="378">
        <v>14.1</v>
      </c>
      <c r="AR534" s="378">
        <v>0.3</v>
      </c>
      <c r="AS534" s="378">
        <v>0</v>
      </c>
      <c r="AT534" s="378">
        <v>0</v>
      </c>
      <c r="AU534" s="378">
        <v>2</v>
      </c>
      <c r="AV534" s="378">
        <v>4</v>
      </c>
      <c r="AW534" s="378">
        <v>0.1</v>
      </c>
      <c r="AX534" s="378">
        <v>0</v>
      </c>
      <c r="AY534" s="379">
        <v>2.41</v>
      </c>
      <c r="AZ534" s="379">
        <v>40.96</v>
      </c>
    </row>
    <row r="535" spans="2:52" ht="17">
      <c r="B535" t="s">
        <v>1483</v>
      </c>
      <c r="AE535" s="376"/>
      <c r="AF535" s="376" t="s">
        <v>120</v>
      </c>
      <c r="AG535" s="375" t="s">
        <v>1973</v>
      </c>
      <c r="AH535" s="375" t="s">
        <v>1494</v>
      </c>
      <c r="AI535" s="375"/>
      <c r="AJ535" s="375"/>
      <c r="AK535" s="375"/>
      <c r="AL535" s="378" t="s">
        <v>4</v>
      </c>
      <c r="AM535" s="378">
        <v>7</v>
      </c>
      <c r="AN535" s="378">
        <v>0</v>
      </c>
      <c r="AO535" s="378">
        <v>0</v>
      </c>
      <c r="AP535" s="378">
        <v>16</v>
      </c>
      <c r="AQ535" s="378">
        <v>18.5</v>
      </c>
      <c r="AR535" s="378">
        <v>2.9</v>
      </c>
      <c r="AS535" s="378">
        <v>1</v>
      </c>
      <c r="AT535" s="378">
        <v>1</v>
      </c>
      <c r="AU535" s="378">
        <v>0</v>
      </c>
      <c r="AV535" s="378">
        <v>2</v>
      </c>
      <c r="AW535" s="378">
        <v>0</v>
      </c>
      <c r="AX535" s="378">
        <v>0</v>
      </c>
      <c r="AY535" s="379">
        <v>2.41</v>
      </c>
      <c r="AZ535" s="379">
        <v>40.950000000000003</v>
      </c>
    </row>
    <row r="536" spans="2:52" ht="17">
      <c r="B536" t="s">
        <v>120</v>
      </c>
      <c r="C536" t="s">
        <v>964</v>
      </c>
      <c r="D536" t="s">
        <v>1514</v>
      </c>
      <c r="H536" t="s">
        <v>1481</v>
      </c>
      <c r="I536">
        <v>11</v>
      </c>
      <c r="J536">
        <v>9</v>
      </c>
      <c r="K536">
        <v>20</v>
      </c>
      <c r="L536">
        <v>0</v>
      </c>
      <c r="M536">
        <v>144</v>
      </c>
      <c r="N536">
        <v>89</v>
      </c>
      <c r="O536">
        <v>824</v>
      </c>
      <c r="P536">
        <v>5</v>
      </c>
      <c r="Q536">
        <v>4</v>
      </c>
      <c r="R536">
        <v>6</v>
      </c>
      <c r="S536">
        <v>18</v>
      </c>
      <c r="T536">
        <v>0</v>
      </c>
      <c r="U536">
        <v>0</v>
      </c>
      <c r="V536">
        <v>0</v>
      </c>
      <c r="W536">
        <v>0</v>
      </c>
      <c r="X536">
        <v>0</v>
      </c>
      <c r="Y536">
        <v>0</v>
      </c>
      <c r="Z536">
        <v>3.24</v>
      </c>
      <c r="AA536">
        <v>55.1</v>
      </c>
      <c r="AE536" s="376"/>
      <c r="AF536" s="376" t="s">
        <v>120</v>
      </c>
      <c r="AG536" s="375" t="s">
        <v>2220</v>
      </c>
      <c r="AH536" s="375" t="s">
        <v>1500</v>
      </c>
      <c r="AI536" s="375"/>
      <c r="AJ536" s="375"/>
      <c r="AK536" s="375"/>
      <c r="AL536" s="378" t="s">
        <v>1477</v>
      </c>
      <c r="AM536" s="378">
        <v>11</v>
      </c>
      <c r="AN536" s="378">
        <v>0</v>
      </c>
      <c r="AO536" s="378">
        <v>0</v>
      </c>
      <c r="AP536" s="378">
        <v>26</v>
      </c>
      <c r="AQ536" s="378">
        <v>6.4</v>
      </c>
      <c r="AR536" s="378">
        <v>0.6</v>
      </c>
      <c r="AS536" s="378">
        <v>3</v>
      </c>
      <c r="AT536" s="378">
        <v>0</v>
      </c>
      <c r="AU536" s="378">
        <v>1</v>
      </c>
      <c r="AV536" s="378">
        <v>3</v>
      </c>
      <c r="AW536" s="378">
        <v>0</v>
      </c>
      <c r="AX536" s="378">
        <v>0</v>
      </c>
      <c r="AY536" s="379">
        <v>2.4</v>
      </c>
      <c r="AZ536" s="379">
        <v>40.85</v>
      </c>
    </row>
    <row r="537" spans="2:52" ht="17">
      <c r="B537" t="s">
        <v>1483</v>
      </c>
      <c r="AE537" s="376"/>
      <c r="AF537" s="376" t="s">
        <v>120</v>
      </c>
      <c r="AG537" s="375" t="s">
        <v>1974</v>
      </c>
      <c r="AH537" s="375" t="s">
        <v>1485</v>
      </c>
      <c r="AI537" s="375"/>
      <c r="AJ537" s="375"/>
      <c r="AK537" s="375"/>
      <c r="AL537" s="378" t="s">
        <v>1461</v>
      </c>
      <c r="AM537" s="378">
        <v>8</v>
      </c>
      <c r="AN537" s="378">
        <v>0</v>
      </c>
      <c r="AO537" s="378">
        <v>0</v>
      </c>
      <c r="AP537" s="378">
        <v>19</v>
      </c>
      <c r="AQ537" s="378">
        <v>20.3</v>
      </c>
      <c r="AR537" s="378">
        <v>1.9</v>
      </c>
      <c r="AS537" s="378">
        <v>1</v>
      </c>
      <c r="AT537" s="378">
        <v>1</v>
      </c>
      <c r="AU537" s="378">
        <v>0</v>
      </c>
      <c r="AV537" s="378">
        <v>2</v>
      </c>
      <c r="AW537" s="378">
        <v>0</v>
      </c>
      <c r="AX537" s="378">
        <v>0</v>
      </c>
      <c r="AY537" s="379">
        <v>2.4</v>
      </c>
      <c r="AZ537" s="379">
        <v>40.840000000000003</v>
      </c>
    </row>
    <row r="538" spans="2:52" ht="18">
      <c r="B538" t="s">
        <v>120</v>
      </c>
      <c r="C538" t="s">
        <v>952</v>
      </c>
      <c r="D538" t="s">
        <v>1508</v>
      </c>
      <c r="H538" t="s">
        <v>1479</v>
      </c>
      <c r="I538">
        <v>31</v>
      </c>
      <c r="J538">
        <v>9</v>
      </c>
      <c r="K538">
        <v>11</v>
      </c>
      <c r="L538">
        <v>0</v>
      </c>
      <c r="M538">
        <v>0</v>
      </c>
      <c r="N538">
        <v>0</v>
      </c>
      <c r="O538">
        <v>0</v>
      </c>
      <c r="P538">
        <v>0</v>
      </c>
      <c r="Q538">
        <v>0</v>
      </c>
      <c r="R538">
        <v>2</v>
      </c>
      <c r="S538">
        <v>10</v>
      </c>
      <c r="T538">
        <v>0</v>
      </c>
      <c r="U538">
        <v>50</v>
      </c>
      <c r="V538">
        <v>31</v>
      </c>
      <c r="W538">
        <v>413</v>
      </c>
      <c r="X538">
        <v>2</v>
      </c>
      <c r="Y538">
        <v>1</v>
      </c>
      <c r="Z538">
        <v>3.13</v>
      </c>
      <c r="AA538">
        <v>53.15</v>
      </c>
      <c r="AE538" s="376"/>
      <c r="AF538" s="376" t="s">
        <v>120</v>
      </c>
      <c r="AG538" s="377" t="s">
        <v>1821</v>
      </c>
      <c r="AH538" s="377" t="s">
        <v>1709</v>
      </c>
      <c r="AI538" s="377"/>
      <c r="AJ538" s="377"/>
      <c r="AK538" s="377"/>
      <c r="AL538" s="378" t="s">
        <v>52</v>
      </c>
      <c r="AM538" s="378">
        <v>11</v>
      </c>
      <c r="AN538" s="378">
        <v>0</v>
      </c>
      <c r="AO538" s="378">
        <v>0</v>
      </c>
      <c r="AP538" s="378">
        <v>31</v>
      </c>
      <c r="AQ538" s="378">
        <v>10.6</v>
      </c>
      <c r="AR538" s="378">
        <v>0.6</v>
      </c>
      <c r="AS538" s="378">
        <v>0</v>
      </c>
      <c r="AT538" s="378">
        <v>1</v>
      </c>
      <c r="AU538" s="378">
        <v>0</v>
      </c>
      <c r="AV538" s="378">
        <v>1</v>
      </c>
      <c r="AW538" s="378">
        <v>0</v>
      </c>
      <c r="AX538" s="378">
        <v>0</v>
      </c>
      <c r="AY538" s="379">
        <v>3.14</v>
      </c>
      <c r="AZ538" s="379">
        <v>40.81</v>
      </c>
    </row>
    <row r="539" spans="2:52" ht="17">
      <c r="B539" t="s">
        <v>1483</v>
      </c>
      <c r="AE539" s="376"/>
      <c r="AF539" s="376" t="s">
        <v>120</v>
      </c>
      <c r="AG539" s="375" t="s">
        <v>2221</v>
      </c>
      <c r="AH539" s="375" t="s">
        <v>1532</v>
      </c>
      <c r="AI539" s="375"/>
      <c r="AJ539" s="375"/>
      <c r="AK539" s="375"/>
      <c r="AL539" s="378" t="s">
        <v>1474</v>
      </c>
      <c r="AM539" s="378">
        <v>9</v>
      </c>
      <c r="AN539" s="378">
        <v>2</v>
      </c>
      <c r="AO539" s="378">
        <v>1</v>
      </c>
      <c r="AP539" s="378">
        <v>30</v>
      </c>
      <c r="AQ539" s="378">
        <v>8.1999999999999993</v>
      </c>
      <c r="AR539" s="378">
        <v>0.8</v>
      </c>
      <c r="AS539" s="378">
        <v>0</v>
      </c>
      <c r="AT539" s="378">
        <v>0</v>
      </c>
      <c r="AU539" s="378">
        <v>1</v>
      </c>
      <c r="AV539" s="378">
        <v>3</v>
      </c>
      <c r="AW539" s="378">
        <v>0.1</v>
      </c>
      <c r="AX539" s="378">
        <v>0</v>
      </c>
      <c r="AY539" s="379">
        <v>2.39</v>
      </c>
      <c r="AZ539" s="379">
        <v>40.65</v>
      </c>
    </row>
    <row r="540" spans="2:52" ht="18">
      <c r="B540" t="s">
        <v>120</v>
      </c>
      <c r="C540" t="s">
        <v>656</v>
      </c>
      <c r="D540" t="s">
        <v>1501</v>
      </c>
      <c r="H540" t="s">
        <v>53</v>
      </c>
      <c r="I540">
        <v>9</v>
      </c>
      <c r="J540">
        <v>6</v>
      </c>
      <c r="K540">
        <v>0</v>
      </c>
      <c r="L540">
        <v>0</v>
      </c>
      <c r="M540">
        <v>0</v>
      </c>
      <c r="N540">
        <v>0</v>
      </c>
      <c r="O540">
        <v>0</v>
      </c>
      <c r="P540">
        <v>0</v>
      </c>
      <c r="Q540">
        <v>0</v>
      </c>
      <c r="R540">
        <v>0</v>
      </c>
      <c r="S540">
        <v>0</v>
      </c>
      <c r="T540">
        <v>0</v>
      </c>
      <c r="U540">
        <v>46</v>
      </c>
      <c r="V540">
        <v>37</v>
      </c>
      <c r="W540">
        <v>298</v>
      </c>
      <c r="X540">
        <v>4</v>
      </c>
      <c r="Y540">
        <v>0</v>
      </c>
      <c r="Z540">
        <v>3.12</v>
      </c>
      <c r="AA540">
        <v>53.01</v>
      </c>
      <c r="AE540" s="376"/>
      <c r="AF540" s="376" t="s">
        <v>120</v>
      </c>
      <c r="AG540" s="377" t="s">
        <v>1975</v>
      </c>
      <c r="AH540" s="377" t="s">
        <v>1722</v>
      </c>
      <c r="AI540" s="377"/>
      <c r="AJ540" s="377"/>
      <c r="AK540" s="377"/>
      <c r="AL540" s="378" t="s">
        <v>1479</v>
      </c>
      <c r="AM540" s="378">
        <v>9</v>
      </c>
      <c r="AN540" s="378">
        <v>0</v>
      </c>
      <c r="AO540" s="378">
        <v>0</v>
      </c>
      <c r="AP540" s="378">
        <v>19</v>
      </c>
      <c r="AQ540" s="378">
        <v>19.100000000000001</v>
      </c>
      <c r="AR540" s="378">
        <v>2.5</v>
      </c>
      <c r="AS540" s="378">
        <v>1</v>
      </c>
      <c r="AT540" s="378">
        <v>0</v>
      </c>
      <c r="AU540" s="378">
        <v>0</v>
      </c>
      <c r="AV540" s="378">
        <v>2</v>
      </c>
      <c r="AW540" s="378">
        <v>0</v>
      </c>
      <c r="AX540" s="378">
        <v>0</v>
      </c>
      <c r="AY540" s="379">
        <v>2.39</v>
      </c>
      <c r="AZ540" s="379">
        <v>40.630000000000003</v>
      </c>
    </row>
    <row r="541" spans="2:52" ht="17">
      <c r="B541" t="s">
        <v>1483</v>
      </c>
      <c r="AE541" s="376"/>
      <c r="AF541" s="376" t="s">
        <v>120</v>
      </c>
      <c r="AG541" s="375" t="s">
        <v>1976</v>
      </c>
      <c r="AH541" s="375" t="s">
        <v>1494</v>
      </c>
      <c r="AI541" s="375"/>
      <c r="AJ541" s="375"/>
      <c r="AK541" s="375"/>
      <c r="AL541" s="378" t="s">
        <v>4</v>
      </c>
      <c r="AM541" s="378">
        <v>7</v>
      </c>
      <c r="AN541" s="378">
        <v>0</v>
      </c>
      <c r="AO541" s="378">
        <v>0</v>
      </c>
      <c r="AP541" s="378">
        <v>17</v>
      </c>
      <c r="AQ541" s="378">
        <v>15.9</v>
      </c>
      <c r="AR541" s="378">
        <v>2.9</v>
      </c>
      <c r="AS541" s="378">
        <v>1</v>
      </c>
      <c r="AT541" s="378">
        <v>1</v>
      </c>
      <c r="AU541" s="378">
        <v>0</v>
      </c>
      <c r="AV541" s="378">
        <v>2</v>
      </c>
      <c r="AW541" s="378">
        <v>0</v>
      </c>
      <c r="AX541" s="378">
        <v>0</v>
      </c>
      <c r="AY541" s="379">
        <v>2.39</v>
      </c>
      <c r="AZ541" s="379">
        <v>40.630000000000003</v>
      </c>
    </row>
    <row r="542" spans="2:52" ht="17">
      <c r="B542" t="s">
        <v>120</v>
      </c>
      <c r="C542" t="s">
        <v>971</v>
      </c>
      <c r="D542" t="s">
        <v>1537</v>
      </c>
      <c r="H542" t="s">
        <v>1479</v>
      </c>
      <c r="I542">
        <v>3</v>
      </c>
      <c r="J542">
        <v>9</v>
      </c>
      <c r="K542">
        <v>2</v>
      </c>
      <c r="L542">
        <v>0</v>
      </c>
      <c r="M542">
        <v>0</v>
      </c>
      <c r="N542">
        <v>0</v>
      </c>
      <c r="O542">
        <v>0</v>
      </c>
      <c r="P542">
        <v>0</v>
      </c>
      <c r="Q542">
        <v>0</v>
      </c>
      <c r="R542">
        <v>0</v>
      </c>
      <c r="S542">
        <v>0</v>
      </c>
      <c r="T542">
        <v>0</v>
      </c>
      <c r="U542">
        <v>61</v>
      </c>
      <c r="V542">
        <v>42</v>
      </c>
      <c r="W542">
        <v>387</v>
      </c>
      <c r="X542">
        <v>3</v>
      </c>
      <c r="Y542">
        <v>1</v>
      </c>
      <c r="Z542">
        <v>3.09</v>
      </c>
      <c r="AA542">
        <v>52.48</v>
      </c>
      <c r="AE542" s="376"/>
      <c r="AF542" s="376" t="s">
        <v>120</v>
      </c>
      <c r="AG542" s="375" t="s">
        <v>1977</v>
      </c>
      <c r="AH542" s="375" t="s">
        <v>1498</v>
      </c>
      <c r="AI542" s="375"/>
      <c r="AJ542" s="375"/>
      <c r="AK542" s="375"/>
      <c r="AL542" s="378" t="s">
        <v>1475</v>
      </c>
      <c r="AM542" s="378">
        <v>6</v>
      </c>
      <c r="AN542" s="378">
        <v>0</v>
      </c>
      <c r="AO542" s="378">
        <v>0</v>
      </c>
      <c r="AP542" s="378">
        <v>20</v>
      </c>
      <c r="AQ542" s="378">
        <v>10.5</v>
      </c>
      <c r="AR542" s="378">
        <v>2.2999999999999998</v>
      </c>
      <c r="AS542" s="378">
        <v>3</v>
      </c>
      <c r="AT542" s="378">
        <v>0</v>
      </c>
      <c r="AU542" s="378">
        <v>0</v>
      </c>
      <c r="AV542" s="378">
        <v>1</v>
      </c>
      <c r="AW542" s="378">
        <v>0</v>
      </c>
      <c r="AX542" s="378">
        <v>0</v>
      </c>
      <c r="AY542" s="379">
        <v>2.38</v>
      </c>
      <c r="AZ542" s="379">
        <v>40.51</v>
      </c>
    </row>
    <row r="543" spans="2:52" ht="18">
      <c r="B543" t="s">
        <v>1483</v>
      </c>
      <c r="AE543" s="376"/>
      <c r="AF543" s="376" t="s">
        <v>120</v>
      </c>
      <c r="AG543" s="377" t="s">
        <v>2222</v>
      </c>
      <c r="AH543" s="377" t="s">
        <v>1725</v>
      </c>
      <c r="AI543" s="377"/>
      <c r="AJ543" s="377"/>
      <c r="AK543" s="377"/>
      <c r="AL543" s="378" t="s">
        <v>1474</v>
      </c>
      <c r="AM543" s="378">
        <v>9</v>
      </c>
      <c r="AN543" s="378">
        <v>0</v>
      </c>
      <c r="AO543" s="378">
        <v>0</v>
      </c>
      <c r="AP543" s="378">
        <v>32</v>
      </c>
      <c r="AQ543" s="378">
        <v>6.5</v>
      </c>
      <c r="AR543" s="378">
        <v>0.5</v>
      </c>
      <c r="AS543" s="378">
        <v>0</v>
      </c>
      <c r="AT543" s="378">
        <v>0</v>
      </c>
      <c r="AU543" s="378">
        <v>1</v>
      </c>
      <c r="AV543" s="378">
        <v>6</v>
      </c>
      <c r="AW543" s="378">
        <v>0</v>
      </c>
      <c r="AX543" s="378">
        <v>0</v>
      </c>
      <c r="AY543" s="379">
        <v>2.38</v>
      </c>
      <c r="AZ543" s="379">
        <v>40.51</v>
      </c>
    </row>
    <row r="544" spans="2:52" ht="17">
      <c r="B544" t="s">
        <v>120</v>
      </c>
      <c r="C544" t="s">
        <v>1573</v>
      </c>
      <c r="D544" t="s">
        <v>1514</v>
      </c>
      <c r="H544" t="s">
        <v>1481</v>
      </c>
      <c r="I544">
        <v>21</v>
      </c>
      <c r="J544">
        <v>9</v>
      </c>
      <c r="K544">
        <v>0</v>
      </c>
      <c r="L544">
        <v>0</v>
      </c>
      <c r="M544">
        <v>0</v>
      </c>
      <c r="N544">
        <v>0</v>
      </c>
      <c r="O544">
        <v>0</v>
      </c>
      <c r="P544">
        <v>0</v>
      </c>
      <c r="Q544">
        <v>0</v>
      </c>
      <c r="R544">
        <v>0</v>
      </c>
      <c r="S544">
        <v>0</v>
      </c>
      <c r="T544">
        <v>0</v>
      </c>
      <c r="U544">
        <v>55</v>
      </c>
      <c r="V544">
        <v>33</v>
      </c>
      <c r="W544">
        <v>344</v>
      </c>
      <c r="X544">
        <v>3</v>
      </c>
      <c r="Y544">
        <v>0</v>
      </c>
      <c r="Z544">
        <v>3.06</v>
      </c>
      <c r="AA544">
        <v>52.09</v>
      </c>
      <c r="AE544" s="376"/>
      <c r="AF544" s="376" t="s">
        <v>120</v>
      </c>
      <c r="AG544" s="375" t="s">
        <v>2223</v>
      </c>
      <c r="AH544" s="375" t="s">
        <v>1498</v>
      </c>
      <c r="AI544" s="375"/>
      <c r="AJ544" s="375"/>
      <c r="AK544" s="375"/>
      <c r="AL544" s="378" t="s">
        <v>1475</v>
      </c>
      <c r="AM544" s="378">
        <v>6</v>
      </c>
      <c r="AN544" s="378">
        <v>0</v>
      </c>
      <c r="AO544" s="378">
        <v>0</v>
      </c>
      <c r="AP544" s="378">
        <v>30</v>
      </c>
      <c r="AQ544" s="378">
        <v>9.1999999999999993</v>
      </c>
      <c r="AR544" s="378">
        <v>0.6</v>
      </c>
      <c r="AS544" s="378">
        <v>0</v>
      </c>
      <c r="AT544" s="378">
        <v>0</v>
      </c>
      <c r="AU544" s="378">
        <v>1</v>
      </c>
      <c r="AV544" s="378">
        <v>4</v>
      </c>
      <c r="AW544" s="378">
        <v>0.1</v>
      </c>
      <c r="AX544" s="378">
        <v>0</v>
      </c>
      <c r="AY544" s="379">
        <v>2.38</v>
      </c>
      <c r="AZ544" s="379">
        <v>40.4</v>
      </c>
    </row>
    <row r="545" spans="2:52" ht="17">
      <c r="B545" t="s">
        <v>1483</v>
      </c>
      <c r="AE545" s="376"/>
      <c r="AF545" s="376" t="s">
        <v>120</v>
      </c>
      <c r="AG545" s="375" t="s">
        <v>1978</v>
      </c>
      <c r="AH545" s="375" t="s">
        <v>1494</v>
      </c>
      <c r="AI545" s="375"/>
      <c r="AJ545" s="375"/>
      <c r="AK545" s="375"/>
      <c r="AL545" s="378" t="s">
        <v>4</v>
      </c>
      <c r="AM545" s="378">
        <v>7</v>
      </c>
      <c r="AN545" s="378">
        <v>0</v>
      </c>
      <c r="AO545" s="378">
        <v>0</v>
      </c>
      <c r="AP545" s="378">
        <v>20</v>
      </c>
      <c r="AQ545" s="378">
        <v>9.4</v>
      </c>
      <c r="AR545" s="378">
        <v>2.9</v>
      </c>
      <c r="AS545" s="378">
        <v>1</v>
      </c>
      <c r="AT545" s="378">
        <v>1</v>
      </c>
      <c r="AU545" s="378">
        <v>0</v>
      </c>
      <c r="AV545" s="378">
        <v>1</v>
      </c>
      <c r="AW545" s="378">
        <v>0</v>
      </c>
      <c r="AX545" s="378">
        <v>0</v>
      </c>
      <c r="AY545" s="379">
        <v>2.37</v>
      </c>
      <c r="AZ545" s="379">
        <v>40.35</v>
      </c>
    </row>
    <row r="546" spans="2:52" ht="17">
      <c r="B546" t="s">
        <v>1464</v>
      </c>
      <c r="C546" t="s">
        <v>465</v>
      </c>
      <c r="D546" t="s">
        <v>1488</v>
      </c>
      <c r="H546" t="s">
        <v>1465</v>
      </c>
      <c r="I546">
        <v>17</v>
      </c>
      <c r="J546">
        <v>7</v>
      </c>
      <c r="K546">
        <v>1</v>
      </c>
      <c r="L546">
        <v>0</v>
      </c>
      <c r="M546">
        <v>0</v>
      </c>
      <c r="N546">
        <v>0</v>
      </c>
      <c r="O546">
        <v>0</v>
      </c>
      <c r="P546">
        <v>0</v>
      </c>
      <c r="Q546">
        <v>0</v>
      </c>
      <c r="R546">
        <v>9</v>
      </c>
      <c r="S546">
        <v>33</v>
      </c>
      <c r="T546">
        <v>0</v>
      </c>
      <c r="U546">
        <v>60</v>
      </c>
      <c r="V546">
        <v>34</v>
      </c>
      <c r="W546">
        <v>328</v>
      </c>
      <c r="X546">
        <v>3</v>
      </c>
      <c r="Y546">
        <v>1</v>
      </c>
      <c r="Z546">
        <v>3.04</v>
      </c>
      <c r="AA546">
        <v>51.68</v>
      </c>
      <c r="AE546" s="376"/>
      <c r="AF546" s="376" t="s">
        <v>120</v>
      </c>
      <c r="AG546" s="375" t="s">
        <v>1979</v>
      </c>
      <c r="AH546" s="375" t="s">
        <v>1511</v>
      </c>
      <c r="AI546" s="375"/>
      <c r="AJ546" s="375"/>
      <c r="AK546" s="375"/>
      <c r="AL546" s="378" t="s">
        <v>49</v>
      </c>
      <c r="AM546" s="378">
        <v>14</v>
      </c>
      <c r="AN546" s="378">
        <v>0</v>
      </c>
      <c r="AO546" s="378">
        <v>0</v>
      </c>
      <c r="AP546" s="378">
        <v>24</v>
      </c>
      <c r="AQ546" s="378">
        <v>9.3000000000000007</v>
      </c>
      <c r="AR546" s="378">
        <v>1.9</v>
      </c>
      <c r="AS546" s="378">
        <v>1</v>
      </c>
      <c r="AT546" s="378">
        <v>1</v>
      </c>
      <c r="AU546" s="378">
        <v>0</v>
      </c>
      <c r="AV546" s="378">
        <v>1</v>
      </c>
      <c r="AW546" s="378">
        <v>0</v>
      </c>
      <c r="AX546" s="378">
        <v>0</v>
      </c>
      <c r="AY546" s="379">
        <v>2.37</v>
      </c>
      <c r="AZ546" s="379">
        <v>40.29</v>
      </c>
    </row>
    <row r="547" spans="2:52" ht="17">
      <c r="B547" t="s">
        <v>1483</v>
      </c>
      <c r="AE547" s="376"/>
      <c r="AF547" s="376" t="s">
        <v>120</v>
      </c>
      <c r="AG547" s="375" t="s">
        <v>2224</v>
      </c>
      <c r="AH547" s="375" t="s">
        <v>1493</v>
      </c>
      <c r="AI547" s="375"/>
      <c r="AJ547" s="375"/>
      <c r="AK547" s="375"/>
      <c r="AL547" s="378" t="s">
        <v>1471</v>
      </c>
      <c r="AM547" s="378">
        <v>9</v>
      </c>
      <c r="AN547" s="378">
        <v>0</v>
      </c>
      <c r="AO547" s="378">
        <v>0</v>
      </c>
      <c r="AP547" s="378">
        <v>27</v>
      </c>
      <c r="AQ547" s="378">
        <v>5.2</v>
      </c>
      <c r="AR547" s="378">
        <v>1.8</v>
      </c>
      <c r="AS547" s="378">
        <v>0</v>
      </c>
      <c r="AT547" s="378">
        <v>0</v>
      </c>
      <c r="AU547" s="378">
        <v>1</v>
      </c>
      <c r="AV547" s="378">
        <v>3</v>
      </c>
      <c r="AW547" s="378">
        <v>0.1</v>
      </c>
      <c r="AX547" s="378">
        <v>0</v>
      </c>
      <c r="AY547" s="379">
        <v>2.37</v>
      </c>
      <c r="AZ547" s="379">
        <v>40.26</v>
      </c>
    </row>
    <row r="548" spans="2:52" ht="17">
      <c r="B548" t="s">
        <v>120</v>
      </c>
      <c r="C548" t="s">
        <v>1655</v>
      </c>
      <c r="D548" t="s">
        <v>1538</v>
      </c>
      <c r="H548" t="s">
        <v>1</v>
      </c>
      <c r="I548">
        <v>12</v>
      </c>
      <c r="J548">
        <v>13</v>
      </c>
      <c r="K548">
        <v>0</v>
      </c>
      <c r="L548">
        <v>0</v>
      </c>
      <c r="M548">
        <v>0</v>
      </c>
      <c r="N548">
        <v>0</v>
      </c>
      <c r="O548">
        <v>0</v>
      </c>
      <c r="P548">
        <v>0</v>
      </c>
      <c r="Q548">
        <v>0</v>
      </c>
      <c r="R548">
        <v>0</v>
      </c>
      <c r="S548">
        <v>0</v>
      </c>
      <c r="T548">
        <v>0</v>
      </c>
      <c r="U548">
        <v>40</v>
      </c>
      <c r="V548">
        <v>36</v>
      </c>
      <c r="W548">
        <v>402</v>
      </c>
      <c r="X548">
        <v>2</v>
      </c>
      <c r="Y548">
        <v>0</v>
      </c>
      <c r="Z548">
        <v>3.01</v>
      </c>
      <c r="AA548">
        <v>51.17</v>
      </c>
      <c r="AE548" s="376"/>
      <c r="AF548" s="376" t="s">
        <v>120</v>
      </c>
      <c r="AG548" s="375" t="s">
        <v>1980</v>
      </c>
      <c r="AH548" s="375" t="s">
        <v>1532</v>
      </c>
      <c r="AI548" s="375"/>
      <c r="AJ548" s="375"/>
      <c r="AK548" s="375"/>
      <c r="AL548" s="378" t="s">
        <v>1474</v>
      </c>
      <c r="AM548" s="378">
        <v>9</v>
      </c>
      <c r="AN548" s="378">
        <v>0</v>
      </c>
      <c r="AO548" s="378">
        <v>0</v>
      </c>
      <c r="AP548" s="378">
        <v>15</v>
      </c>
      <c r="AQ548" s="378">
        <v>13.2</v>
      </c>
      <c r="AR548" s="378">
        <v>3.1</v>
      </c>
      <c r="AS548" s="378">
        <v>2</v>
      </c>
      <c r="AT548" s="378">
        <v>1</v>
      </c>
      <c r="AU548" s="378">
        <v>0</v>
      </c>
      <c r="AV548" s="378">
        <v>1</v>
      </c>
      <c r="AW548" s="378">
        <v>0</v>
      </c>
      <c r="AX548" s="378">
        <v>0</v>
      </c>
      <c r="AY548" s="379">
        <v>2.36</v>
      </c>
      <c r="AZ548" s="379">
        <v>40.08</v>
      </c>
    </row>
    <row r="549" spans="2:52" ht="17">
      <c r="B549" t="s">
        <v>1483</v>
      </c>
      <c r="AE549" s="376"/>
      <c r="AF549" s="376" t="s">
        <v>120</v>
      </c>
      <c r="AG549" s="375" t="s">
        <v>1981</v>
      </c>
      <c r="AH549" s="375" t="s">
        <v>1495</v>
      </c>
      <c r="AI549" s="375"/>
      <c r="AJ549" s="375"/>
      <c r="AK549" s="375"/>
      <c r="AL549" s="378" t="s">
        <v>18</v>
      </c>
      <c r="AM549" s="378">
        <v>9</v>
      </c>
      <c r="AN549" s="378">
        <v>0</v>
      </c>
      <c r="AO549" s="378">
        <v>0</v>
      </c>
      <c r="AP549" s="378">
        <v>16</v>
      </c>
      <c r="AQ549" s="378">
        <v>20.5</v>
      </c>
      <c r="AR549" s="378">
        <v>2.4</v>
      </c>
      <c r="AS549" s="378">
        <v>1</v>
      </c>
      <c r="AT549" s="378">
        <v>1</v>
      </c>
      <c r="AU549" s="378">
        <v>0</v>
      </c>
      <c r="AV549" s="378">
        <v>1</v>
      </c>
      <c r="AW549" s="378">
        <v>0</v>
      </c>
      <c r="AX549" s="378">
        <v>0</v>
      </c>
      <c r="AY549" s="379">
        <v>2.35</v>
      </c>
      <c r="AZ549" s="379">
        <v>39.93</v>
      </c>
    </row>
    <row r="550" spans="2:52" ht="17">
      <c r="B550" t="s">
        <v>120</v>
      </c>
      <c r="C550" t="s">
        <v>990</v>
      </c>
      <c r="D550" t="s">
        <v>1540</v>
      </c>
      <c r="H550" t="s">
        <v>49</v>
      </c>
      <c r="I550">
        <v>15</v>
      </c>
      <c r="J550">
        <v>14</v>
      </c>
      <c r="K550">
        <v>0</v>
      </c>
      <c r="L550">
        <v>0</v>
      </c>
      <c r="M550">
        <v>0</v>
      </c>
      <c r="N550">
        <v>0</v>
      </c>
      <c r="O550">
        <v>0</v>
      </c>
      <c r="P550">
        <v>0</v>
      </c>
      <c r="Q550">
        <v>0</v>
      </c>
      <c r="R550">
        <v>0</v>
      </c>
      <c r="S550">
        <v>0</v>
      </c>
      <c r="T550">
        <v>0</v>
      </c>
      <c r="U550">
        <v>40</v>
      </c>
      <c r="V550">
        <v>31</v>
      </c>
      <c r="W550">
        <v>395</v>
      </c>
      <c r="X550">
        <v>2</v>
      </c>
      <c r="Y550">
        <v>0</v>
      </c>
      <c r="Z550">
        <v>3.01</v>
      </c>
      <c r="AA550">
        <v>51.15</v>
      </c>
      <c r="AE550" s="376"/>
      <c r="AF550" s="376" t="s">
        <v>120</v>
      </c>
      <c r="AG550" s="375" t="s">
        <v>1982</v>
      </c>
      <c r="AH550" s="375" t="s">
        <v>1501</v>
      </c>
      <c r="AI550" s="375"/>
      <c r="AJ550" s="375"/>
      <c r="AK550" s="375"/>
      <c r="AL550" s="378" t="s">
        <v>53</v>
      </c>
      <c r="AM550" s="378">
        <v>6</v>
      </c>
      <c r="AN550" s="378">
        <v>0</v>
      </c>
      <c r="AO550" s="378">
        <v>0</v>
      </c>
      <c r="AP550" s="378">
        <v>23</v>
      </c>
      <c r="AQ550" s="378">
        <v>13.2</v>
      </c>
      <c r="AR550" s="378">
        <v>2.5</v>
      </c>
      <c r="AS550" s="378">
        <v>0</v>
      </c>
      <c r="AT550" s="378">
        <v>0</v>
      </c>
      <c r="AU550" s="378">
        <v>0</v>
      </c>
      <c r="AV550" s="378">
        <v>1</v>
      </c>
      <c r="AW550" s="378">
        <v>0</v>
      </c>
      <c r="AX550" s="378">
        <v>0</v>
      </c>
      <c r="AY550" s="379">
        <v>2.33</v>
      </c>
      <c r="AZ550" s="379">
        <v>39.67</v>
      </c>
    </row>
    <row r="551" spans="2:52" ht="17">
      <c r="B551" t="s">
        <v>1483</v>
      </c>
      <c r="AE551" s="376"/>
      <c r="AF551" s="376" t="s">
        <v>120</v>
      </c>
      <c r="AG551" s="375" t="s">
        <v>1983</v>
      </c>
      <c r="AH551" s="375" t="s">
        <v>1486</v>
      </c>
      <c r="AI551" s="375"/>
      <c r="AJ551" s="375"/>
      <c r="AK551" s="375"/>
      <c r="AL551" s="378" t="s">
        <v>433</v>
      </c>
      <c r="AM551" s="378">
        <v>8</v>
      </c>
      <c r="AN551" s="378">
        <v>0</v>
      </c>
      <c r="AO551" s="378">
        <v>0</v>
      </c>
      <c r="AP551" s="378">
        <v>19</v>
      </c>
      <c r="AQ551" s="378">
        <v>12.3</v>
      </c>
      <c r="AR551" s="378">
        <v>2.5</v>
      </c>
      <c r="AS551" s="378">
        <v>1</v>
      </c>
      <c r="AT551" s="378">
        <v>1</v>
      </c>
      <c r="AU551" s="378">
        <v>0</v>
      </c>
      <c r="AV551" s="378">
        <v>2</v>
      </c>
      <c r="AW551" s="378">
        <v>0</v>
      </c>
      <c r="AX551" s="378">
        <v>0</v>
      </c>
      <c r="AY551" s="379">
        <v>2.31</v>
      </c>
      <c r="AZ551" s="379">
        <v>39.28</v>
      </c>
    </row>
    <row r="552" spans="2:52" ht="17">
      <c r="B552" t="s">
        <v>120</v>
      </c>
      <c r="C552" t="s">
        <v>608</v>
      </c>
      <c r="D552" t="s">
        <v>1491</v>
      </c>
      <c r="H552" t="s">
        <v>1469</v>
      </c>
      <c r="I552">
        <v>32</v>
      </c>
      <c r="J552">
        <v>14</v>
      </c>
      <c r="K552">
        <v>2</v>
      </c>
      <c r="L552">
        <v>0</v>
      </c>
      <c r="M552">
        <v>0</v>
      </c>
      <c r="N552">
        <v>0</v>
      </c>
      <c r="O552">
        <v>0</v>
      </c>
      <c r="P552">
        <v>0</v>
      </c>
      <c r="Q552">
        <v>0</v>
      </c>
      <c r="R552">
        <v>3</v>
      </c>
      <c r="S552">
        <v>23</v>
      </c>
      <c r="T552">
        <v>0</v>
      </c>
      <c r="U552">
        <v>50</v>
      </c>
      <c r="V552">
        <v>27</v>
      </c>
      <c r="W552">
        <v>386</v>
      </c>
      <c r="X552">
        <v>2</v>
      </c>
      <c r="Y552">
        <v>1</v>
      </c>
      <c r="Z552">
        <v>2.99</v>
      </c>
      <c r="AA552">
        <v>50.75</v>
      </c>
      <c r="AE552" s="376"/>
      <c r="AF552" s="376" t="s">
        <v>120</v>
      </c>
      <c r="AG552" s="375" t="s">
        <v>1984</v>
      </c>
      <c r="AH552" s="375" t="s">
        <v>1504</v>
      </c>
      <c r="AI552" s="375"/>
      <c r="AJ552" s="375"/>
      <c r="AK552" s="375"/>
      <c r="AL552" s="378" t="s">
        <v>36</v>
      </c>
      <c r="AM552" s="378">
        <v>11</v>
      </c>
      <c r="AN552" s="378">
        <v>0</v>
      </c>
      <c r="AO552" s="378">
        <v>0</v>
      </c>
      <c r="AP552" s="378">
        <v>17</v>
      </c>
      <c r="AQ552" s="378">
        <v>16.3</v>
      </c>
      <c r="AR552" s="378">
        <v>2.5</v>
      </c>
      <c r="AS552" s="378">
        <v>1</v>
      </c>
      <c r="AT552" s="378">
        <v>1</v>
      </c>
      <c r="AU552" s="378">
        <v>0</v>
      </c>
      <c r="AV552" s="378">
        <v>2</v>
      </c>
      <c r="AW552" s="378">
        <v>0</v>
      </c>
      <c r="AX552" s="378">
        <v>0</v>
      </c>
      <c r="AY552" s="379">
        <v>2.31</v>
      </c>
      <c r="AZ552" s="379">
        <v>39.229999999999997</v>
      </c>
    </row>
    <row r="553" spans="2:52" ht="17">
      <c r="B553" t="s">
        <v>1483</v>
      </c>
      <c r="AE553" s="376"/>
      <c r="AF553" s="376" t="s">
        <v>120</v>
      </c>
      <c r="AG553" s="375" t="s">
        <v>1985</v>
      </c>
      <c r="AH553" s="375" t="s">
        <v>1502</v>
      </c>
      <c r="AI553" s="375"/>
      <c r="AJ553" s="375"/>
      <c r="AK553" s="375"/>
      <c r="AL553" s="378" t="s">
        <v>1478</v>
      </c>
      <c r="AM553" s="378">
        <v>14</v>
      </c>
      <c r="AN553" s="378">
        <v>0</v>
      </c>
      <c r="AO553" s="378">
        <v>0</v>
      </c>
      <c r="AP553" s="378">
        <v>19</v>
      </c>
      <c r="AQ553" s="378">
        <v>11.4</v>
      </c>
      <c r="AR553" s="378">
        <v>2.6</v>
      </c>
      <c r="AS553" s="378">
        <v>1</v>
      </c>
      <c r="AT553" s="378">
        <v>1</v>
      </c>
      <c r="AU553" s="378">
        <v>0</v>
      </c>
      <c r="AV553" s="378">
        <v>1</v>
      </c>
      <c r="AW553" s="378">
        <v>0</v>
      </c>
      <c r="AX553" s="378">
        <v>0</v>
      </c>
      <c r="AY553" s="379">
        <v>2.2999999999999998</v>
      </c>
      <c r="AZ553" s="379">
        <v>39.18</v>
      </c>
    </row>
    <row r="554" spans="2:52" ht="17">
      <c r="B554" t="s">
        <v>120</v>
      </c>
      <c r="C554" t="s">
        <v>660</v>
      </c>
      <c r="D554" t="s">
        <v>1532</v>
      </c>
      <c r="H554" t="s">
        <v>1474</v>
      </c>
      <c r="I554">
        <v>19</v>
      </c>
      <c r="J554">
        <v>9</v>
      </c>
      <c r="K554">
        <v>1</v>
      </c>
      <c r="L554">
        <v>0</v>
      </c>
      <c r="M554">
        <v>0</v>
      </c>
      <c r="N554">
        <v>0</v>
      </c>
      <c r="O554">
        <v>0</v>
      </c>
      <c r="P554">
        <v>0</v>
      </c>
      <c r="Q554">
        <v>0</v>
      </c>
      <c r="R554">
        <v>11</v>
      </c>
      <c r="S554">
        <v>34</v>
      </c>
      <c r="T554">
        <v>1</v>
      </c>
      <c r="U554">
        <v>34</v>
      </c>
      <c r="V554">
        <v>27</v>
      </c>
      <c r="W554">
        <v>275</v>
      </c>
      <c r="X554">
        <v>2</v>
      </c>
      <c r="Y554">
        <v>0</v>
      </c>
      <c r="Z554">
        <v>2.98</v>
      </c>
      <c r="AA554">
        <v>50.65</v>
      </c>
      <c r="AE554" s="376"/>
      <c r="AF554" s="376" t="s">
        <v>120</v>
      </c>
      <c r="AG554" s="375" t="s">
        <v>1986</v>
      </c>
      <c r="AH554" s="375" t="s">
        <v>1524</v>
      </c>
      <c r="AI554" s="375"/>
      <c r="AJ554" s="375"/>
      <c r="AK554" s="375"/>
      <c r="AL554" s="378" t="s">
        <v>1480</v>
      </c>
      <c r="AM554" s="378">
        <v>10</v>
      </c>
      <c r="AN554" s="378">
        <v>3</v>
      </c>
      <c r="AO554" s="378">
        <v>1</v>
      </c>
      <c r="AP554" s="378">
        <v>21</v>
      </c>
      <c r="AQ554" s="378">
        <v>18.600000000000001</v>
      </c>
      <c r="AR554" s="378">
        <v>2.2000000000000002</v>
      </c>
      <c r="AS554" s="378">
        <v>0</v>
      </c>
      <c r="AT554" s="378">
        <v>0</v>
      </c>
      <c r="AU554" s="378">
        <v>0</v>
      </c>
      <c r="AV554" s="378">
        <v>2</v>
      </c>
      <c r="AW554" s="378">
        <v>0</v>
      </c>
      <c r="AX554" s="378">
        <v>0</v>
      </c>
      <c r="AY554" s="379">
        <v>2.2999999999999998</v>
      </c>
      <c r="AZ554" s="379">
        <v>39.18</v>
      </c>
    </row>
    <row r="555" spans="2:52" ht="18">
      <c r="B555" t="s">
        <v>1483</v>
      </c>
      <c r="AE555" s="376"/>
      <c r="AF555" s="376" t="s">
        <v>120</v>
      </c>
      <c r="AG555" s="377" t="s">
        <v>2225</v>
      </c>
      <c r="AH555" s="377" t="s">
        <v>1724</v>
      </c>
      <c r="AI555" s="377"/>
      <c r="AJ555" s="377"/>
      <c r="AK555" s="377"/>
      <c r="AL555" s="378" t="s">
        <v>1469</v>
      </c>
      <c r="AM555" s="378">
        <v>14</v>
      </c>
      <c r="AN555" s="378">
        <v>0</v>
      </c>
      <c r="AO555" s="378">
        <v>0</v>
      </c>
      <c r="AP555" s="378">
        <v>23</v>
      </c>
      <c r="AQ555" s="378">
        <v>16.399999999999999</v>
      </c>
      <c r="AR555" s="378">
        <v>0.6</v>
      </c>
      <c r="AS555" s="378">
        <v>0</v>
      </c>
      <c r="AT555" s="378">
        <v>1</v>
      </c>
      <c r="AU555" s="378">
        <v>1</v>
      </c>
      <c r="AV555" s="378">
        <v>3</v>
      </c>
      <c r="AW555" s="378">
        <v>0.1</v>
      </c>
      <c r="AX555" s="378">
        <v>0</v>
      </c>
      <c r="AY555" s="379">
        <v>2.2999999999999998</v>
      </c>
      <c r="AZ555" s="379">
        <v>39.08</v>
      </c>
    </row>
    <row r="556" spans="2:52" ht="17">
      <c r="B556" t="s">
        <v>120</v>
      </c>
      <c r="C556" t="s">
        <v>989</v>
      </c>
      <c r="D556" t="s">
        <v>1489</v>
      </c>
      <c r="H556" t="s">
        <v>1466</v>
      </c>
      <c r="I556">
        <v>20</v>
      </c>
      <c r="J556">
        <v>11</v>
      </c>
      <c r="K556">
        <v>1</v>
      </c>
      <c r="L556">
        <v>0</v>
      </c>
      <c r="M556">
        <v>0</v>
      </c>
      <c r="N556">
        <v>0</v>
      </c>
      <c r="O556">
        <v>0</v>
      </c>
      <c r="P556">
        <v>0</v>
      </c>
      <c r="Q556">
        <v>0</v>
      </c>
      <c r="R556">
        <v>0</v>
      </c>
      <c r="S556">
        <v>0</v>
      </c>
      <c r="T556">
        <v>0</v>
      </c>
      <c r="U556">
        <v>52</v>
      </c>
      <c r="V556">
        <v>35</v>
      </c>
      <c r="W556">
        <v>345</v>
      </c>
      <c r="X556">
        <v>3</v>
      </c>
      <c r="Y556">
        <v>1</v>
      </c>
      <c r="Z556">
        <v>2.89</v>
      </c>
      <c r="AA556">
        <v>49.09</v>
      </c>
      <c r="AE556" s="376"/>
      <c r="AF556" s="376" t="s">
        <v>120</v>
      </c>
      <c r="AG556" s="375" t="s">
        <v>1987</v>
      </c>
      <c r="AH556" s="375" t="s">
        <v>1516</v>
      </c>
      <c r="AI556" s="375"/>
      <c r="AJ556" s="375"/>
      <c r="AK556" s="375"/>
      <c r="AL556" s="378" t="s">
        <v>2</v>
      </c>
      <c r="AM556" s="378">
        <v>6</v>
      </c>
      <c r="AN556" s="378">
        <v>0</v>
      </c>
      <c r="AO556" s="378">
        <v>0</v>
      </c>
      <c r="AP556" s="378">
        <v>22</v>
      </c>
      <c r="AQ556" s="378">
        <v>9</v>
      </c>
      <c r="AR556" s="378">
        <v>2.1</v>
      </c>
      <c r="AS556" s="378">
        <v>1</v>
      </c>
      <c r="AT556" s="378">
        <v>1</v>
      </c>
      <c r="AU556" s="378">
        <v>0</v>
      </c>
      <c r="AV556" s="378">
        <v>1</v>
      </c>
      <c r="AW556" s="378">
        <v>0</v>
      </c>
      <c r="AX556" s="378">
        <v>0</v>
      </c>
      <c r="AY556" s="379">
        <v>2.29</v>
      </c>
      <c r="AZ556" s="379">
        <v>38.950000000000003</v>
      </c>
    </row>
    <row r="557" spans="2:52" ht="17">
      <c r="B557" t="s">
        <v>1483</v>
      </c>
      <c r="AE557" s="376"/>
      <c r="AF557" s="376" t="s">
        <v>120</v>
      </c>
      <c r="AG557" s="375" t="s">
        <v>1988</v>
      </c>
      <c r="AH557" s="375" t="s">
        <v>1516</v>
      </c>
      <c r="AI557" s="375"/>
      <c r="AJ557" s="375"/>
      <c r="AK557" s="375"/>
      <c r="AL557" s="378" t="s">
        <v>2</v>
      </c>
      <c r="AM557" s="378">
        <v>6</v>
      </c>
      <c r="AN557" s="378">
        <v>0</v>
      </c>
      <c r="AO557" s="378">
        <v>0</v>
      </c>
      <c r="AP557" s="378">
        <v>22</v>
      </c>
      <c r="AQ557" s="378">
        <v>9</v>
      </c>
      <c r="AR557" s="378">
        <v>2.1</v>
      </c>
      <c r="AS557" s="378">
        <v>1</v>
      </c>
      <c r="AT557" s="378">
        <v>1</v>
      </c>
      <c r="AU557" s="378">
        <v>0</v>
      </c>
      <c r="AV557" s="378">
        <v>1</v>
      </c>
      <c r="AW557" s="378">
        <v>0</v>
      </c>
      <c r="AX557" s="378">
        <v>0</v>
      </c>
      <c r="AY557" s="379">
        <v>2.29</v>
      </c>
      <c r="AZ557" s="379">
        <v>38.950000000000003</v>
      </c>
    </row>
    <row r="558" spans="2:52" ht="17">
      <c r="B558" t="s">
        <v>120</v>
      </c>
      <c r="C558" t="s">
        <v>963</v>
      </c>
      <c r="D558" t="s">
        <v>1490</v>
      </c>
      <c r="H558" t="s">
        <v>1</v>
      </c>
      <c r="I558">
        <v>12</v>
      </c>
      <c r="J558">
        <v>13</v>
      </c>
      <c r="K558">
        <v>4</v>
      </c>
      <c r="L558">
        <v>0</v>
      </c>
      <c r="M558">
        <v>0</v>
      </c>
      <c r="N558">
        <v>0</v>
      </c>
      <c r="O558">
        <v>0</v>
      </c>
      <c r="P558">
        <v>0</v>
      </c>
      <c r="Q558">
        <v>0</v>
      </c>
      <c r="R558">
        <v>0</v>
      </c>
      <c r="S558">
        <v>0</v>
      </c>
      <c r="T558">
        <v>0</v>
      </c>
      <c r="U558">
        <v>54</v>
      </c>
      <c r="V558">
        <v>37</v>
      </c>
      <c r="W558">
        <v>356</v>
      </c>
      <c r="X558">
        <v>3</v>
      </c>
      <c r="Y558">
        <v>1</v>
      </c>
      <c r="Z558">
        <v>2.89</v>
      </c>
      <c r="AA558">
        <v>49.08</v>
      </c>
      <c r="AE558" s="376"/>
      <c r="AF558" s="376" t="s">
        <v>120</v>
      </c>
      <c r="AG558" s="375" t="s">
        <v>2226</v>
      </c>
      <c r="AH558" s="375" t="s">
        <v>1509</v>
      </c>
      <c r="AI558" s="375"/>
      <c r="AJ558" s="375"/>
      <c r="AK558" s="375"/>
      <c r="AL558" s="378" t="s">
        <v>13</v>
      </c>
      <c r="AM558" s="378">
        <v>14</v>
      </c>
      <c r="AN558" s="378">
        <v>0</v>
      </c>
      <c r="AO558" s="378">
        <v>0</v>
      </c>
      <c r="AP558" s="378">
        <v>26</v>
      </c>
      <c r="AQ558" s="378">
        <v>8</v>
      </c>
      <c r="AR558" s="378">
        <v>0.5</v>
      </c>
      <c r="AS558" s="378">
        <v>0</v>
      </c>
      <c r="AT558" s="378">
        <v>0</v>
      </c>
      <c r="AU558" s="378">
        <v>2</v>
      </c>
      <c r="AV558" s="378">
        <v>6</v>
      </c>
      <c r="AW558" s="378">
        <v>0.1</v>
      </c>
      <c r="AX558" s="378">
        <v>0</v>
      </c>
      <c r="AY558" s="379">
        <v>2.29</v>
      </c>
      <c r="AZ558" s="379">
        <v>38.869999999999997</v>
      </c>
    </row>
    <row r="559" spans="2:52" ht="17">
      <c r="B559" t="s">
        <v>1483</v>
      </c>
      <c r="AE559" s="376"/>
      <c r="AF559" s="376" t="s">
        <v>120</v>
      </c>
      <c r="AG559" s="375" t="s">
        <v>1989</v>
      </c>
      <c r="AH559" s="375" t="s">
        <v>1506</v>
      </c>
      <c r="AI559" s="375"/>
      <c r="AJ559" s="375"/>
      <c r="AK559" s="375"/>
      <c r="AL559" s="378" t="s">
        <v>16</v>
      </c>
      <c r="AM559" s="378">
        <v>6</v>
      </c>
      <c r="AN559" s="378">
        <v>0</v>
      </c>
      <c r="AO559" s="378">
        <v>0</v>
      </c>
      <c r="AP559" s="378">
        <v>23</v>
      </c>
      <c r="AQ559" s="378">
        <v>10.7</v>
      </c>
      <c r="AR559" s="378">
        <v>2.1</v>
      </c>
      <c r="AS559" s="378">
        <v>0</v>
      </c>
      <c r="AT559" s="378">
        <v>1</v>
      </c>
      <c r="AU559" s="378">
        <v>0</v>
      </c>
      <c r="AV559" s="378">
        <v>1</v>
      </c>
      <c r="AW559" s="378">
        <v>0</v>
      </c>
      <c r="AX559" s="378">
        <v>0</v>
      </c>
      <c r="AY559" s="379">
        <v>2.2799999999999998</v>
      </c>
      <c r="AZ559" s="379">
        <v>38.79</v>
      </c>
    </row>
    <row r="560" spans="2:52" ht="17">
      <c r="B560" t="s">
        <v>1470</v>
      </c>
      <c r="C560" t="s">
        <v>584</v>
      </c>
      <c r="D560" t="s">
        <v>1502</v>
      </c>
      <c r="H560" t="s">
        <v>1478</v>
      </c>
      <c r="I560">
        <v>19</v>
      </c>
      <c r="J560">
        <v>14</v>
      </c>
      <c r="K560">
        <v>2</v>
      </c>
      <c r="L560">
        <v>0</v>
      </c>
      <c r="M560">
        <v>0</v>
      </c>
      <c r="N560">
        <v>0</v>
      </c>
      <c r="O560">
        <v>0</v>
      </c>
      <c r="P560">
        <v>0</v>
      </c>
      <c r="Q560">
        <v>0</v>
      </c>
      <c r="R560">
        <v>0</v>
      </c>
      <c r="S560">
        <v>0</v>
      </c>
      <c r="T560">
        <v>0</v>
      </c>
      <c r="U560">
        <v>56</v>
      </c>
      <c r="V560">
        <v>36</v>
      </c>
      <c r="W560">
        <v>350</v>
      </c>
      <c r="X560">
        <v>3</v>
      </c>
      <c r="Y560">
        <v>1</v>
      </c>
      <c r="Z560">
        <v>2.89</v>
      </c>
      <c r="AA560">
        <v>49.08</v>
      </c>
      <c r="AE560" s="376"/>
      <c r="AF560" s="376" t="s">
        <v>120</v>
      </c>
      <c r="AG560" s="375" t="s">
        <v>2227</v>
      </c>
      <c r="AH560" s="375" t="s">
        <v>1514</v>
      </c>
      <c r="AI560" s="375"/>
      <c r="AJ560" s="375"/>
      <c r="AK560" s="375"/>
      <c r="AL560" s="378" t="s">
        <v>1481</v>
      </c>
      <c r="AM560" s="378">
        <v>9</v>
      </c>
      <c r="AN560" s="378">
        <v>0</v>
      </c>
      <c r="AO560" s="378">
        <v>0</v>
      </c>
      <c r="AP560" s="378">
        <v>29</v>
      </c>
      <c r="AQ560" s="378">
        <v>6.3</v>
      </c>
      <c r="AR560" s="378">
        <v>0.8</v>
      </c>
      <c r="AS560" s="378">
        <v>0</v>
      </c>
      <c r="AT560" s="378">
        <v>0</v>
      </c>
      <c r="AU560" s="378">
        <v>1</v>
      </c>
      <c r="AV560" s="378">
        <v>6</v>
      </c>
      <c r="AW560" s="378">
        <v>0.1</v>
      </c>
      <c r="AX560" s="378">
        <v>0</v>
      </c>
      <c r="AY560" s="379">
        <v>2.2799999999999998</v>
      </c>
      <c r="AZ560" s="379">
        <v>38.75</v>
      </c>
    </row>
    <row r="561" spans="2:52" ht="17">
      <c r="B561" t="s">
        <v>1483</v>
      </c>
      <c r="AE561" s="376"/>
      <c r="AF561" s="376" t="s">
        <v>120</v>
      </c>
      <c r="AG561" s="375" t="s">
        <v>1393</v>
      </c>
      <c r="AH561" s="375" t="s">
        <v>1499</v>
      </c>
      <c r="AI561" s="375"/>
      <c r="AJ561" s="375"/>
      <c r="AK561" s="375"/>
      <c r="AL561" s="378" t="s">
        <v>1476</v>
      </c>
      <c r="AM561" s="378">
        <v>14</v>
      </c>
      <c r="AN561" s="378">
        <v>6</v>
      </c>
      <c r="AO561" s="378">
        <v>3</v>
      </c>
      <c r="AP561" s="378">
        <v>17</v>
      </c>
      <c r="AQ561" s="378">
        <v>6.8</v>
      </c>
      <c r="AR561" s="378">
        <v>0.9</v>
      </c>
      <c r="AS561" s="378">
        <v>1</v>
      </c>
      <c r="AT561" s="378">
        <v>1</v>
      </c>
      <c r="AU561" s="378">
        <v>3</v>
      </c>
      <c r="AV561" s="378">
        <v>7</v>
      </c>
      <c r="AW561" s="378">
        <v>0.3</v>
      </c>
      <c r="AX561" s="378">
        <v>0</v>
      </c>
      <c r="AY561" s="379">
        <v>2.27</v>
      </c>
      <c r="AZ561" s="379">
        <v>38.64</v>
      </c>
    </row>
    <row r="562" spans="2:52" ht="17">
      <c r="B562" t="s">
        <v>120</v>
      </c>
      <c r="C562" t="s">
        <v>948</v>
      </c>
      <c r="D562" t="s">
        <v>1545</v>
      </c>
      <c r="H562" t="s">
        <v>16</v>
      </c>
      <c r="I562">
        <v>3</v>
      </c>
      <c r="J562">
        <v>6</v>
      </c>
      <c r="K562">
        <v>21</v>
      </c>
      <c r="L562">
        <v>0</v>
      </c>
      <c r="M562">
        <v>0</v>
      </c>
      <c r="N562">
        <v>0</v>
      </c>
      <c r="O562">
        <v>0</v>
      </c>
      <c r="P562">
        <v>0</v>
      </c>
      <c r="Q562">
        <v>0</v>
      </c>
      <c r="R562">
        <v>2</v>
      </c>
      <c r="S562">
        <v>9</v>
      </c>
      <c r="T562">
        <v>0</v>
      </c>
      <c r="U562">
        <v>49</v>
      </c>
      <c r="V562">
        <v>30</v>
      </c>
      <c r="W562">
        <v>413</v>
      </c>
      <c r="X562">
        <v>2</v>
      </c>
      <c r="Y562">
        <v>1</v>
      </c>
      <c r="Z562">
        <v>3.71</v>
      </c>
      <c r="AA562">
        <v>48.26</v>
      </c>
      <c r="AE562" s="376"/>
      <c r="AF562" s="376" t="s">
        <v>120</v>
      </c>
      <c r="AG562" s="375" t="s">
        <v>1990</v>
      </c>
      <c r="AH562" s="375" t="s">
        <v>1495</v>
      </c>
      <c r="AI562" s="375"/>
      <c r="AJ562" s="375"/>
      <c r="AK562" s="375"/>
      <c r="AL562" s="378" t="s">
        <v>18</v>
      </c>
      <c r="AM562" s="378">
        <v>9</v>
      </c>
      <c r="AN562" s="378">
        <v>0</v>
      </c>
      <c r="AO562" s="378">
        <v>0</v>
      </c>
      <c r="AP562" s="378">
        <v>21</v>
      </c>
      <c r="AQ562" s="378">
        <v>10.3</v>
      </c>
      <c r="AR562" s="378">
        <v>2.1</v>
      </c>
      <c r="AS562" s="378">
        <v>1</v>
      </c>
      <c r="AT562" s="378">
        <v>1</v>
      </c>
      <c r="AU562" s="378">
        <v>0</v>
      </c>
      <c r="AV562" s="378">
        <v>1</v>
      </c>
      <c r="AW562" s="378">
        <v>0</v>
      </c>
      <c r="AX562" s="378">
        <v>0</v>
      </c>
      <c r="AY562" s="379">
        <v>2.27</v>
      </c>
      <c r="AZ562" s="379">
        <v>38.630000000000003</v>
      </c>
    </row>
    <row r="563" spans="2:52" ht="17">
      <c r="B563" t="s">
        <v>1483</v>
      </c>
      <c r="AE563" s="376"/>
      <c r="AF563" s="376" t="s">
        <v>120</v>
      </c>
      <c r="AG563" s="375" t="s">
        <v>1991</v>
      </c>
      <c r="AH563" s="375" t="s">
        <v>1502</v>
      </c>
      <c r="AI563" s="375"/>
      <c r="AJ563" s="375"/>
      <c r="AK563" s="375"/>
      <c r="AL563" s="378" t="s">
        <v>1478</v>
      </c>
      <c r="AM563" s="378">
        <v>14</v>
      </c>
      <c r="AN563" s="378">
        <v>0</v>
      </c>
      <c r="AO563" s="378">
        <v>0</v>
      </c>
      <c r="AP563" s="378">
        <v>15</v>
      </c>
      <c r="AQ563" s="378">
        <v>18.100000000000001</v>
      </c>
      <c r="AR563" s="378">
        <v>2.6</v>
      </c>
      <c r="AS563" s="378">
        <v>1</v>
      </c>
      <c r="AT563" s="378">
        <v>1</v>
      </c>
      <c r="AU563" s="378">
        <v>0</v>
      </c>
      <c r="AV563" s="378">
        <v>1</v>
      </c>
      <c r="AW563" s="378">
        <v>0</v>
      </c>
      <c r="AX563" s="378">
        <v>0</v>
      </c>
      <c r="AY563" s="379">
        <v>2.27</v>
      </c>
      <c r="AZ563" s="379">
        <v>38.53</v>
      </c>
    </row>
    <row r="564" spans="2:52" ht="17">
      <c r="B564" t="s">
        <v>120</v>
      </c>
      <c r="C564" t="s">
        <v>1574</v>
      </c>
      <c r="D564" t="s">
        <v>1500</v>
      </c>
      <c r="H564" t="s">
        <v>1477</v>
      </c>
      <c r="I564">
        <v>27</v>
      </c>
      <c r="J564">
        <v>11</v>
      </c>
      <c r="K564">
        <v>0</v>
      </c>
      <c r="L564">
        <v>0</v>
      </c>
      <c r="M564">
        <v>0</v>
      </c>
      <c r="N564">
        <v>0</v>
      </c>
      <c r="O564">
        <v>0</v>
      </c>
      <c r="P564">
        <v>0</v>
      </c>
      <c r="Q564">
        <v>0</v>
      </c>
      <c r="R564">
        <v>12</v>
      </c>
      <c r="S564">
        <v>170</v>
      </c>
      <c r="T564">
        <v>1</v>
      </c>
      <c r="U564">
        <v>41</v>
      </c>
      <c r="V564">
        <v>25</v>
      </c>
      <c r="W564">
        <v>214</v>
      </c>
      <c r="X564">
        <v>1</v>
      </c>
      <c r="Y564">
        <v>1</v>
      </c>
      <c r="Z564">
        <v>2.73</v>
      </c>
      <c r="AA564">
        <v>46.44</v>
      </c>
      <c r="AE564" s="376"/>
      <c r="AF564" s="376" t="s">
        <v>120</v>
      </c>
      <c r="AG564" s="375" t="s">
        <v>2228</v>
      </c>
      <c r="AH564" s="375" t="s">
        <v>1489</v>
      </c>
      <c r="AI564" s="375"/>
      <c r="AJ564" s="375"/>
      <c r="AK564" s="375"/>
      <c r="AL564" s="378" t="s">
        <v>1466</v>
      </c>
      <c r="AM564" s="378">
        <v>11</v>
      </c>
      <c r="AN564" s="378">
        <v>0</v>
      </c>
      <c r="AO564" s="378">
        <v>0</v>
      </c>
      <c r="AP564" s="378">
        <v>26</v>
      </c>
      <c r="AQ564" s="378">
        <v>8.5</v>
      </c>
      <c r="AR564" s="378">
        <v>0.6</v>
      </c>
      <c r="AS564" s="378">
        <v>0</v>
      </c>
      <c r="AT564" s="378">
        <v>1</v>
      </c>
      <c r="AU564" s="378">
        <v>1</v>
      </c>
      <c r="AV564" s="378">
        <v>6</v>
      </c>
      <c r="AW564" s="378">
        <v>0.1</v>
      </c>
      <c r="AX564" s="378">
        <v>0</v>
      </c>
      <c r="AY564" s="379">
        <v>2.25</v>
      </c>
      <c r="AZ564" s="379">
        <v>38.33</v>
      </c>
    </row>
    <row r="565" spans="2:52" ht="17">
      <c r="B565" t="s">
        <v>1483</v>
      </c>
      <c r="AE565" s="376"/>
      <c r="AF565" s="376" t="s">
        <v>120</v>
      </c>
      <c r="AG565" s="375" t="s">
        <v>1992</v>
      </c>
      <c r="AH565" s="375" t="s">
        <v>1498</v>
      </c>
      <c r="AI565" s="375"/>
      <c r="AJ565" s="375"/>
      <c r="AK565" s="375"/>
      <c r="AL565" s="378" t="s">
        <v>1475</v>
      </c>
      <c r="AM565" s="378">
        <v>6</v>
      </c>
      <c r="AN565" s="378">
        <v>0</v>
      </c>
      <c r="AO565" s="378">
        <v>0</v>
      </c>
      <c r="AP565" s="378">
        <v>19</v>
      </c>
      <c r="AQ565" s="378">
        <v>9.5</v>
      </c>
      <c r="AR565" s="378">
        <v>3.6</v>
      </c>
      <c r="AS565" s="378">
        <v>0</v>
      </c>
      <c r="AT565" s="378">
        <v>0</v>
      </c>
      <c r="AU565" s="378">
        <v>0</v>
      </c>
      <c r="AV565" s="378">
        <v>1</v>
      </c>
      <c r="AW565" s="378">
        <v>0</v>
      </c>
      <c r="AX565" s="378">
        <v>0</v>
      </c>
      <c r="AY565" s="379">
        <v>2.25</v>
      </c>
      <c r="AZ565" s="379">
        <v>38.200000000000003</v>
      </c>
    </row>
    <row r="566" spans="2:52" ht="17">
      <c r="B566" t="s">
        <v>120</v>
      </c>
      <c r="C566" t="s">
        <v>654</v>
      </c>
      <c r="D566" t="s">
        <v>1507</v>
      </c>
      <c r="H566" t="s">
        <v>38</v>
      </c>
      <c r="I566">
        <v>6</v>
      </c>
      <c r="J566">
        <v>14</v>
      </c>
      <c r="K566">
        <v>0</v>
      </c>
      <c r="L566">
        <v>0</v>
      </c>
      <c r="M566">
        <v>0</v>
      </c>
      <c r="N566">
        <v>0</v>
      </c>
      <c r="O566">
        <v>0</v>
      </c>
      <c r="P566">
        <v>0</v>
      </c>
      <c r="Q566">
        <v>0</v>
      </c>
      <c r="R566">
        <v>0</v>
      </c>
      <c r="S566">
        <v>0</v>
      </c>
      <c r="T566">
        <v>0</v>
      </c>
      <c r="U566">
        <v>44</v>
      </c>
      <c r="V566">
        <v>31</v>
      </c>
      <c r="W566">
        <v>346</v>
      </c>
      <c r="X566">
        <v>2</v>
      </c>
      <c r="Y566">
        <v>0</v>
      </c>
      <c r="Z566">
        <v>2.71</v>
      </c>
      <c r="AA566">
        <v>46.05</v>
      </c>
      <c r="AE566" s="376"/>
      <c r="AF566" s="376" t="s">
        <v>120</v>
      </c>
      <c r="AG566" s="375" t="s">
        <v>1993</v>
      </c>
      <c r="AH566" s="375" t="s">
        <v>1502</v>
      </c>
      <c r="AI566" s="375"/>
      <c r="AJ566" s="375"/>
      <c r="AK566" s="375"/>
      <c r="AL566" s="378" t="s">
        <v>1478</v>
      </c>
      <c r="AM566" s="378">
        <v>14</v>
      </c>
      <c r="AN566" s="378">
        <v>0</v>
      </c>
      <c r="AO566" s="378">
        <v>0</v>
      </c>
      <c r="AP566" s="378">
        <v>15</v>
      </c>
      <c r="AQ566" s="378">
        <v>13.1</v>
      </c>
      <c r="AR566" s="378">
        <v>3.1</v>
      </c>
      <c r="AS566" s="378">
        <v>1</v>
      </c>
      <c r="AT566" s="378">
        <v>1</v>
      </c>
      <c r="AU566" s="378">
        <v>0</v>
      </c>
      <c r="AV566" s="378">
        <v>1</v>
      </c>
      <c r="AW566" s="378">
        <v>0</v>
      </c>
      <c r="AX566" s="378">
        <v>0</v>
      </c>
      <c r="AY566" s="379">
        <v>2.2400000000000002</v>
      </c>
      <c r="AZ566" s="379">
        <v>38.03</v>
      </c>
    </row>
    <row r="567" spans="2:52" ht="17">
      <c r="B567" t="s">
        <v>1483</v>
      </c>
      <c r="AE567" s="376"/>
      <c r="AF567" s="376" t="s">
        <v>120</v>
      </c>
      <c r="AG567" s="375" t="s">
        <v>2229</v>
      </c>
      <c r="AH567" s="375" t="s">
        <v>1494</v>
      </c>
      <c r="AI567" s="375"/>
      <c r="AJ567" s="375"/>
      <c r="AK567" s="375"/>
      <c r="AL567" s="378" t="s">
        <v>4</v>
      </c>
      <c r="AM567" s="378">
        <v>7</v>
      </c>
      <c r="AN567" s="378">
        <v>1</v>
      </c>
      <c r="AO567" s="378">
        <v>0</v>
      </c>
      <c r="AP567" s="378">
        <v>25</v>
      </c>
      <c r="AQ567" s="378">
        <v>7.1</v>
      </c>
      <c r="AR567" s="378">
        <v>1.5</v>
      </c>
      <c r="AS567" s="378">
        <v>0</v>
      </c>
      <c r="AT567" s="378">
        <v>0</v>
      </c>
      <c r="AU567" s="378">
        <v>1</v>
      </c>
      <c r="AV567" s="378">
        <v>4</v>
      </c>
      <c r="AW567" s="378">
        <v>0.1</v>
      </c>
      <c r="AX567" s="378">
        <v>0</v>
      </c>
      <c r="AY567" s="379">
        <v>2.23</v>
      </c>
      <c r="AZ567" s="379">
        <v>37.97</v>
      </c>
    </row>
    <row r="568" spans="2:52" ht="17">
      <c r="B568" t="s">
        <v>120</v>
      </c>
      <c r="C568" t="s">
        <v>661</v>
      </c>
      <c r="D568" t="s">
        <v>1498</v>
      </c>
      <c r="H568" t="s">
        <v>1475</v>
      </c>
      <c r="I568">
        <v>29</v>
      </c>
      <c r="J568">
        <v>6</v>
      </c>
      <c r="K568">
        <v>6</v>
      </c>
      <c r="L568">
        <v>0</v>
      </c>
      <c r="M568">
        <v>0</v>
      </c>
      <c r="N568">
        <v>0</v>
      </c>
      <c r="O568">
        <v>0</v>
      </c>
      <c r="P568">
        <v>0</v>
      </c>
      <c r="Q568">
        <v>0</v>
      </c>
      <c r="R568">
        <v>49</v>
      </c>
      <c r="S568">
        <v>161</v>
      </c>
      <c r="T568">
        <v>0</v>
      </c>
      <c r="U568">
        <v>47</v>
      </c>
      <c r="V568">
        <v>34</v>
      </c>
      <c r="W568">
        <v>279</v>
      </c>
      <c r="X568">
        <v>1</v>
      </c>
      <c r="Y568">
        <v>1</v>
      </c>
      <c r="Z568">
        <v>2.68</v>
      </c>
      <c r="AA568">
        <v>45.54</v>
      </c>
      <c r="AE568" s="376"/>
      <c r="AF568" s="376" t="s">
        <v>120</v>
      </c>
      <c r="AG568" s="375" t="s">
        <v>1994</v>
      </c>
      <c r="AH568" s="375" t="s">
        <v>1489</v>
      </c>
      <c r="AI568" s="375"/>
      <c r="AJ568" s="375"/>
      <c r="AK568" s="375"/>
      <c r="AL568" s="378" t="s">
        <v>1466</v>
      </c>
      <c r="AM568" s="378">
        <v>11</v>
      </c>
      <c r="AN568" s="378">
        <v>0</v>
      </c>
      <c r="AO568" s="378">
        <v>0</v>
      </c>
      <c r="AP568" s="378">
        <v>15</v>
      </c>
      <c r="AQ568" s="378">
        <v>15.3</v>
      </c>
      <c r="AR568" s="378">
        <v>2.2999999999999998</v>
      </c>
      <c r="AS568" s="378">
        <v>2</v>
      </c>
      <c r="AT568" s="378">
        <v>1</v>
      </c>
      <c r="AU568" s="378">
        <v>0</v>
      </c>
      <c r="AV568" s="378">
        <v>2</v>
      </c>
      <c r="AW568" s="378">
        <v>0</v>
      </c>
      <c r="AX568" s="378">
        <v>0</v>
      </c>
      <c r="AY568" s="379">
        <v>2.23</v>
      </c>
      <c r="AZ568" s="379">
        <v>37.950000000000003</v>
      </c>
    </row>
    <row r="569" spans="2:52" ht="17">
      <c r="B569" t="s">
        <v>1483</v>
      </c>
      <c r="AE569" s="376"/>
      <c r="AF569" s="376" t="s">
        <v>120</v>
      </c>
      <c r="AG569" s="375" t="s">
        <v>1995</v>
      </c>
      <c r="AH569" s="375" t="s">
        <v>1518</v>
      </c>
      <c r="AI569" s="375"/>
      <c r="AJ569" s="375"/>
      <c r="AK569" s="375"/>
      <c r="AL569" s="378" t="s">
        <v>1482</v>
      </c>
      <c r="AM569" s="378">
        <v>9</v>
      </c>
      <c r="AN569" s="378">
        <v>0</v>
      </c>
      <c r="AO569" s="378">
        <v>0</v>
      </c>
      <c r="AP569" s="378">
        <v>20</v>
      </c>
      <c r="AQ569" s="378">
        <v>11</v>
      </c>
      <c r="AR569" s="378">
        <v>3</v>
      </c>
      <c r="AS569" s="378">
        <v>0</v>
      </c>
      <c r="AT569" s="378">
        <v>0</v>
      </c>
      <c r="AU569" s="378">
        <v>0</v>
      </c>
      <c r="AV569" s="378">
        <v>1</v>
      </c>
      <c r="AW569" s="378">
        <v>0</v>
      </c>
      <c r="AX569" s="378">
        <v>0</v>
      </c>
      <c r="AY569" s="379">
        <v>2.21</v>
      </c>
      <c r="AZ569" s="379">
        <v>37.58</v>
      </c>
    </row>
    <row r="570" spans="2:52" ht="18">
      <c r="B570" t="s">
        <v>120</v>
      </c>
      <c r="C570" t="s">
        <v>450</v>
      </c>
      <c r="D570" t="s">
        <v>1486</v>
      </c>
      <c r="H570" t="s">
        <v>433</v>
      </c>
      <c r="I570">
        <v>27</v>
      </c>
      <c r="J570">
        <v>8</v>
      </c>
      <c r="K570">
        <v>5</v>
      </c>
      <c r="L570">
        <v>0</v>
      </c>
      <c r="M570">
        <v>0</v>
      </c>
      <c r="N570">
        <v>0</v>
      </c>
      <c r="O570">
        <v>0</v>
      </c>
      <c r="P570">
        <v>0</v>
      </c>
      <c r="Q570">
        <v>0</v>
      </c>
      <c r="R570">
        <v>109</v>
      </c>
      <c r="S570">
        <v>361</v>
      </c>
      <c r="T570">
        <v>2</v>
      </c>
      <c r="U570">
        <v>9</v>
      </c>
      <c r="V570">
        <v>8</v>
      </c>
      <c r="W570">
        <v>55</v>
      </c>
      <c r="X570">
        <v>0</v>
      </c>
      <c r="Y570">
        <v>3</v>
      </c>
      <c r="Z570">
        <v>2.66</v>
      </c>
      <c r="AA570">
        <v>45.3</v>
      </c>
      <c r="AE570" s="376"/>
      <c r="AF570" s="376" t="s">
        <v>120</v>
      </c>
      <c r="AG570" s="377" t="s">
        <v>1996</v>
      </c>
      <c r="AH570" s="377" t="s">
        <v>1730</v>
      </c>
      <c r="AI570" s="377"/>
      <c r="AJ570" s="377"/>
      <c r="AK570" s="377"/>
      <c r="AL570" s="378" t="s">
        <v>4</v>
      </c>
      <c r="AM570" s="378">
        <v>6</v>
      </c>
      <c r="AN570" s="378">
        <v>0</v>
      </c>
      <c r="AO570" s="378">
        <v>0</v>
      </c>
      <c r="AP570" s="378">
        <v>16</v>
      </c>
      <c r="AQ570" s="378">
        <v>9.1999999999999993</v>
      </c>
      <c r="AR570" s="378">
        <v>3.2</v>
      </c>
      <c r="AS570" s="378">
        <v>1</v>
      </c>
      <c r="AT570" s="378">
        <v>1</v>
      </c>
      <c r="AU570" s="378">
        <v>0</v>
      </c>
      <c r="AV570" s="378">
        <v>3</v>
      </c>
      <c r="AW570" s="378">
        <v>0</v>
      </c>
      <c r="AX570" s="378">
        <v>0</v>
      </c>
      <c r="AY570" s="379">
        <v>2.2000000000000002</v>
      </c>
      <c r="AZ570" s="379">
        <v>37.479999999999997</v>
      </c>
    </row>
    <row r="571" spans="2:52" ht="17">
      <c r="B571" t="s">
        <v>1483</v>
      </c>
      <c r="AE571" s="376"/>
      <c r="AF571" s="376" t="s">
        <v>120</v>
      </c>
      <c r="AG571" s="375" t="s">
        <v>1997</v>
      </c>
      <c r="AH571" s="375" t="s">
        <v>1484</v>
      </c>
      <c r="AI571" s="375"/>
      <c r="AJ571" s="375"/>
      <c r="AK571" s="375"/>
      <c r="AL571" s="378" t="s">
        <v>1459</v>
      </c>
      <c r="AM571" s="378">
        <v>7</v>
      </c>
      <c r="AN571" s="378">
        <v>0</v>
      </c>
      <c r="AO571" s="378">
        <v>0</v>
      </c>
      <c r="AP571" s="378">
        <v>20</v>
      </c>
      <c r="AQ571" s="378">
        <v>9.9</v>
      </c>
      <c r="AR571" s="378">
        <v>3.1</v>
      </c>
      <c r="AS571" s="378">
        <v>0</v>
      </c>
      <c r="AT571" s="378">
        <v>0</v>
      </c>
      <c r="AU571" s="378">
        <v>0</v>
      </c>
      <c r="AV571" s="378">
        <v>1</v>
      </c>
      <c r="AW571" s="378">
        <v>0</v>
      </c>
      <c r="AX571" s="378">
        <v>0</v>
      </c>
      <c r="AY571" s="379">
        <v>2.2000000000000002</v>
      </c>
      <c r="AZ571" s="379">
        <v>37.42</v>
      </c>
    </row>
    <row r="572" spans="2:52" ht="17">
      <c r="B572" t="s">
        <v>120</v>
      </c>
      <c r="C572" t="s">
        <v>174</v>
      </c>
      <c r="D572" t="s">
        <v>1489</v>
      </c>
      <c r="H572" t="s">
        <v>1466</v>
      </c>
      <c r="I572">
        <v>23</v>
      </c>
      <c r="J572">
        <v>11</v>
      </c>
      <c r="K572">
        <v>1</v>
      </c>
      <c r="L572">
        <v>0</v>
      </c>
      <c r="M572">
        <v>0</v>
      </c>
      <c r="N572">
        <v>0</v>
      </c>
      <c r="O572">
        <v>0</v>
      </c>
      <c r="P572">
        <v>0</v>
      </c>
      <c r="Q572">
        <v>0</v>
      </c>
      <c r="R572">
        <v>2</v>
      </c>
      <c r="S572">
        <v>2</v>
      </c>
      <c r="T572">
        <v>0</v>
      </c>
      <c r="U572">
        <v>36</v>
      </c>
      <c r="V572">
        <v>20</v>
      </c>
      <c r="W572">
        <v>299</v>
      </c>
      <c r="X572">
        <v>2</v>
      </c>
      <c r="Y572">
        <v>0</v>
      </c>
      <c r="Z572">
        <v>2.6</v>
      </c>
      <c r="AA572">
        <v>44.26</v>
      </c>
      <c r="AE572" s="376"/>
      <c r="AF572" s="376" t="s">
        <v>120</v>
      </c>
      <c r="AG572" s="375" t="s">
        <v>2230</v>
      </c>
      <c r="AH572" s="375" t="s">
        <v>1485</v>
      </c>
      <c r="AI572" s="375"/>
      <c r="AJ572" s="375"/>
      <c r="AK572" s="375"/>
      <c r="AL572" s="378" t="s">
        <v>1461</v>
      </c>
      <c r="AM572" s="378">
        <v>8</v>
      </c>
      <c r="AN572" s="378">
        <v>2</v>
      </c>
      <c r="AO572" s="378">
        <v>0</v>
      </c>
      <c r="AP572" s="378">
        <v>19</v>
      </c>
      <c r="AQ572" s="378">
        <v>6.6</v>
      </c>
      <c r="AR572" s="378">
        <v>0.9</v>
      </c>
      <c r="AS572" s="378">
        <v>1</v>
      </c>
      <c r="AT572" s="378">
        <v>1</v>
      </c>
      <c r="AU572" s="378">
        <v>2</v>
      </c>
      <c r="AV572" s="378">
        <v>9</v>
      </c>
      <c r="AW572" s="378">
        <v>0.2</v>
      </c>
      <c r="AX572" s="378">
        <v>0</v>
      </c>
      <c r="AY572" s="379">
        <v>2.2000000000000002</v>
      </c>
      <c r="AZ572" s="379">
        <v>37.380000000000003</v>
      </c>
    </row>
    <row r="573" spans="2:52" ht="18">
      <c r="B573" t="s">
        <v>1483</v>
      </c>
      <c r="AE573" s="376"/>
      <c r="AF573" s="376" t="s">
        <v>120</v>
      </c>
      <c r="AG573" s="377" t="s">
        <v>2231</v>
      </c>
      <c r="AH573" s="377" t="s">
        <v>1714</v>
      </c>
      <c r="AI573" s="377"/>
      <c r="AJ573" s="377"/>
      <c r="AK573" s="377"/>
      <c r="AL573" s="378" t="s">
        <v>1461</v>
      </c>
      <c r="AM573" s="378">
        <v>8</v>
      </c>
      <c r="AN573" s="378">
        <v>1</v>
      </c>
      <c r="AO573" s="378">
        <v>0</v>
      </c>
      <c r="AP573" s="378">
        <v>19</v>
      </c>
      <c r="AQ573" s="378">
        <v>6.6</v>
      </c>
      <c r="AR573" s="378">
        <v>0.9</v>
      </c>
      <c r="AS573" s="378">
        <v>1</v>
      </c>
      <c r="AT573" s="378">
        <v>1</v>
      </c>
      <c r="AU573" s="378">
        <v>2</v>
      </c>
      <c r="AV573" s="378">
        <v>9</v>
      </c>
      <c r="AW573" s="378">
        <v>0.2</v>
      </c>
      <c r="AX573" s="378">
        <v>0</v>
      </c>
      <c r="AY573" s="379">
        <v>2.2000000000000002</v>
      </c>
      <c r="AZ573" s="379">
        <v>37.380000000000003</v>
      </c>
    </row>
    <row r="574" spans="2:52" ht="17">
      <c r="B574" t="s">
        <v>120</v>
      </c>
      <c r="C574" t="s">
        <v>1656</v>
      </c>
      <c r="D574" t="s">
        <v>1526</v>
      </c>
      <c r="H574" t="s">
        <v>1459</v>
      </c>
      <c r="I574">
        <v>10</v>
      </c>
      <c r="J574">
        <v>7</v>
      </c>
      <c r="K574">
        <v>0</v>
      </c>
      <c r="L574">
        <v>0</v>
      </c>
      <c r="M574">
        <v>0</v>
      </c>
      <c r="N574">
        <v>0</v>
      </c>
      <c r="O574">
        <v>0</v>
      </c>
      <c r="P574">
        <v>0</v>
      </c>
      <c r="Q574">
        <v>0</v>
      </c>
      <c r="R574">
        <v>0</v>
      </c>
      <c r="S574">
        <v>0</v>
      </c>
      <c r="T574">
        <v>0</v>
      </c>
      <c r="U574">
        <v>43</v>
      </c>
      <c r="V574">
        <v>31</v>
      </c>
      <c r="W574">
        <v>270</v>
      </c>
      <c r="X574">
        <v>3</v>
      </c>
      <c r="Y574">
        <v>0</v>
      </c>
      <c r="Z574">
        <v>2.56</v>
      </c>
      <c r="AA574">
        <v>43.59</v>
      </c>
      <c r="AE574" s="376"/>
      <c r="AF574" s="376" t="s">
        <v>120</v>
      </c>
      <c r="AG574" s="375" t="s">
        <v>2232</v>
      </c>
      <c r="AH574" s="375" t="s">
        <v>1484</v>
      </c>
      <c r="AI574" s="375"/>
      <c r="AJ574" s="375"/>
      <c r="AK574" s="375"/>
      <c r="AL574" s="378" t="s">
        <v>1459</v>
      </c>
      <c r="AM574" s="378">
        <v>7</v>
      </c>
      <c r="AN574" s="378">
        <v>1</v>
      </c>
      <c r="AO574" s="378">
        <v>0</v>
      </c>
      <c r="AP574" s="378">
        <v>14</v>
      </c>
      <c r="AQ574" s="378">
        <v>5.6</v>
      </c>
      <c r="AR574" s="378">
        <v>1.4</v>
      </c>
      <c r="AS574" s="378">
        <v>1</v>
      </c>
      <c r="AT574" s="378">
        <v>1</v>
      </c>
      <c r="AU574" s="378">
        <v>3</v>
      </c>
      <c r="AV574" s="378">
        <v>8</v>
      </c>
      <c r="AW574" s="378">
        <v>0.3</v>
      </c>
      <c r="AX574" s="378">
        <v>0</v>
      </c>
      <c r="AY574" s="379">
        <v>2.2000000000000002</v>
      </c>
      <c r="AZ574" s="379">
        <v>37.380000000000003</v>
      </c>
    </row>
    <row r="575" spans="2:52" ht="17">
      <c r="B575" t="s">
        <v>1483</v>
      </c>
      <c r="AE575" s="376"/>
      <c r="AF575" s="376" t="s">
        <v>120</v>
      </c>
      <c r="AG575" s="375" t="s">
        <v>1998</v>
      </c>
      <c r="AH575" s="375" t="s">
        <v>1508</v>
      </c>
      <c r="AI575" s="375"/>
      <c r="AJ575" s="375"/>
      <c r="AK575" s="375"/>
      <c r="AL575" s="378" t="s">
        <v>1479</v>
      </c>
      <c r="AM575" s="378">
        <v>9</v>
      </c>
      <c r="AN575" s="378">
        <v>0</v>
      </c>
      <c r="AO575" s="378">
        <v>0</v>
      </c>
      <c r="AP575" s="378">
        <v>19</v>
      </c>
      <c r="AQ575" s="378">
        <v>15.2</v>
      </c>
      <c r="AR575" s="378">
        <v>2.1</v>
      </c>
      <c r="AS575" s="378">
        <v>1</v>
      </c>
      <c r="AT575" s="378">
        <v>0</v>
      </c>
      <c r="AU575" s="378">
        <v>0</v>
      </c>
      <c r="AV575" s="378">
        <v>2</v>
      </c>
      <c r="AW575" s="378">
        <v>0</v>
      </c>
      <c r="AX575" s="378">
        <v>0</v>
      </c>
      <c r="AY575" s="379">
        <v>2.1800000000000002</v>
      </c>
      <c r="AZ575" s="379">
        <v>37.08</v>
      </c>
    </row>
    <row r="576" spans="2:52" ht="17">
      <c r="B576" t="s">
        <v>120</v>
      </c>
      <c r="C576" t="s">
        <v>666</v>
      </c>
      <c r="D576" t="s">
        <v>1513</v>
      </c>
      <c r="H576" t="s">
        <v>8</v>
      </c>
      <c r="I576">
        <v>16</v>
      </c>
      <c r="J576">
        <v>13</v>
      </c>
      <c r="K576">
        <v>1</v>
      </c>
      <c r="L576">
        <v>0</v>
      </c>
      <c r="M576">
        <v>0</v>
      </c>
      <c r="N576">
        <v>0</v>
      </c>
      <c r="O576">
        <v>0</v>
      </c>
      <c r="P576">
        <v>0</v>
      </c>
      <c r="Q576">
        <v>0</v>
      </c>
      <c r="R576">
        <v>3</v>
      </c>
      <c r="S576">
        <v>11</v>
      </c>
      <c r="T576">
        <v>1</v>
      </c>
      <c r="U576">
        <v>44</v>
      </c>
      <c r="V576">
        <v>25</v>
      </c>
      <c r="W576">
        <v>228</v>
      </c>
      <c r="X576">
        <v>2</v>
      </c>
      <c r="Y576">
        <v>0</v>
      </c>
      <c r="Z576">
        <v>2.56</v>
      </c>
      <c r="AA576">
        <v>43.45</v>
      </c>
      <c r="AE576" s="376"/>
      <c r="AF576" s="376" t="s">
        <v>120</v>
      </c>
      <c r="AG576" s="375" t="s">
        <v>1999</v>
      </c>
      <c r="AH576" s="375" t="s">
        <v>1499</v>
      </c>
      <c r="AI576" s="375"/>
      <c r="AJ576" s="375"/>
      <c r="AK576" s="375"/>
      <c r="AL576" s="378" t="s">
        <v>1476</v>
      </c>
      <c r="AM576" s="378">
        <v>14</v>
      </c>
      <c r="AN576" s="378">
        <v>0</v>
      </c>
      <c r="AO576" s="378">
        <v>0</v>
      </c>
      <c r="AP576" s="378">
        <v>17</v>
      </c>
      <c r="AQ576" s="378">
        <v>11.6</v>
      </c>
      <c r="AR576" s="378">
        <v>2.5</v>
      </c>
      <c r="AS576" s="378">
        <v>1</v>
      </c>
      <c r="AT576" s="378">
        <v>1</v>
      </c>
      <c r="AU576" s="378">
        <v>0</v>
      </c>
      <c r="AV576" s="378">
        <v>1</v>
      </c>
      <c r="AW576" s="378">
        <v>0</v>
      </c>
      <c r="AX576" s="378">
        <v>0</v>
      </c>
      <c r="AY576" s="379">
        <v>2.17</v>
      </c>
      <c r="AZ576" s="379">
        <v>36.880000000000003</v>
      </c>
    </row>
    <row r="577" spans="2:52" ht="17">
      <c r="B577" t="s">
        <v>1483</v>
      </c>
      <c r="AE577" s="376"/>
      <c r="AF577" s="376" t="s">
        <v>120</v>
      </c>
      <c r="AG577" s="375" t="s">
        <v>2000</v>
      </c>
      <c r="AH577" s="375" t="s">
        <v>1490</v>
      </c>
      <c r="AI577" s="375"/>
      <c r="AJ577" s="375"/>
      <c r="AK577" s="375"/>
      <c r="AL577" s="378" t="s">
        <v>1</v>
      </c>
      <c r="AM577" s="378">
        <v>13</v>
      </c>
      <c r="AN577" s="378">
        <v>1</v>
      </c>
      <c r="AO577" s="378">
        <v>0</v>
      </c>
      <c r="AP577" s="378">
        <v>23</v>
      </c>
      <c r="AQ577" s="378">
        <v>7.5</v>
      </c>
      <c r="AR577" s="378">
        <v>1.5</v>
      </c>
      <c r="AS577" s="378">
        <v>1</v>
      </c>
      <c r="AT577" s="378">
        <v>1</v>
      </c>
      <c r="AU577" s="378">
        <v>0</v>
      </c>
      <c r="AV577" s="378">
        <v>1</v>
      </c>
      <c r="AW577" s="378">
        <v>0</v>
      </c>
      <c r="AX577" s="378">
        <v>0</v>
      </c>
      <c r="AY577" s="379">
        <v>2.16</v>
      </c>
      <c r="AZ577" s="379">
        <v>36.799999999999997</v>
      </c>
    </row>
    <row r="578" spans="2:52" ht="17">
      <c r="B578" t="s">
        <v>1473</v>
      </c>
      <c r="C578" t="s">
        <v>1027</v>
      </c>
      <c r="D578" t="s">
        <v>1486</v>
      </c>
      <c r="H578" t="s">
        <v>433</v>
      </c>
      <c r="I578">
        <v>4</v>
      </c>
      <c r="J578">
        <v>8</v>
      </c>
      <c r="K578">
        <v>0</v>
      </c>
      <c r="L578">
        <v>0</v>
      </c>
      <c r="M578">
        <v>0</v>
      </c>
      <c r="N578">
        <v>0</v>
      </c>
      <c r="O578">
        <v>0</v>
      </c>
      <c r="P578">
        <v>0</v>
      </c>
      <c r="Q578">
        <v>0</v>
      </c>
      <c r="R578">
        <v>9</v>
      </c>
      <c r="S578">
        <v>75</v>
      </c>
      <c r="T578">
        <v>0</v>
      </c>
      <c r="U578">
        <v>29</v>
      </c>
      <c r="V578">
        <v>17</v>
      </c>
      <c r="W578">
        <v>217</v>
      </c>
      <c r="X578">
        <v>3</v>
      </c>
      <c r="Y578">
        <v>1</v>
      </c>
      <c r="Z578">
        <v>2.5499999999999998</v>
      </c>
      <c r="AA578">
        <v>43.38</v>
      </c>
      <c r="AE578" s="376"/>
      <c r="AF578" s="376" t="s">
        <v>120</v>
      </c>
      <c r="AG578" s="375" t="s">
        <v>2001</v>
      </c>
      <c r="AH578" s="375" t="s">
        <v>1490</v>
      </c>
      <c r="AI578" s="375"/>
      <c r="AJ578" s="375"/>
      <c r="AK578" s="375"/>
      <c r="AL578" s="378" t="s">
        <v>1</v>
      </c>
      <c r="AM578" s="378">
        <v>13</v>
      </c>
      <c r="AN578" s="378">
        <v>1</v>
      </c>
      <c r="AO578" s="378">
        <v>0</v>
      </c>
      <c r="AP578" s="378">
        <v>23</v>
      </c>
      <c r="AQ578" s="378">
        <v>7.5</v>
      </c>
      <c r="AR578" s="378">
        <v>1.5</v>
      </c>
      <c r="AS578" s="378">
        <v>1</v>
      </c>
      <c r="AT578" s="378">
        <v>1</v>
      </c>
      <c r="AU578" s="378">
        <v>0</v>
      </c>
      <c r="AV578" s="378">
        <v>1</v>
      </c>
      <c r="AW578" s="378">
        <v>0</v>
      </c>
      <c r="AX578" s="378">
        <v>0</v>
      </c>
      <c r="AY578" s="379">
        <v>2.16</v>
      </c>
      <c r="AZ578" s="379">
        <v>36.799999999999997</v>
      </c>
    </row>
    <row r="579" spans="2:52" ht="17">
      <c r="B579" t="s">
        <v>1483</v>
      </c>
      <c r="AE579" s="376"/>
      <c r="AF579" s="376" t="s">
        <v>120</v>
      </c>
      <c r="AG579" s="375" t="s">
        <v>2002</v>
      </c>
      <c r="AH579" s="375" t="s">
        <v>1518</v>
      </c>
      <c r="AI579" s="375"/>
      <c r="AJ579" s="375"/>
      <c r="AK579" s="375"/>
      <c r="AL579" s="378" t="s">
        <v>1482</v>
      </c>
      <c r="AM579" s="378">
        <v>9</v>
      </c>
      <c r="AN579" s="378">
        <v>0</v>
      </c>
      <c r="AO579" s="378">
        <v>0</v>
      </c>
      <c r="AP579" s="378">
        <v>15</v>
      </c>
      <c r="AQ579" s="378">
        <v>22.1</v>
      </c>
      <c r="AR579" s="378">
        <v>2.6</v>
      </c>
      <c r="AS579" s="378">
        <v>0</v>
      </c>
      <c r="AT579" s="378">
        <v>0</v>
      </c>
      <c r="AU579" s="378">
        <v>0</v>
      </c>
      <c r="AV579" s="378">
        <v>1</v>
      </c>
      <c r="AW579" s="378">
        <v>0</v>
      </c>
      <c r="AX579" s="378">
        <v>0</v>
      </c>
      <c r="AY579" s="379">
        <v>2.15</v>
      </c>
      <c r="AZ579" s="379">
        <v>36.53</v>
      </c>
    </row>
    <row r="580" spans="2:52" ht="17">
      <c r="B580" t="s">
        <v>1460</v>
      </c>
      <c r="C580" t="s">
        <v>443</v>
      </c>
      <c r="D580" t="s">
        <v>1546</v>
      </c>
      <c r="H580" t="s">
        <v>1461</v>
      </c>
      <c r="I580">
        <v>6</v>
      </c>
      <c r="J580">
        <v>8</v>
      </c>
      <c r="K580">
        <v>23</v>
      </c>
      <c r="L580">
        <v>7</v>
      </c>
      <c r="M580">
        <v>0</v>
      </c>
      <c r="N580">
        <v>0</v>
      </c>
      <c r="O580">
        <v>0</v>
      </c>
      <c r="P580">
        <v>0</v>
      </c>
      <c r="Q580">
        <v>0</v>
      </c>
      <c r="R580">
        <v>62</v>
      </c>
      <c r="S580">
        <v>290</v>
      </c>
      <c r="T580">
        <v>2</v>
      </c>
      <c r="U580">
        <v>7</v>
      </c>
      <c r="V580">
        <v>5</v>
      </c>
      <c r="W580">
        <v>36</v>
      </c>
      <c r="X580">
        <v>0</v>
      </c>
      <c r="Y580">
        <v>1</v>
      </c>
      <c r="Z580">
        <v>2.5499999999999998</v>
      </c>
      <c r="AA580">
        <v>43.3</v>
      </c>
      <c r="AE580" s="376"/>
      <c r="AF580" s="376" t="s">
        <v>120</v>
      </c>
      <c r="AG580" s="375" t="s">
        <v>1430</v>
      </c>
      <c r="AH580" s="375" t="s">
        <v>1509</v>
      </c>
      <c r="AI580" s="375"/>
      <c r="AJ580" s="375"/>
      <c r="AK580" s="375"/>
      <c r="AL580" s="378" t="s">
        <v>13</v>
      </c>
      <c r="AM580" s="378">
        <v>14</v>
      </c>
      <c r="AN580" s="378">
        <v>3</v>
      </c>
      <c r="AO580" s="378">
        <v>0</v>
      </c>
      <c r="AP580" s="378">
        <v>26</v>
      </c>
      <c r="AQ580" s="378">
        <v>10.8</v>
      </c>
      <c r="AR580" s="378">
        <v>1.2</v>
      </c>
      <c r="AS580" s="378">
        <v>0</v>
      </c>
      <c r="AT580" s="378">
        <v>0</v>
      </c>
      <c r="AU580" s="378">
        <v>0</v>
      </c>
      <c r="AV580" s="378">
        <v>1</v>
      </c>
      <c r="AW580" s="378">
        <v>0</v>
      </c>
      <c r="AX580" s="378">
        <v>0</v>
      </c>
      <c r="AY580" s="379">
        <v>2.13</v>
      </c>
      <c r="AZ580" s="379">
        <v>36.24</v>
      </c>
    </row>
    <row r="581" spans="2:52" ht="17">
      <c r="B581" t="s">
        <v>1483</v>
      </c>
      <c r="AE581" s="376"/>
      <c r="AF581" s="376" t="s">
        <v>120</v>
      </c>
      <c r="AG581" s="375" t="s">
        <v>2233</v>
      </c>
      <c r="AH581" s="375" t="s">
        <v>1508</v>
      </c>
      <c r="AI581" s="375"/>
      <c r="AJ581" s="375"/>
      <c r="AK581" s="375"/>
      <c r="AL581" s="378" t="s">
        <v>1479</v>
      </c>
      <c r="AM581" s="378">
        <v>9</v>
      </c>
      <c r="AN581" s="378">
        <v>0</v>
      </c>
      <c r="AO581" s="378">
        <v>0</v>
      </c>
      <c r="AP581" s="378">
        <v>19</v>
      </c>
      <c r="AQ581" s="378">
        <v>6.8</v>
      </c>
      <c r="AR581" s="378">
        <v>1.1000000000000001</v>
      </c>
      <c r="AS581" s="378">
        <v>1</v>
      </c>
      <c r="AT581" s="378">
        <v>0</v>
      </c>
      <c r="AU581" s="378">
        <v>2</v>
      </c>
      <c r="AV581" s="378">
        <v>12</v>
      </c>
      <c r="AW581" s="378">
        <v>0.2</v>
      </c>
      <c r="AX581" s="378">
        <v>0</v>
      </c>
      <c r="AY581" s="379">
        <v>2.13</v>
      </c>
      <c r="AZ581" s="379">
        <v>36.159999999999997</v>
      </c>
    </row>
    <row r="582" spans="2:52" ht="18">
      <c r="B582" t="s">
        <v>120</v>
      </c>
      <c r="C582" t="s">
        <v>986</v>
      </c>
      <c r="D582" t="s">
        <v>1512</v>
      </c>
      <c r="H582" t="s">
        <v>1480</v>
      </c>
      <c r="I582">
        <v>10</v>
      </c>
      <c r="J582">
        <v>10</v>
      </c>
      <c r="K582">
        <v>2</v>
      </c>
      <c r="L582">
        <v>0</v>
      </c>
      <c r="M582">
        <v>0</v>
      </c>
      <c r="N582">
        <v>0</v>
      </c>
      <c r="O582">
        <v>0</v>
      </c>
      <c r="P582">
        <v>0</v>
      </c>
      <c r="Q582">
        <v>0</v>
      </c>
      <c r="R582">
        <v>2</v>
      </c>
      <c r="S582">
        <v>11</v>
      </c>
      <c r="T582">
        <v>0</v>
      </c>
      <c r="U582">
        <v>39</v>
      </c>
      <c r="V582">
        <v>24</v>
      </c>
      <c r="W582">
        <v>338</v>
      </c>
      <c r="X582">
        <v>2</v>
      </c>
      <c r="Y582">
        <v>1</v>
      </c>
      <c r="Z582">
        <v>3.05</v>
      </c>
      <c r="AA582">
        <v>42.75</v>
      </c>
      <c r="AE582" s="376"/>
      <c r="AF582" s="376" t="s">
        <v>120</v>
      </c>
      <c r="AG582" s="377" t="s">
        <v>743</v>
      </c>
      <c r="AH582" s="377" t="s">
        <v>1729</v>
      </c>
      <c r="AI582" s="377"/>
      <c r="AJ582" s="377"/>
      <c r="AK582" s="377"/>
      <c r="AL582" s="378" t="s">
        <v>16</v>
      </c>
      <c r="AM582" s="378">
        <v>6</v>
      </c>
      <c r="AN582" s="378">
        <v>1</v>
      </c>
      <c r="AO582" s="378">
        <v>0</v>
      </c>
      <c r="AP582" s="378">
        <v>14</v>
      </c>
      <c r="AQ582" s="378">
        <v>11.6</v>
      </c>
      <c r="AR582" s="378">
        <v>3.5</v>
      </c>
      <c r="AS582" s="378">
        <v>1</v>
      </c>
      <c r="AT582" s="378">
        <v>0</v>
      </c>
      <c r="AU582" s="378">
        <v>0</v>
      </c>
      <c r="AV582" s="378">
        <v>1</v>
      </c>
      <c r="AW582" s="378">
        <v>0</v>
      </c>
      <c r="AX582" s="378">
        <v>0</v>
      </c>
      <c r="AY582" s="379">
        <v>3.58</v>
      </c>
      <c r="AZ582" s="379">
        <v>35.840000000000003</v>
      </c>
    </row>
    <row r="583" spans="2:52" ht="17">
      <c r="B583" t="s">
        <v>1483</v>
      </c>
      <c r="AE583" s="376"/>
      <c r="AF583" s="376" t="s">
        <v>120</v>
      </c>
      <c r="AG583" s="375" t="s">
        <v>2003</v>
      </c>
      <c r="AH583" s="375" t="s">
        <v>1498</v>
      </c>
      <c r="AI583" s="375"/>
      <c r="AJ583" s="375"/>
      <c r="AK583" s="375"/>
      <c r="AL583" s="378" t="s">
        <v>1475</v>
      </c>
      <c r="AM583" s="378">
        <v>6</v>
      </c>
      <c r="AN583" s="378">
        <v>0</v>
      </c>
      <c r="AO583" s="378">
        <v>0</v>
      </c>
      <c r="AP583" s="378">
        <v>19</v>
      </c>
      <c r="AQ583" s="378">
        <v>15.8</v>
      </c>
      <c r="AR583" s="378">
        <v>2.2000000000000002</v>
      </c>
      <c r="AS583" s="378">
        <v>0</v>
      </c>
      <c r="AT583" s="378">
        <v>0</v>
      </c>
      <c r="AU583" s="378">
        <v>0</v>
      </c>
      <c r="AV583" s="378">
        <v>1</v>
      </c>
      <c r="AW583" s="378">
        <v>0</v>
      </c>
      <c r="AX583" s="378">
        <v>0</v>
      </c>
      <c r="AY583" s="379">
        <v>2.1</v>
      </c>
      <c r="AZ583" s="379">
        <v>35.76</v>
      </c>
    </row>
    <row r="584" spans="2:52" ht="17">
      <c r="B584" t="s">
        <v>120</v>
      </c>
      <c r="C584" t="s">
        <v>1575</v>
      </c>
      <c r="D584" t="s">
        <v>1516</v>
      </c>
      <c r="H584" t="s">
        <v>2</v>
      </c>
      <c r="I584">
        <v>19</v>
      </c>
      <c r="J584">
        <v>6</v>
      </c>
      <c r="K584">
        <v>0</v>
      </c>
      <c r="L584">
        <v>0</v>
      </c>
      <c r="M584">
        <v>0</v>
      </c>
      <c r="N584">
        <v>0</v>
      </c>
      <c r="O584">
        <v>0</v>
      </c>
      <c r="P584">
        <v>0</v>
      </c>
      <c r="Q584">
        <v>0</v>
      </c>
      <c r="R584">
        <v>0</v>
      </c>
      <c r="S584">
        <v>0</v>
      </c>
      <c r="T584">
        <v>0</v>
      </c>
      <c r="U584">
        <v>33</v>
      </c>
      <c r="V584">
        <v>31</v>
      </c>
      <c r="W584">
        <v>321</v>
      </c>
      <c r="X584">
        <v>2</v>
      </c>
      <c r="Y584">
        <v>0</v>
      </c>
      <c r="Z584">
        <v>2.5099999999999998</v>
      </c>
      <c r="AA584">
        <v>42.67</v>
      </c>
      <c r="AE584" s="376"/>
      <c r="AF584" s="376" t="s">
        <v>120</v>
      </c>
      <c r="AG584" s="375" t="s">
        <v>2004</v>
      </c>
      <c r="AH584" s="375" t="s">
        <v>1489</v>
      </c>
      <c r="AI584" s="375"/>
      <c r="AJ584" s="375"/>
      <c r="AK584" s="375"/>
      <c r="AL584" s="378" t="s">
        <v>1466</v>
      </c>
      <c r="AM584" s="378">
        <v>11</v>
      </c>
      <c r="AN584" s="378">
        <v>2</v>
      </c>
      <c r="AO584" s="378">
        <v>0</v>
      </c>
      <c r="AP584" s="378">
        <v>20</v>
      </c>
      <c r="AQ584" s="378">
        <v>8</v>
      </c>
      <c r="AR584" s="378">
        <v>1.9</v>
      </c>
      <c r="AS584" s="378">
        <v>1</v>
      </c>
      <c r="AT584" s="378">
        <v>1</v>
      </c>
      <c r="AU584" s="378">
        <v>0</v>
      </c>
      <c r="AV584" s="378">
        <v>2</v>
      </c>
      <c r="AW584" s="378">
        <v>0</v>
      </c>
      <c r="AX584" s="378">
        <v>0</v>
      </c>
      <c r="AY584" s="379">
        <v>2.1</v>
      </c>
      <c r="AZ584" s="379">
        <v>35.65</v>
      </c>
    </row>
    <row r="585" spans="2:52" ht="17">
      <c r="B585" t="s">
        <v>1483</v>
      </c>
      <c r="AE585" s="376"/>
      <c r="AF585" s="376" t="s">
        <v>120</v>
      </c>
      <c r="AG585" s="375" t="s">
        <v>2005</v>
      </c>
      <c r="AH585" s="375" t="s">
        <v>1498</v>
      </c>
      <c r="AI585" s="375"/>
      <c r="AJ585" s="375"/>
      <c r="AK585" s="375"/>
      <c r="AL585" s="378" t="s">
        <v>1475</v>
      </c>
      <c r="AM585" s="378">
        <v>6</v>
      </c>
      <c r="AN585" s="378">
        <v>0</v>
      </c>
      <c r="AO585" s="378">
        <v>0</v>
      </c>
      <c r="AP585" s="378">
        <v>19</v>
      </c>
      <c r="AQ585" s="378">
        <v>9.1</v>
      </c>
      <c r="AR585" s="378">
        <v>2.5</v>
      </c>
      <c r="AS585" s="378">
        <v>1</v>
      </c>
      <c r="AT585" s="378">
        <v>0</v>
      </c>
      <c r="AU585" s="378">
        <v>0</v>
      </c>
      <c r="AV585" s="378">
        <v>2</v>
      </c>
      <c r="AW585" s="378">
        <v>0</v>
      </c>
      <c r="AX585" s="378">
        <v>0</v>
      </c>
      <c r="AY585" s="379">
        <v>2.09</v>
      </c>
      <c r="AZ585" s="379">
        <v>35.61</v>
      </c>
    </row>
    <row r="586" spans="2:52" ht="17">
      <c r="B586" t="s">
        <v>120</v>
      </c>
      <c r="C586" t="s">
        <v>1657</v>
      </c>
      <c r="D586" t="s">
        <v>1506</v>
      </c>
      <c r="H586" t="s">
        <v>16</v>
      </c>
      <c r="I586">
        <v>31</v>
      </c>
      <c r="J586">
        <v>6</v>
      </c>
      <c r="K586">
        <v>0</v>
      </c>
      <c r="L586">
        <v>0</v>
      </c>
      <c r="M586">
        <v>0</v>
      </c>
      <c r="N586">
        <v>0</v>
      </c>
      <c r="O586">
        <v>0</v>
      </c>
      <c r="P586">
        <v>0</v>
      </c>
      <c r="Q586">
        <v>0</v>
      </c>
      <c r="R586">
        <v>0</v>
      </c>
      <c r="S586">
        <v>0</v>
      </c>
      <c r="T586">
        <v>0</v>
      </c>
      <c r="U586">
        <v>39</v>
      </c>
      <c r="V586">
        <v>27</v>
      </c>
      <c r="W586">
        <v>251</v>
      </c>
      <c r="X586">
        <v>3</v>
      </c>
      <c r="Y586">
        <v>0</v>
      </c>
      <c r="Z586">
        <v>2.46</v>
      </c>
      <c r="AA586">
        <v>41.89</v>
      </c>
      <c r="AE586" s="376"/>
      <c r="AF586" s="376" t="s">
        <v>120</v>
      </c>
      <c r="AG586" s="375" t="s">
        <v>2234</v>
      </c>
      <c r="AH586" s="375" t="s">
        <v>1506</v>
      </c>
      <c r="AI586" s="375"/>
      <c r="AJ586" s="375"/>
      <c r="AK586" s="375"/>
      <c r="AL586" s="378" t="s">
        <v>16</v>
      </c>
      <c r="AM586" s="378">
        <v>6</v>
      </c>
      <c r="AN586" s="378">
        <v>0</v>
      </c>
      <c r="AO586" s="378">
        <v>0</v>
      </c>
      <c r="AP586" s="378">
        <v>25</v>
      </c>
      <c r="AQ586" s="378">
        <v>10</v>
      </c>
      <c r="AR586" s="378">
        <v>0.5</v>
      </c>
      <c r="AS586" s="378">
        <v>0</v>
      </c>
      <c r="AT586" s="378">
        <v>0</v>
      </c>
      <c r="AU586" s="378">
        <v>1</v>
      </c>
      <c r="AV586" s="378">
        <v>8</v>
      </c>
      <c r="AW586" s="378">
        <v>0.1</v>
      </c>
      <c r="AX586" s="378">
        <v>0</v>
      </c>
      <c r="AY586" s="379">
        <v>2.08</v>
      </c>
      <c r="AZ586" s="379">
        <v>35.43</v>
      </c>
    </row>
    <row r="587" spans="2:52" ht="17">
      <c r="B587" t="s">
        <v>1483</v>
      </c>
      <c r="AE587" s="376"/>
      <c r="AF587" s="376" t="s">
        <v>120</v>
      </c>
      <c r="AG587" s="375" t="s">
        <v>2235</v>
      </c>
      <c r="AH587" s="375" t="s">
        <v>1502</v>
      </c>
      <c r="AI587" s="375"/>
      <c r="AJ587" s="375"/>
      <c r="AK587" s="375"/>
      <c r="AL587" s="378" t="s">
        <v>1478</v>
      </c>
      <c r="AM587" s="378">
        <v>14</v>
      </c>
      <c r="AN587" s="378">
        <v>0</v>
      </c>
      <c r="AO587" s="378">
        <v>0</v>
      </c>
      <c r="AP587" s="378">
        <v>26</v>
      </c>
      <c r="AQ587" s="378">
        <v>5.8</v>
      </c>
      <c r="AR587" s="378">
        <v>0.7</v>
      </c>
      <c r="AS587" s="378">
        <v>0</v>
      </c>
      <c r="AT587" s="378">
        <v>0</v>
      </c>
      <c r="AU587" s="378">
        <v>1</v>
      </c>
      <c r="AV587" s="378">
        <v>4</v>
      </c>
      <c r="AW587" s="378">
        <v>0.1</v>
      </c>
      <c r="AX587" s="378">
        <v>0</v>
      </c>
      <c r="AY587" s="379">
        <v>2.0699999999999998</v>
      </c>
      <c r="AZ587" s="379">
        <v>35.130000000000003</v>
      </c>
    </row>
    <row r="588" spans="2:52" ht="17">
      <c r="B588" t="s">
        <v>120</v>
      </c>
      <c r="C588" t="s">
        <v>965</v>
      </c>
      <c r="D588" t="s">
        <v>1488</v>
      </c>
      <c r="H588" t="s">
        <v>1465</v>
      </c>
      <c r="I588">
        <v>17</v>
      </c>
      <c r="J588">
        <v>7</v>
      </c>
      <c r="K588">
        <v>1</v>
      </c>
      <c r="L588">
        <v>0</v>
      </c>
      <c r="M588">
        <v>0</v>
      </c>
      <c r="N588">
        <v>0</v>
      </c>
      <c r="O588">
        <v>0</v>
      </c>
      <c r="P588">
        <v>0</v>
      </c>
      <c r="Q588">
        <v>0</v>
      </c>
      <c r="R588">
        <v>1</v>
      </c>
      <c r="S588">
        <v>3</v>
      </c>
      <c r="T588">
        <v>0</v>
      </c>
      <c r="U588">
        <v>33</v>
      </c>
      <c r="V588">
        <v>21</v>
      </c>
      <c r="W588">
        <v>325</v>
      </c>
      <c r="X588">
        <v>1</v>
      </c>
      <c r="Y588">
        <v>0</v>
      </c>
      <c r="Z588">
        <v>2.4500000000000002</v>
      </c>
      <c r="AA588">
        <v>41.64</v>
      </c>
      <c r="AE588" s="376"/>
      <c r="AF588" s="376" t="s">
        <v>120</v>
      </c>
      <c r="AG588" s="375" t="s">
        <v>2236</v>
      </c>
      <c r="AH588" s="375" t="s">
        <v>1513</v>
      </c>
      <c r="AI588" s="375"/>
      <c r="AJ588" s="375"/>
      <c r="AK588" s="375"/>
      <c r="AL588" s="378" t="s">
        <v>8</v>
      </c>
      <c r="AM588" s="378">
        <v>13</v>
      </c>
      <c r="AN588" s="378">
        <v>1</v>
      </c>
      <c r="AO588" s="378">
        <v>0</v>
      </c>
      <c r="AP588" s="378">
        <v>17</v>
      </c>
      <c r="AQ588" s="378">
        <v>7.3</v>
      </c>
      <c r="AR588" s="378">
        <v>1</v>
      </c>
      <c r="AS588" s="378">
        <v>0</v>
      </c>
      <c r="AT588" s="378">
        <v>0</v>
      </c>
      <c r="AU588" s="378">
        <v>3</v>
      </c>
      <c r="AV588" s="378">
        <v>8</v>
      </c>
      <c r="AW588" s="378">
        <v>0.2</v>
      </c>
      <c r="AX588" s="378">
        <v>0</v>
      </c>
      <c r="AY588" s="379">
        <v>2.06</v>
      </c>
      <c r="AZ588" s="379">
        <v>35.04</v>
      </c>
    </row>
    <row r="589" spans="2:52" ht="18">
      <c r="B589" t="s">
        <v>1483</v>
      </c>
      <c r="AE589" s="376"/>
      <c r="AF589" s="376" t="s">
        <v>120</v>
      </c>
      <c r="AG589" s="377" t="s">
        <v>1396</v>
      </c>
      <c r="AH589" s="377" t="s">
        <v>1708</v>
      </c>
      <c r="AI589" s="377"/>
      <c r="AJ589" s="377"/>
      <c r="AK589" s="377"/>
      <c r="AL589" s="378" t="s">
        <v>38</v>
      </c>
      <c r="AM589" s="378">
        <v>14</v>
      </c>
      <c r="AN589" s="378">
        <v>11</v>
      </c>
      <c r="AO589" s="378">
        <v>2</v>
      </c>
      <c r="AP589" s="378">
        <v>15</v>
      </c>
      <c r="AQ589" s="378">
        <v>6.1</v>
      </c>
      <c r="AR589" s="378">
        <v>1.4</v>
      </c>
      <c r="AS589" s="378">
        <v>1</v>
      </c>
      <c r="AT589" s="378">
        <v>1</v>
      </c>
      <c r="AU589" s="378">
        <v>2</v>
      </c>
      <c r="AV589" s="378">
        <v>9</v>
      </c>
      <c r="AW589" s="378">
        <v>0.2</v>
      </c>
      <c r="AX589" s="378">
        <v>0</v>
      </c>
      <c r="AY589" s="379">
        <v>2.06</v>
      </c>
      <c r="AZ589" s="379">
        <v>35.020000000000003</v>
      </c>
    </row>
    <row r="590" spans="2:52" ht="18">
      <c r="B590" t="s">
        <v>120</v>
      </c>
      <c r="C590" t="s">
        <v>446</v>
      </c>
      <c r="D590" t="s">
        <v>1489</v>
      </c>
      <c r="H590" t="s">
        <v>1466</v>
      </c>
      <c r="I590">
        <v>4</v>
      </c>
      <c r="J590">
        <v>11</v>
      </c>
      <c r="K590">
        <v>3</v>
      </c>
      <c r="L590">
        <v>0</v>
      </c>
      <c r="M590">
        <v>0</v>
      </c>
      <c r="N590">
        <v>0</v>
      </c>
      <c r="O590">
        <v>0</v>
      </c>
      <c r="P590">
        <v>0</v>
      </c>
      <c r="Q590">
        <v>0</v>
      </c>
      <c r="R590">
        <v>58</v>
      </c>
      <c r="S590">
        <v>229</v>
      </c>
      <c r="T590">
        <v>3</v>
      </c>
      <c r="U590">
        <v>10</v>
      </c>
      <c r="V590">
        <v>6</v>
      </c>
      <c r="W590">
        <v>33</v>
      </c>
      <c r="X590">
        <v>0</v>
      </c>
      <c r="Y590">
        <v>1</v>
      </c>
      <c r="Z590">
        <v>2.44</v>
      </c>
      <c r="AA590">
        <v>41.41</v>
      </c>
      <c r="AE590" s="376"/>
      <c r="AF590" s="376" t="s">
        <v>120</v>
      </c>
      <c r="AG590" s="377" t="s">
        <v>2006</v>
      </c>
      <c r="AH590" s="377" t="s">
        <v>1729</v>
      </c>
      <c r="AI590" s="377"/>
      <c r="AJ590" s="377"/>
      <c r="AK590" s="377"/>
      <c r="AL590" s="378" t="s">
        <v>16</v>
      </c>
      <c r="AM590" s="378">
        <v>6</v>
      </c>
      <c r="AN590" s="378">
        <v>0</v>
      </c>
      <c r="AO590" s="378">
        <v>0</v>
      </c>
      <c r="AP590" s="378">
        <v>15</v>
      </c>
      <c r="AQ590" s="378">
        <v>18.600000000000001</v>
      </c>
      <c r="AR590" s="378">
        <v>2.1</v>
      </c>
      <c r="AS590" s="378">
        <v>0</v>
      </c>
      <c r="AT590" s="378">
        <v>1</v>
      </c>
      <c r="AU590" s="378">
        <v>0</v>
      </c>
      <c r="AV590" s="378">
        <v>2</v>
      </c>
      <c r="AW590" s="378">
        <v>0</v>
      </c>
      <c r="AX590" s="378">
        <v>0</v>
      </c>
      <c r="AY590" s="379">
        <v>2.0499999999999998</v>
      </c>
      <c r="AZ590" s="379">
        <v>34.770000000000003</v>
      </c>
    </row>
    <row r="591" spans="2:52" ht="18">
      <c r="B591" t="s">
        <v>1483</v>
      </c>
      <c r="AE591" s="376"/>
      <c r="AF591" s="376" t="s">
        <v>120</v>
      </c>
      <c r="AG591" s="377" t="s">
        <v>2007</v>
      </c>
      <c r="AH591" s="377" t="s">
        <v>1709</v>
      </c>
      <c r="AI591" s="377"/>
      <c r="AJ591" s="377"/>
      <c r="AK591" s="377"/>
      <c r="AL591" s="378" t="s">
        <v>52</v>
      </c>
      <c r="AM591" s="378">
        <v>11</v>
      </c>
      <c r="AN591" s="378">
        <v>0</v>
      </c>
      <c r="AO591" s="378">
        <v>0</v>
      </c>
      <c r="AP591" s="378">
        <v>22</v>
      </c>
      <c r="AQ591" s="378">
        <v>8.4</v>
      </c>
      <c r="AR591" s="378">
        <v>2.1</v>
      </c>
      <c r="AS591" s="378">
        <v>0</v>
      </c>
      <c r="AT591" s="378">
        <v>0</v>
      </c>
      <c r="AU591" s="378">
        <v>0</v>
      </c>
      <c r="AV591" s="378">
        <v>2</v>
      </c>
      <c r="AW591" s="378">
        <v>0</v>
      </c>
      <c r="AX591" s="378">
        <v>0</v>
      </c>
      <c r="AY591" s="379">
        <v>2.04</v>
      </c>
      <c r="AZ591" s="379">
        <v>34.67</v>
      </c>
    </row>
    <row r="592" spans="2:52" ht="18">
      <c r="B592" t="s">
        <v>120</v>
      </c>
      <c r="C592" t="s">
        <v>589</v>
      </c>
      <c r="D592" t="s">
        <v>1509</v>
      </c>
      <c r="H592" t="s">
        <v>13</v>
      </c>
      <c r="I592">
        <v>8</v>
      </c>
      <c r="J592">
        <v>14</v>
      </c>
      <c r="K592">
        <v>1</v>
      </c>
      <c r="L592">
        <v>0</v>
      </c>
      <c r="M592">
        <v>0</v>
      </c>
      <c r="N592">
        <v>0</v>
      </c>
      <c r="O592">
        <v>0</v>
      </c>
      <c r="P592">
        <v>0</v>
      </c>
      <c r="Q592">
        <v>0</v>
      </c>
      <c r="R592">
        <v>0</v>
      </c>
      <c r="S592">
        <v>0</v>
      </c>
      <c r="T592">
        <v>0</v>
      </c>
      <c r="U592">
        <v>49</v>
      </c>
      <c r="V592">
        <v>37</v>
      </c>
      <c r="W592">
        <v>335</v>
      </c>
      <c r="X592">
        <v>2</v>
      </c>
      <c r="Y592">
        <v>1</v>
      </c>
      <c r="Z592">
        <v>2.4300000000000002</v>
      </c>
      <c r="AA592">
        <v>41.36</v>
      </c>
      <c r="AE592" s="376"/>
      <c r="AF592" s="376" t="s">
        <v>120</v>
      </c>
      <c r="AG592" s="377" t="s">
        <v>2008</v>
      </c>
      <c r="AH592" s="377" t="s">
        <v>1709</v>
      </c>
      <c r="AI592" s="377"/>
      <c r="AJ592" s="377"/>
      <c r="AK592" s="377"/>
      <c r="AL592" s="378" t="s">
        <v>52</v>
      </c>
      <c r="AM592" s="378">
        <v>11</v>
      </c>
      <c r="AN592" s="378">
        <v>2</v>
      </c>
      <c r="AO592" s="378">
        <v>0</v>
      </c>
      <c r="AP592" s="378">
        <v>25</v>
      </c>
      <c r="AQ592" s="378">
        <v>9.5</v>
      </c>
      <c r="AR592" s="378">
        <v>1.2</v>
      </c>
      <c r="AS592" s="378">
        <v>0</v>
      </c>
      <c r="AT592" s="378">
        <v>0</v>
      </c>
      <c r="AU592" s="378">
        <v>0</v>
      </c>
      <c r="AV592" s="378">
        <v>1</v>
      </c>
      <c r="AW592" s="378">
        <v>0</v>
      </c>
      <c r="AX592" s="378">
        <v>0</v>
      </c>
      <c r="AY592" s="379">
        <v>2.0299999999999998</v>
      </c>
      <c r="AZ592" s="379">
        <v>34.590000000000003</v>
      </c>
    </row>
    <row r="593" spans="2:52" ht="17">
      <c r="B593" t="s">
        <v>1483</v>
      </c>
      <c r="AE593" s="376"/>
      <c r="AF593" s="376" t="s">
        <v>120</v>
      </c>
      <c r="AG593" s="375" t="s">
        <v>1433</v>
      </c>
      <c r="AH593" s="375" t="s">
        <v>1494</v>
      </c>
      <c r="AI593" s="375"/>
      <c r="AJ593" s="375"/>
      <c r="AK593" s="375"/>
      <c r="AL593" s="378" t="s">
        <v>4</v>
      </c>
      <c r="AM593" s="378">
        <v>7</v>
      </c>
      <c r="AN593" s="378">
        <v>5</v>
      </c>
      <c r="AO593" s="378">
        <v>1</v>
      </c>
      <c r="AP593" s="378">
        <v>14</v>
      </c>
      <c r="AQ593" s="378">
        <v>6.3</v>
      </c>
      <c r="AR593" s="378">
        <v>1.4</v>
      </c>
      <c r="AS593" s="378">
        <v>1</v>
      </c>
      <c r="AT593" s="378">
        <v>1</v>
      </c>
      <c r="AU593" s="378">
        <v>2</v>
      </c>
      <c r="AV593" s="378">
        <v>7</v>
      </c>
      <c r="AW593" s="378">
        <v>0.2</v>
      </c>
      <c r="AX593" s="378">
        <v>0</v>
      </c>
      <c r="AY593" s="379">
        <v>2.0099999999999998</v>
      </c>
      <c r="AZ593" s="379">
        <v>34.21</v>
      </c>
    </row>
    <row r="594" spans="2:52" ht="18">
      <c r="B594" t="s">
        <v>120</v>
      </c>
      <c r="C594" t="s">
        <v>477</v>
      </c>
      <c r="D594" t="s">
        <v>1487</v>
      </c>
      <c r="H594" t="s">
        <v>1463</v>
      </c>
      <c r="I594">
        <v>14</v>
      </c>
      <c r="J594">
        <v>10</v>
      </c>
      <c r="K594">
        <v>1</v>
      </c>
      <c r="L594">
        <v>0</v>
      </c>
      <c r="M594">
        <v>0</v>
      </c>
      <c r="N594">
        <v>0</v>
      </c>
      <c r="O594">
        <v>0</v>
      </c>
      <c r="P594">
        <v>0</v>
      </c>
      <c r="Q594">
        <v>0</v>
      </c>
      <c r="R594">
        <v>0</v>
      </c>
      <c r="S594">
        <v>0</v>
      </c>
      <c r="T594">
        <v>0</v>
      </c>
      <c r="U594">
        <v>45</v>
      </c>
      <c r="V594">
        <v>27</v>
      </c>
      <c r="W594">
        <v>305</v>
      </c>
      <c r="X594">
        <v>2</v>
      </c>
      <c r="Y594">
        <v>0</v>
      </c>
      <c r="Z594">
        <v>2.41</v>
      </c>
      <c r="AA594">
        <v>40.96</v>
      </c>
      <c r="AE594" s="376"/>
      <c r="AF594" s="376" t="s">
        <v>120</v>
      </c>
      <c r="AG594" s="377" t="s">
        <v>1822</v>
      </c>
      <c r="AH594" s="377" t="s">
        <v>1733</v>
      </c>
      <c r="AI594" s="377"/>
      <c r="AJ594" s="377"/>
      <c r="AK594" s="377"/>
      <c r="AL594" s="378" t="s">
        <v>53</v>
      </c>
      <c r="AM594" s="378">
        <v>6</v>
      </c>
      <c r="AN594" s="378">
        <v>0</v>
      </c>
      <c r="AO594" s="378">
        <v>0</v>
      </c>
      <c r="AP594" s="378">
        <v>23</v>
      </c>
      <c r="AQ594" s="378">
        <v>16.600000000000001</v>
      </c>
      <c r="AR594" s="378">
        <v>0.7</v>
      </c>
      <c r="AS594" s="378">
        <v>0</v>
      </c>
      <c r="AT594" s="378">
        <v>0</v>
      </c>
      <c r="AU594" s="378">
        <v>0</v>
      </c>
      <c r="AV594" s="378">
        <v>1</v>
      </c>
      <c r="AW594" s="378">
        <v>0</v>
      </c>
      <c r="AX594" s="378">
        <v>0</v>
      </c>
      <c r="AY594" s="379">
        <v>2.63</v>
      </c>
      <c r="AZ594" s="379">
        <v>34.17</v>
      </c>
    </row>
    <row r="595" spans="2:52" ht="17">
      <c r="B595" t="s">
        <v>1483</v>
      </c>
      <c r="AE595" s="376"/>
      <c r="AF595" s="376" t="s">
        <v>120</v>
      </c>
      <c r="AG595" s="375" t="s">
        <v>1823</v>
      </c>
      <c r="AH595" s="375" t="s">
        <v>1489</v>
      </c>
      <c r="AI595" s="375"/>
      <c r="AJ595" s="375"/>
      <c r="AK595" s="375"/>
      <c r="AL595" s="378" t="s">
        <v>1466</v>
      </c>
      <c r="AM595" s="378">
        <v>11</v>
      </c>
      <c r="AN595" s="378">
        <v>0</v>
      </c>
      <c r="AO595" s="378">
        <v>0</v>
      </c>
      <c r="AP595" s="378">
        <v>22</v>
      </c>
      <c r="AQ595" s="378">
        <v>11.3</v>
      </c>
      <c r="AR595" s="378">
        <v>0.6</v>
      </c>
      <c r="AS595" s="378">
        <v>1</v>
      </c>
      <c r="AT595" s="378">
        <v>1</v>
      </c>
      <c r="AU595" s="378">
        <v>0</v>
      </c>
      <c r="AV595" s="378">
        <v>2</v>
      </c>
      <c r="AW595" s="378">
        <v>0</v>
      </c>
      <c r="AX595" s="378">
        <v>0</v>
      </c>
      <c r="AY595" s="379">
        <v>2.0099999999999998</v>
      </c>
      <c r="AZ595" s="379">
        <v>34.15</v>
      </c>
    </row>
    <row r="596" spans="2:52" ht="18">
      <c r="B596" t="s">
        <v>1464</v>
      </c>
      <c r="C596" t="s">
        <v>445</v>
      </c>
      <c r="D596" t="s">
        <v>1484</v>
      </c>
      <c r="H596" t="s">
        <v>1459</v>
      </c>
      <c r="I596">
        <v>9</v>
      </c>
      <c r="J596">
        <v>7</v>
      </c>
      <c r="K596">
        <v>9</v>
      </c>
      <c r="L596">
        <v>1</v>
      </c>
      <c r="M596">
        <v>0</v>
      </c>
      <c r="N596">
        <v>0</v>
      </c>
      <c r="O596">
        <v>0</v>
      </c>
      <c r="P596">
        <v>0</v>
      </c>
      <c r="Q596">
        <v>0</v>
      </c>
      <c r="R596">
        <v>67</v>
      </c>
      <c r="S596">
        <v>252</v>
      </c>
      <c r="T596">
        <v>2</v>
      </c>
      <c r="U596">
        <v>13</v>
      </c>
      <c r="V596">
        <v>10</v>
      </c>
      <c r="W596">
        <v>80</v>
      </c>
      <c r="X596">
        <v>0</v>
      </c>
      <c r="Y596">
        <v>1</v>
      </c>
      <c r="Z596">
        <v>2.39</v>
      </c>
      <c r="AA596">
        <v>40.71</v>
      </c>
      <c r="AE596" s="376"/>
      <c r="AF596" s="376" t="s">
        <v>120</v>
      </c>
      <c r="AG596" s="377" t="s">
        <v>2009</v>
      </c>
      <c r="AH596" s="377" t="s">
        <v>1709</v>
      </c>
      <c r="AI596" s="377"/>
      <c r="AJ596" s="377"/>
      <c r="AK596" s="377"/>
      <c r="AL596" s="378" t="s">
        <v>52</v>
      </c>
      <c r="AM596" s="378">
        <v>11</v>
      </c>
      <c r="AN596" s="378">
        <v>0</v>
      </c>
      <c r="AO596" s="378">
        <v>0</v>
      </c>
      <c r="AP596" s="378">
        <v>18</v>
      </c>
      <c r="AQ596" s="378">
        <v>12</v>
      </c>
      <c r="AR596" s="378">
        <v>1.5</v>
      </c>
      <c r="AS596" s="378">
        <v>2</v>
      </c>
      <c r="AT596" s="378">
        <v>0</v>
      </c>
      <c r="AU596" s="378">
        <v>0</v>
      </c>
      <c r="AV596" s="378">
        <v>1</v>
      </c>
      <c r="AW596" s="378">
        <v>0</v>
      </c>
      <c r="AX596" s="378">
        <v>0</v>
      </c>
      <c r="AY596" s="379">
        <v>2</v>
      </c>
      <c r="AZ596" s="379">
        <v>34.06</v>
      </c>
    </row>
    <row r="597" spans="2:52" ht="17">
      <c r="B597" t="s">
        <v>1483</v>
      </c>
      <c r="AE597" s="376"/>
      <c r="AF597" s="376" t="s">
        <v>120</v>
      </c>
      <c r="AG597" s="375" t="s">
        <v>2010</v>
      </c>
      <c r="AH597" s="375" t="s">
        <v>1500</v>
      </c>
      <c r="AI597" s="375"/>
      <c r="AJ597" s="375"/>
      <c r="AK597" s="375"/>
      <c r="AL597" s="378" t="s">
        <v>1477</v>
      </c>
      <c r="AM597" s="378">
        <v>11</v>
      </c>
      <c r="AN597" s="378">
        <v>0</v>
      </c>
      <c r="AO597" s="378">
        <v>0</v>
      </c>
      <c r="AP597" s="378">
        <v>15</v>
      </c>
      <c r="AQ597" s="378">
        <v>10</v>
      </c>
      <c r="AR597" s="378">
        <v>3.5</v>
      </c>
      <c r="AS597" s="378">
        <v>0</v>
      </c>
      <c r="AT597" s="378">
        <v>0</v>
      </c>
      <c r="AU597" s="378">
        <v>0</v>
      </c>
      <c r="AV597" s="378">
        <v>2</v>
      </c>
      <c r="AW597" s="378">
        <v>0</v>
      </c>
      <c r="AX597" s="378">
        <v>0</v>
      </c>
      <c r="AY597" s="379">
        <v>2</v>
      </c>
      <c r="AZ597" s="379">
        <v>34.049999999999997</v>
      </c>
    </row>
    <row r="598" spans="2:52" ht="17">
      <c r="B598" t="s">
        <v>1460</v>
      </c>
      <c r="C598" t="s">
        <v>1349</v>
      </c>
      <c r="D598" t="s">
        <v>1541</v>
      </c>
      <c r="H598" t="s">
        <v>433</v>
      </c>
      <c r="I598">
        <v>30</v>
      </c>
      <c r="J598">
        <v>8</v>
      </c>
      <c r="K598">
        <v>1</v>
      </c>
      <c r="L598">
        <v>0</v>
      </c>
      <c r="M598">
        <v>0</v>
      </c>
      <c r="N598">
        <v>0</v>
      </c>
      <c r="O598">
        <v>0</v>
      </c>
      <c r="P598">
        <v>0</v>
      </c>
      <c r="Q598">
        <v>0</v>
      </c>
      <c r="R598">
        <v>0</v>
      </c>
      <c r="S598">
        <v>0</v>
      </c>
      <c r="T598">
        <v>0</v>
      </c>
      <c r="U598">
        <v>33</v>
      </c>
      <c r="V598">
        <v>23</v>
      </c>
      <c r="W598">
        <v>232</v>
      </c>
      <c r="X598">
        <v>3</v>
      </c>
      <c r="Y598">
        <v>0</v>
      </c>
      <c r="Z598">
        <v>2.36</v>
      </c>
      <c r="AA598">
        <v>40.200000000000003</v>
      </c>
      <c r="AE598" s="376"/>
      <c r="AF598" s="376" t="s">
        <v>120</v>
      </c>
      <c r="AG598" s="375" t="s">
        <v>1824</v>
      </c>
      <c r="AH598" s="375" t="s">
        <v>1487</v>
      </c>
      <c r="AI598" s="375"/>
      <c r="AJ598" s="375"/>
      <c r="AK598" s="375"/>
      <c r="AL598" s="378" t="s">
        <v>1463</v>
      </c>
      <c r="AM598" s="378">
        <v>10</v>
      </c>
      <c r="AN598" s="378">
        <v>0</v>
      </c>
      <c r="AO598" s="378">
        <v>0</v>
      </c>
      <c r="AP598" s="378">
        <v>20</v>
      </c>
      <c r="AQ598" s="378">
        <v>8.1999999999999993</v>
      </c>
      <c r="AR598" s="378">
        <v>1.9</v>
      </c>
      <c r="AS598" s="378">
        <v>0</v>
      </c>
      <c r="AT598" s="378">
        <v>1</v>
      </c>
      <c r="AU598" s="378">
        <v>0</v>
      </c>
      <c r="AV598" s="378">
        <v>2</v>
      </c>
      <c r="AW598" s="378">
        <v>0</v>
      </c>
      <c r="AX598" s="378">
        <v>0</v>
      </c>
      <c r="AY598" s="379">
        <v>1.98</v>
      </c>
      <c r="AZ598" s="379">
        <v>33.74</v>
      </c>
    </row>
    <row r="599" spans="2:52" ht="17">
      <c r="B599" t="s">
        <v>1483</v>
      </c>
      <c r="AE599" s="376"/>
      <c r="AF599" s="376" t="s">
        <v>120</v>
      </c>
      <c r="AG599" s="375" t="s">
        <v>2011</v>
      </c>
      <c r="AH599" s="375" t="s">
        <v>1523</v>
      </c>
      <c r="AI599" s="375"/>
      <c r="AJ599" s="375"/>
      <c r="AK599" s="375"/>
      <c r="AL599" s="378" t="s">
        <v>29</v>
      </c>
      <c r="AM599" s="378">
        <v>10</v>
      </c>
      <c r="AN599" s="378">
        <v>0</v>
      </c>
      <c r="AO599" s="378">
        <v>0</v>
      </c>
      <c r="AP599" s="378">
        <v>19</v>
      </c>
      <c r="AQ599" s="378">
        <v>11</v>
      </c>
      <c r="AR599" s="378">
        <v>2.2000000000000002</v>
      </c>
      <c r="AS599" s="378">
        <v>0</v>
      </c>
      <c r="AT599" s="378">
        <v>0</v>
      </c>
      <c r="AU599" s="378">
        <v>0</v>
      </c>
      <c r="AV599" s="378">
        <v>2</v>
      </c>
      <c r="AW599" s="378">
        <v>0</v>
      </c>
      <c r="AX599" s="378">
        <v>0</v>
      </c>
      <c r="AY599" s="379">
        <v>1.96</v>
      </c>
      <c r="AZ599" s="379">
        <v>33.380000000000003</v>
      </c>
    </row>
    <row r="600" spans="2:52" ht="17">
      <c r="B600" t="s">
        <v>120</v>
      </c>
      <c r="C600" t="s">
        <v>1013</v>
      </c>
      <c r="D600" t="s">
        <v>1498</v>
      </c>
      <c r="H600" t="s">
        <v>1475</v>
      </c>
      <c r="I600">
        <v>2</v>
      </c>
      <c r="J600">
        <v>6</v>
      </c>
      <c r="K600">
        <v>0</v>
      </c>
      <c r="L600">
        <v>0</v>
      </c>
      <c r="M600">
        <v>0</v>
      </c>
      <c r="N600">
        <v>0</v>
      </c>
      <c r="O600">
        <v>0</v>
      </c>
      <c r="P600">
        <v>0</v>
      </c>
      <c r="Q600">
        <v>0</v>
      </c>
      <c r="R600">
        <v>0</v>
      </c>
      <c r="S600">
        <v>0</v>
      </c>
      <c r="T600">
        <v>0</v>
      </c>
      <c r="U600">
        <v>26</v>
      </c>
      <c r="V600">
        <v>13</v>
      </c>
      <c r="W600">
        <v>221</v>
      </c>
      <c r="X600">
        <v>3</v>
      </c>
      <c r="Y600">
        <v>0</v>
      </c>
      <c r="Z600">
        <v>2.36</v>
      </c>
      <c r="AA600">
        <v>40.19</v>
      </c>
      <c r="AE600" s="376"/>
      <c r="AF600" s="376" t="s">
        <v>120</v>
      </c>
      <c r="AG600" s="375" t="s">
        <v>2237</v>
      </c>
      <c r="AH600" s="375" t="s">
        <v>1516</v>
      </c>
      <c r="AI600" s="375"/>
      <c r="AJ600" s="375"/>
      <c r="AK600" s="375"/>
      <c r="AL600" s="378" t="s">
        <v>2</v>
      </c>
      <c r="AM600" s="378">
        <v>6</v>
      </c>
      <c r="AN600" s="378">
        <v>5</v>
      </c>
      <c r="AO600" s="378">
        <v>1</v>
      </c>
      <c r="AP600" s="378">
        <v>15</v>
      </c>
      <c r="AQ600" s="378">
        <v>6</v>
      </c>
      <c r="AR600" s="378">
        <v>1</v>
      </c>
      <c r="AS600" s="378">
        <v>1</v>
      </c>
      <c r="AT600" s="378">
        <v>1</v>
      </c>
      <c r="AU600" s="378">
        <v>2</v>
      </c>
      <c r="AV600" s="378">
        <v>6</v>
      </c>
      <c r="AW600" s="378">
        <v>0.2</v>
      </c>
      <c r="AX600" s="378">
        <v>0</v>
      </c>
      <c r="AY600" s="379">
        <v>1.96</v>
      </c>
      <c r="AZ600" s="379">
        <v>33.36</v>
      </c>
    </row>
    <row r="601" spans="2:52" ht="17">
      <c r="B601" t="s">
        <v>1483</v>
      </c>
      <c r="AE601" s="376"/>
      <c r="AF601" s="376" t="s">
        <v>120</v>
      </c>
      <c r="AG601" s="375" t="s">
        <v>2238</v>
      </c>
      <c r="AH601" s="375" t="s">
        <v>1494</v>
      </c>
      <c r="AI601" s="375"/>
      <c r="AJ601" s="375"/>
      <c r="AK601" s="375"/>
      <c r="AL601" s="378" t="s">
        <v>4</v>
      </c>
      <c r="AM601" s="378">
        <v>7</v>
      </c>
      <c r="AN601" s="378">
        <v>0</v>
      </c>
      <c r="AO601" s="378">
        <v>0</v>
      </c>
      <c r="AP601" s="378">
        <v>23</v>
      </c>
      <c r="AQ601" s="378">
        <v>7.5</v>
      </c>
      <c r="AR601" s="378">
        <v>0.8</v>
      </c>
      <c r="AS601" s="378">
        <v>0</v>
      </c>
      <c r="AT601" s="378">
        <v>0</v>
      </c>
      <c r="AU601" s="378">
        <v>1</v>
      </c>
      <c r="AV601" s="378">
        <v>7</v>
      </c>
      <c r="AW601" s="378">
        <v>0.1</v>
      </c>
      <c r="AX601" s="378">
        <v>0</v>
      </c>
      <c r="AY601" s="379">
        <v>1.96</v>
      </c>
      <c r="AZ601" s="379">
        <v>33.32</v>
      </c>
    </row>
    <row r="602" spans="2:52" ht="17">
      <c r="B602" t="s">
        <v>120</v>
      </c>
      <c r="C602" t="s">
        <v>977</v>
      </c>
      <c r="D602" t="s">
        <v>1501</v>
      </c>
      <c r="H602" t="s">
        <v>53</v>
      </c>
      <c r="I602">
        <v>11</v>
      </c>
      <c r="J602">
        <v>6</v>
      </c>
      <c r="K602">
        <v>1</v>
      </c>
      <c r="L602">
        <v>0</v>
      </c>
      <c r="M602">
        <v>0</v>
      </c>
      <c r="N602">
        <v>0</v>
      </c>
      <c r="O602">
        <v>0</v>
      </c>
      <c r="P602">
        <v>0</v>
      </c>
      <c r="Q602">
        <v>0</v>
      </c>
      <c r="R602">
        <v>3</v>
      </c>
      <c r="S602">
        <v>16</v>
      </c>
      <c r="T602">
        <v>0</v>
      </c>
      <c r="U602">
        <v>32</v>
      </c>
      <c r="V602">
        <v>20</v>
      </c>
      <c r="W602">
        <v>275</v>
      </c>
      <c r="X602">
        <v>2</v>
      </c>
      <c r="Y602">
        <v>1</v>
      </c>
      <c r="Z602">
        <v>2.33</v>
      </c>
      <c r="AA602">
        <v>39.549999999999997</v>
      </c>
      <c r="AE602" s="376"/>
      <c r="AF602" s="376" t="s">
        <v>120</v>
      </c>
      <c r="AG602" s="375" t="s">
        <v>2012</v>
      </c>
      <c r="AH602" s="375" t="s">
        <v>1515</v>
      </c>
      <c r="AI602" s="375"/>
      <c r="AJ602" s="375"/>
      <c r="AK602" s="375"/>
      <c r="AL602" s="378" t="s">
        <v>25</v>
      </c>
      <c r="AM602" s="378">
        <v>10</v>
      </c>
      <c r="AN602" s="378">
        <v>0</v>
      </c>
      <c r="AO602" s="378">
        <v>0</v>
      </c>
      <c r="AP602" s="378">
        <v>16</v>
      </c>
      <c r="AQ602" s="378">
        <v>15</v>
      </c>
      <c r="AR602" s="378">
        <v>2.4</v>
      </c>
      <c r="AS602" s="378">
        <v>0</v>
      </c>
      <c r="AT602" s="378">
        <v>0</v>
      </c>
      <c r="AU602" s="378">
        <v>0</v>
      </c>
      <c r="AV602" s="378">
        <v>1</v>
      </c>
      <c r="AW602" s="378">
        <v>0</v>
      </c>
      <c r="AX602" s="378">
        <v>0</v>
      </c>
      <c r="AY602" s="379">
        <v>1.95</v>
      </c>
      <c r="AZ602" s="379">
        <v>33.18</v>
      </c>
    </row>
    <row r="603" spans="2:52" ht="17">
      <c r="B603" t="s">
        <v>1483</v>
      </c>
      <c r="AE603" s="376"/>
      <c r="AF603" s="376" t="s">
        <v>120</v>
      </c>
      <c r="AG603" s="375" t="s">
        <v>2239</v>
      </c>
      <c r="AH603" s="375" t="s">
        <v>1498</v>
      </c>
      <c r="AI603" s="375"/>
      <c r="AJ603" s="375"/>
      <c r="AK603" s="375"/>
      <c r="AL603" s="378" t="s">
        <v>1475</v>
      </c>
      <c r="AM603" s="378">
        <v>6</v>
      </c>
      <c r="AN603" s="378">
        <v>0</v>
      </c>
      <c r="AO603" s="378">
        <v>0</v>
      </c>
      <c r="AP603" s="378">
        <v>24</v>
      </c>
      <c r="AQ603" s="378">
        <v>6.4</v>
      </c>
      <c r="AR603" s="378">
        <v>0.6</v>
      </c>
      <c r="AS603" s="378">
        <v>0</v>
      </c>
      <c r="AT603" s="378">
        <v>0</v>
      </c>
      <c r="AU603" s="378">
        <v>1</v>
      </c>
      <c r="AV603" s="378">
        <v>10</v>
      </c>
      <c r="AW603" s="378">
        <v>0.1</v>
      </c>
      <c r="AX603" s="378">
        <v>0</v>
      </c>
      <c r="AY603" s="379">
        <v>1.94</v>
      </c>
      <c r="AZ603" s="379">
        <v>32.96</v>
      </c>
    </row>
    <row r="604" spans="2:52" ht="17">
      <c r="B604" t="s">
        <v>1458</v>
      </c>
      <c r="C604" t="s">
        <v>448</v>
      </c>
      <c r="D604" t="s">
        <v>1488</v>
      </c>
      <c r="H604" t="s">
        <v>1465</v>
      </c>
      <c r="I604">
        <v>31</v>
      </c>
      <c r="J604">
        <v>7</v>
      </c>
      <c r="K604">
        <v>12</v>
      </c>
      <c r="L604">
        <v>2</v>
      </c>
      <c r="M604">
        <v>0</v>
      </c>
      <c r="N604">
        <v>0</v>
      </c>
      <c r="O604">
        <v>0</v>
      </c>
      <c r="P604">
        <v>0</v>
      </c>
      <c r="Q604">
        <v>0</v>
      </c>
      <c r="R604">
        <v>36</v>
      </c>
      <c r="S604">
        <v>170</v>
      </c>
      <c r="T604">
        <v>3</v>
      </c>
      <c r="U604">
        <v>5</v>
      </c>
      <c r="V604">
        <v>4</v>
      </c>
      <c r="W604">
        <v>28</v>
      </c>
      <c r="X604">
        <v>0</v>
      </c>
      <c r="Y604">
        <v>0</v>
      </c>
      <c r="Z604">
        <v>2.31</v>
      </c>
      <c r="AA604">
        <v>39.299999999999997</v>
      </c>
      <c r="AE604" s="376"/>
      <c r="AF604" s="376" t="s">
        <v>120</v>
      </c>
      <c r="AG604" s="375" t="s">
        <v>2013</v>
      </c>
      <c r="AH604" s="375" t="s">
        <v>1484</v>
      </c>
      <c r="AI604" s="375"/>
      <c r="AJ604" s="375"/>
      <c r="AK604" s="375"/>
      <c r="AL604" s="378" t="s">
        <v>1459</v>
      </c>
      <c r="AM604" s="378">
        <v>7</v>
      </c>
      <c r="AN604" s="378">
        <v>0</v>
      </c>
      <c r="AO604" s="378">
        <v>0</v>
      </c>
      <c r="AP604" s="378">
        <v>14</v>
      </c>
      <c r="AQ604" s="378">
        <v>7.1</v>
      </c>
      <c r="AR604" s="378">
        <v>2.8</v>
      </c>
      <c r="AS604" s="378">
        <v>1</v>
      </c>
      <c r="AT604" s="378">
        <v>1</v>
      </c>
      <c r="AU604" s="378">
        <v>0</v>
      </c>
      <c r="AV604" s="378">
        <v>4</v>
      </c>
      <c r="AW604" s="378">
        <v>0</v>
      </c>
      <c r="AX604" s="378">
        <v>0</v>
      </c>
      <c r="AY604" s="379">
        <v>1.93</v>
      </c>
      <c r="AZ604" s="379">
        <v>32.840000000000003</v>
      </c>
    </row>
    <row r="605" spans="2:52" ht="17">
      <c r="B605" t="s">
        <v>1483</v>
      </c>
      <c r="AE605" s="376"/>
      <c r="AF605" s="376" t="s">
        <v>120</v>
      </c>
      <c r="AG605" s="375" t="s">
        <v>2014</v>
      </c>
      <c r="AH605" s="375" t="s">
        <v>1515</v>
      </c>
      <c r="AI605" s="375"/>
      <c r="AJ605" s="375"/>
      <c r="AK605" s="375"/>
      <c r="AL605" s="378" t="s">
        <v>25</v>
      </c>
      <c r="AM605" s="378">
        <v>10</v>
      </c>
      <c r="AN605" s="378">
        <v>1</v>
      </c>
      <c r="AO605" s="378">
        <v>0</v>
      </c>
      <c r="AP605" s="378">
        <v>21</v>
      </c>
      <c r="AQ605" s="378">
        <v>8.1</v>
      </c>
      <c r="AR605" s="378">
        <v>1.9</v>
      </c>
      <c r="AS605" s="378">
        <v>0</v>
      </c>
      <c r="AT605" s="378">
        <v>0</v>
      </c>
      <c r="AU605" s="378">
        <v>0</v>
      </c>
      <c r="AV605" s="378">
        <v>1</v>
      </c>
      <c r="AW605" s="378">
        <v>0</v>
      </c>
      <c r="AX605" s="378">
        <v>0</v>
      </c>
      <c r="AY605" s="379">
        <v>1.92</v>
      </c>
      <c r="AZ605" s="379">
        <v>32.69</v>
      </c>
    </row>
    <row r="606" spans="2:52" ht="17">
      <c r="B606" t="s">
        <v>120</v>
      </c>
      <c r="C606" t="s">
        <v>609</v>
      </c>
      <c r="D606" t="s">
        <v>1513</v>
      </c>
      <c r="H606" t="s">
        <v>8</v>
      </c>
      <c r="I606">
        <v>6</v>
      </c>
      <c r="J606">
        <v>13</v>
      </c>
      <c r="K606">
        <v>0</v>
      </c>
      <c r="L606">
        <v>0</v>
      </c>
      <c r="M606">
        <v>0</v>
      </c>
      <c r="N606">
        <v>0</v>
      </c>
      <c r="O606">
        <v>0</v>
      </c>
      <c r="P606">
        <v>0</v>
      </c>
      <c r="Q606">
        <v>0</v>
      </c>
      <c r="R606">
        <v>0</v>
      </c>
      <c r="S606">
        <v>0</v>
      </c>
      <c r="T606">
        <v>0</v>
      </c>
      <c r="U606">
        <v>52</v>
      </c>
      <c r="V606">
        <v>28</v>
      </c>
      <c r="W606">
        <v>339</v>
      </c>
      <c r="X606">
        <v>1</v>
      </c>
      <c r="Y606">
        <v>0</v>
      </c>
      <c r="Z606">
        <v>2.2599999999999998</v>
      </c>
      <c r="AA606">
        <v>38.340000000000003</v>
      </c>
      <c r="AE606" s="376"/>
      <c r="AF606" s="376" t="s">
        <v>120</v>
      </c>
      <c r="AG606" s="375" t="s">
        <v>2015</v>
      </c>
      <c r="AH606" s="375" t="s">
        <v>1513</v>
      </c>
      <c r="AI606" s="375"/>
      <c r="AJ606" s="375"/>
      <c r="AK606" s="375"/>
      <c r="AL606" s="378" t="s">
        <v>8</v>
      </c>
      <c r="AM606" s="378">
        <v>13</v>
      </c>
      <c r="AN606" s="378">
        <v>0</v>
      </c>
      <c r="AO606" s="378">
        <v>0</v>
      </c>
      <c r="AP606" s="378">
        <v>15</v>
      </c>
      <c r="AQ606" s="378">
        <v>15</v>
      </c>
      <c r="AR606" s="378">
        <v>2.5</v>
      </c>
      <c r="AS606" s="378">
        <v>0</v>
      </c>
      <c r="AT606" s="378">
        <v>0</v>
      </c>
      <c r="AU606" s="378">
        <v>0</v>
      </c>
      <c r="AV606" s="378">
        <v>3</v>
      </c>
      <c r="AW606" s="378">
        <v>0</v>
      </c>
      <c r="AX606" s="378">
        <v>0</v>
      </c>
      <c r="AY606" s="379">
        <v>1.92</v>
      </c>
      <c r="AZ606" s="379">
        <v>32.58</v>
      </c>
    </row>
    <row r="607" spans="2:52" ht="18">
      <c r="B607" t="s">
        <v>1483</v>
      </c>
      <c r="AE607" s="376"/>
      <c r="AF607" s="376" t="s">
        <v>120</v>
      </c>
      <c r="AG607" s="377" t="s">
        <v>2016</v>
      </c>
      <c r="AH607" s="377" t="s">
        <v>1718</v>
      </c>
      <c r="AI607" s="377"/>
      <c r="AJ607" s="377"/>
      <c r="AK607" s="377"/>
      <c r="AL607" s="378" t="s">
        <v>29</v>
      </c>
      <c r="AM607" s="378">
        <v>10</v>
      </c>
      <c r="AN607" s="378">
        <v>0</v>
      </c>
      <c r="AO607" s="378">
        <v>0</v>
      </c>
      <c r="AP607" s="378">
        <v>15</v>
      </c>
      <c r="AQ607" s="378">
        <v>14.2</v>
      </c>
      <c r="AR607" s="378">
        <v>2.6</v>
      </c>
      <c r="AS607" s="378">
        <v>0</v>
      </c>
      <c r="AT607" s="378">
        <v>0</v>
      </c>
      <c r="AU607" s="378">
        <v>0</v>
      </c>
      <c r="AV607" s="378">
        <v>2</v>
      </c>
      <c r="AW607" s="378">
        <v>0</v>
      </c>
      <c r="AX607" s="378">
        <v>0</v>
      </c>
      <c r="AY607" s="379">
        <v>1.92</v>
      </c>
      <c r="AZ607" s="379">
        <v>32.58</v>
      </c>
    </row>
    <row r="608" spans="2:52" ht="17">
      <c r="B608" t="s">
        <v>120</v>
      </c>
      <c r="C608" t="s">
        <v>623</v>
      </c>
      <c r="D608" t="s">
        <v>1511</v>
      </c>
      <c r="H608" t="s">
        <v>49</v>
      </c>
      <c r="I608">
        <v>22</v>
      </c>
      <c r="J608">
        <v>14</v>
      </c>
      <c r="K608">
        <v>1</v>
      </c>
      <c r="L608">
        <v>0</v>
      </c>
      <c r="M608">
        <v>0</v>
      </c>
      <c r="N608">
        <v>0</v>
      </c>
      <c r="O608">
        <v>0</v>
      </c>
      <c r="P608">
        <v>0</v>
      </c>
      <c r="Q608">
        <v>0</v>
      </c>
      <c r="R608">
        <v>2</v>
      </c>
      <c r="S608">
        <v>-4</v>
      </c>
      <c r="T608">
        <v>0</v>
      </c>
      <c r="U608">
        <v>49</v>
      </c>
      <c r="V608">
        <v>25</v>
      </c>
      <c r="W608">
        <v>337</v>
      </c>
      <c r="X608">
        <v>1</v>
      </c>
      <c r="Y608">
        <v>0</v>
      </c>
      <c r="Z608">
        <v>2.2599999999999998</v>
      </c>
      <c r="AA608">
        <v>38.340000000000003</v>
      </c>
      <c r="AE608" s="376"/>
      <c r="AF608" s="376" t="s">
        <v>120</v>
      </c>
      <c r="AG608" s="375" t="s">
        <v>1825</v>
      </c>
      <c r="AH608" s="375" t="s">
        <v>1509</v>
      </c>
      <c r="AI608" s="375"/>
      <c r="AJ608" s="375"/>
      <c r="AK608" s="375"/>
      <c r="AL608" s="378" t="s">
        <v>13</v>
      </c>
      <c r="AM608" s="378">
        <v>14</v>
      </c>
      <c r="AN608" s="378">
        <v>0</v>
      </c>
      <c r="AO608" s="378">
        <v>0</v>
      </c>
      <c r="AP608" s="378">
        <v>22</v>
      </c>
      <c r="AQ608" s="378">
        <v>9.4</v>
      </c>
      <c r="AR608" s="378">
        <v>0.8</v>
      </c>
      <c r="AS608" s="378">
        <v>0</v>
      </c>
      <c r="AT608" s="378">
        <v>1</v>
      </c>
      <c r="AU608" s="378">
        <v>0</v>
      </c>
      <c r="AV608" s="378">
        <v>1</v>
      </c>
      <c r="AW608" s="378">
        <v>0</v>
      </c>
      <c r="AX608" s="378">
        <v>0</v>
      </c>
      <c r="AY608" s="379">
        <v>1.88</v>
      </c>
      <c r="AZ608" s="379">
        <v>31.96</v>
      </c>
    </row>
    <row r="609" spans="2:52" ht="17">
      <c r="B609" t="s">
        <v>1483</v>
      </c>
      <c r="AE609" s="376"/>
      <c r="AF609" s="376" t="s">
        <v>120</v>
      </c>
      <c r="AG609" s="375" t="s">
        <v>2017</v>
      </c>
      <c r="AH609" s="375" t="s">
        <v>1509</v>
      </c>
      <c r="AI609" s="375"/>
      <c r="AJ609" s="375"/>
      <c r="AK609" s="375"/>
      <c r="AL609" s="378" t="s">
        <v>13</v>
      </c>
      <c r="AM609" s="378">
        <v>14</v>
      </c>
      <c r="AN609" s="378">
        <v>0</v>
      </c>
      <c r="AO609" s="378">
        <v>0</v>
      </c>
      <c r="AP609" s="378">
        <v>21</v>
      </c>
      <c r="AQ609" s="378">
        <v>12</v>
      </c>
      <c r="AR609" s="378">
        <v>1.2</v>
      </c>
      <c r="AS609" s="378">
        <v>0</v>
      </c>
      <c r="AT609" s="378">
        <v>0</v>
      </c>
      <c r="AU609" s="378">
        <v>0</v>
      </c>
      <c r="AV609" s="378">
        <v>1</v>
      </c>
      <c r="AW609" s="378">
        <v>0</v>
      </c>
      <c r="AX609" s="378">
        <v>0</v>
      </c>
      <c r="AY609" s="379">
        <v>1.87</v>
      </c>
      <c r="AZ609" s="379">
        <v>31.85</v>
      </c>
    </row>
    <row r="610" spans="2:52" ht="17">
      <c r="B610" t="s">
        <v>120</v>
      </c>
      <c r="C610" t="s">
        <v>1576</v>
      </c>
      <c r="D610" t="s">
        <v>1509</v>
      </c>
      <c r="H610" t="s">
        <v>13</v>
      </c>
      <c r="I610">
        <v>13</v>
      </c>
      <c r="J610">
        <v>14</v>
      </c>
      <c r="K610">
        <v>0</v>
      </c>
      <c r="L610">
        <v>0</v>
      </c>
      <c r="M610">
        <v>0</v>
      </c>
      <c r="N610">
        <v>0</v>
      </c>
      <c r="O610">
        <v>0</v>
      </c>
      <c r="P610">
        <v>0</v>
      </c>
      <c r="Q610">
        <v>0</v>
      </c>
      <c r="R610">
        <v>0</v>
      </c>
      <c r="S610">
        <v>0</v>
      </c>
      <c r="T610">
        <v>0</v>
      </c>
      <c r="U610">
        <v>50</v>
      </c>
      <c r="V610">
        <v>25</v>
      </c>
      <c r="W610">
        <v>323</v>
      </c>
      <c r="X610">
        <v>1</v>
      </c>
      <c r="Y610">
        <v>0</v>
      </c>
      <c r="Z610">
        <v>2.25</v>
      </c>
      <c r="AA610">
        <v>38.33</v>
      </c>
      <c r="AE610" s="376"/>
      <c r="AF610" s="376" t="s">
        <v>120</v>
      </c>
      <c r="AG610" s="375" t="s">
        <v>2018</v>
      </c>
      <c r="AH610" s="375" t="s">
        <v>1495</v>
      </c>
      <c r="AI610" s="375"/>
      <c r="AJ610" s="375"/>
      <c r="AK610" s="375"/>
      <c r="AL610" s="378" t="s">
        <v>18</v>
      </c>
      <c r="AM610" s="378">
        <v>9</v>
      </c>
      <c r="AN610" s="378">
        <v>3</v>
      </c>
      <c r="AO610" s="378">
        <v>1</v>
      </c>
      <c r="AP610" s="378">
        <v>19</v>
      </c>
      <c r="AQ610" s="378">
        <v>7.5</v>
      </c>
      <c r="AR610" s="378">
        <v>1.7</v>
      </c>
      <c r="AS610" s="378">
        <v>0</v>
      </c>
      <c r="AT610" s="378">
        <v>1</v>
      </c>
      <c r="AU610" s="378">
        <v>0</v>
      </c>
      <c r="AV610" s="378">
        <v>1</v>
      </c>
      <c r="AW610" s="378">
        <v>0</v>
      </c>
      <c r="AX610" s="378">
        <v>0</v>
      </c>
      <c r="AY610" s="379">
        <v>1.86</v>
      </c>
      <c r="AZ610" s="379">
        <v>31.6</v>
      </c>
    </row>
    <row r="611" spans="2:52" ht="17">
      <c r="B611" t="s">
        <v>1483</v>
      </c>
      <c r="AE611" s="376"/>
      <c r="AF611" s="376" t="s">
        <v>120</v>
      </c>
      <c r="AG611" s="375" t="s">
        <v>2240</v>
      </c>
      <c r="AH611" s="375" t="s">
        <v>1515</v>
      </c>
      <c r="AI611" s="375"/>
      <c r="AJ611" s="375"/>
      <c r="AK611" s="375"/>
      <c r="AL611" s="378" t="s">
        <v>25</v>
      </c>
      <c r="AM611" s="378">
        <v>10</v>
      </c>
      <c r="AN611" s="378">
        <v>4</v>
      </c>
      <c r="AO611" s="378">
        <v>0</v>
      </c>
      <c r="AP611" s="378">
        <v>16</v>
      </c>
      <c r="AQ611" s="378">
        <v>6</v>
      </c>
      <c r="AR611" s="378">
        <v>1.2</v>
      </c>
      <c r="AS611" s="378">
        <v>0</v>
      </c>
      <c r="AT611" s="378">
        <v>0</v>
      </c>
      <c r="AU611" s="378">
        <v>2</v>
      </c>
      <c r="AV611" s="378">
        <v>7</v>
      </c>
      <c r="AW611" s="378">
        <v>0.3</v>
      </c>
      <c r="AX611" s="378">
        <v>0</v>
      </c>
      <c r="AY611" s="379">
        <v>1.84</v>
      </c>
      <c r="AZ611" s="379">
        <v>31.35</v>
      </c>
    </row>
    <row r="612" spans="2:52" ht="17">
      <c r="B612" t="s">
        <v>120</v>
      </c>
      <c r="C612" t="s">
        <v>1577</v>
      </c>
      <c r="D612" t="s">
        <v>1506</v>
      </c>
      <c r="H612" t="s">
        <v>16</v>
      </c>
      <c r="I612">
        <v>3</v>
      </c>
      <c r="J612">
        <v>6</v>
      </c>
      <c r="K612">
        <v>0</v>
      </c>
      <c r="L612">
        <v>0</v>
      </c>
      <c r="M612">
        <v>0</v>
      </c>
      <c r="N612">
        <v>0</v>
      </c>
      <c r="O612">
        <v>0</v>
      </c>
      <c r="P612">
        <v>0</v>
      </c>
      <c r="Q612">
        <v>0</v>
      </c>
      <c r="R612">
        <v>1</v>
      </c>
      <c r="S612">
        <v>5</v>
      </c>
      <c r="T612">
        <v>0</v>
      </c>
      <c r="U612">
        <v>50</v>
      </c>
      <c r="V612">
        <v>26</v>
      </c>
      <c r="W612">
        <v>300</v>
      </c>
      <c r="X612">
        <v>1</v>
      </c>
      <c r="Y612">
        <v>0</v>
      </c>
      <c r="Z612">
        <v>2.25</v>
      </c>
      <c r="AA612">
        <v>38.24</v>
      </c>
      <c r="AE612" s="376"/>
      <c r="AF612" s="376" t="s">
        <v>120</v>
      </c>
      <c r="AG612" s="375" t="s">
        <v>2019</v>
      </c>
      <c r="AH612" s="375" t="s">
        <v>1501</v>
      </c>
      <c r="AI612" s="375"/>
      <c r="AJ612" s="375"/>
      <c r="AK612" s="375"/>
      <c r="AL612" s="378" t="s">
        <v>53</v>
      </c>
      <c r="AM612" s="378">
        <v>6</v>
      </c>
      <c r="AN612" s="378">
        <v>0</v>
      </c>
      <c r="AO612" s="378">
        <v>0</v>
      </c>
      <c r="AP612" s="378">
        <v>17</v>
      </c>
      <c r="AQ612" s="378">
        <v>8.4</v>
      </c>
      <c r="AR612" s="378">
        <v>2.5</v>
      </c>
      <c r="AS612" s="378">
        <v>0</v>
      </c>
      <c r="AT612" s="378">
        <v>0</v>
      </c>
      <c r="AU612" s="378">
        <v>0</v>
      </c>
      <c r="AV612" s="378">
        <v>1</v>
      </c>
      <c r="AW612" s="378">
        <v>0</v>
      </c>
      <c r="AX612" s="378">
        <v>0</v>
      </c>
      <c r="AY612" s="379">
        <v>1.84</v>
      </c>
      <c r="AZ612" s="379">
        <v>31.27</v>
      </c>
    </row>
    <row r="613" spans="2:52" ht="17">
      <c r="B613" t="s">
        <v>1483</v>
      </c>
      <c r="AE613" s="376"/>
      <c r="AF613" s="376" t="s">
        <v>120</v>
      </c>
      <c r="AG613" s="375" t="s">
        <v>2020</v>
      </c>
      <c r="AH613" s="375" t="s">
        <v>1489</v>
      </c>
      <c r="AI613" s="375"/>
      <c r="AJ613" s="375"/>
      <c r="AK613" s="375"/>
      <c r="AL613" s="378" t="s">
        <v>1466</v>
      </c>
      <c r="AM613" s="378">
        <v>11</v>
      </c>
      <c r="AN613" s="378">
        <v>0</v>
      </c>
      <c r="AO613" s="378">
        <v>0</v>
      </c>
      <c r="AP613" s="378">
        <v>15</v>
      </c>
      <c r="AQ613" s="378">
        <v>5.9</v>
      </c>
      <c r="AR613" s="378">
        <v>2.2999999999999998</v>
      </c>
      <c r="AS613" s="378">
        <v>1</v>
      </c>
      <c r="AT613" s="378">
        <v>1</v>
      </c>
      <c r="AU613" s="378">
        <v>0</v>
      </c>
      <c r="AV613" s="378">
        <v>2</v>
      </c>
      <c r="AW613" s="378">
        <v>0</v>
      </c>
      <c r="AX613" s="378">
        <v>0</v>
      </c>
      <c r="AY613" s="379">
        <v>1.84</v>
      </c>
      <c r="AZ613" s="379">
        <v>31.25</v>
      </c>
    </row>
    <row r="614" spans="2:52" ht="17">
      <c r="B614" t="s">
        <v>120</v>
      </c>
      <c r="C614" t="s">
        <v>1578</v>
      </c>
      <c r="D614" t="s">
        <v>1504</v>
      </c>
      <c r="H614" t="s">
        <v>36</v>
      </c>
      <c r="I614">
        <v>5</v>
      </c>
      <c r="J614">
        <v>11</v>
      </c>
      <c r="K614">
        <v>0</v>
      </c>
      <c r="L614">
        <v>0</v>
      </c>
      <c r="M614">
        <v>0</v>
      </c>
      <c r="N614">
        <v>0</v>
      </c>
      <c r="O614">
        <v>0</v>
      </c>
      <c r="P614">
        <v>0</v>
      </c>
      <c r="Q614">
        <v>0</v>
      </c>
      <c r="R614">
        <v>0</v>
      </c>
      <c r="S614">
        <v>0</v>
      </c>
      <c r="T614">
        <v>0</v>
      </c>
      <c r="U614">
        <v>72</v>
      </c>
      <c r="V614">
        <v>30</v>
      </c>
      <c r="W614">
        <v>257</v>
      </c>
      <c r="X614">
        <v>2</v>
      </c>
      <c r="Y614">
        <v>0</v>
      </c>
      <c r="Z614">
        <v>2.21</v>
      </c>
      <c r="AA614">
        <v>37.57</v>
      </c>
      <c r="AE614" s="376"/>
      <c r="AF614" s="376" t="s">
        <v>120</v>
      </c>
      <c r="AG614" s="375" t="s">
        <v>2021</v>
      </c>
      <c r="AH614" s="375" t="s">
        <v>1515</v>
      </c>
      <c r="AI614" s="375"/>
      <c r="AJ614" s="375"/>
      <c r="AK614" s="375"/>
      <c r="AL614" s="378" t="s">
        <v>25</v>
      </c>
      <c r="AM614" s="378">
        <v>10</v>
      </c>
      <c r="AN614" s="378">
        <v>0</v>
      </c>
      <c r="AO614" s="378">
        <v>0</v>
      </c>
      <c r="AP614" s="378">
        <v>20</v>
      </c>
      <c r="AQ614" s="378">
        <v>7</v>
      </c>
      <c r="AR614" s="378">
        <v>1.9</v>
      </c>
      <c r="AS614" s="378">
        <v>0</v>
      </c>
      <c r="AT614" s="378">
        <v>0</v>
      </c>
      <c r="AU614" s="378">
        <v>0</v>
      </c>
      <c r="AV614" s="378">
        <v>1</v>
      </c>
      <c r="AW614" s="378">
        <v>0</v>
      </c>
      <c r="AX614" s="378">
        <v>0</v>
      </c>
      <c r="AY614" s="379">
        <v>1.83</v>
      </c>
      <c r="AZ614" s="379">
        <v>31.15</v>
      </c>
    </row>
    <row r="615" spans="2:52" ht="17">
      <c r="B615" t="s">
        <v>1483</v>
      </c>
      <c r="AE615" s="376"/>
      <c r="AF615" s="376" t="s">
        <v>120</v>
      </c>
      <c r="AG615" s="375" t="s">
        <v>2241</v>
      </c>
      <c r="AH615" s="375" t="s">
        <v>1501</v>
      </c>
      <c r="AI615" s="375"/>
      <c r="AJ615" s="375"/>
      <c r="AK615" s="375"/>
      <c r="AL615" s="378" t="s">
        <v>53</v>
      </c>
      <c r="AM615" s="378">
        <v>6</v>
      </c>
      <c r="AN615" s="378">
        <v>0</v>
      </c>
      <c r="AO615" s="378">
        <v>0</v>
      </c>
      <c r="AP615" s="378">
        <v>20</v>
      </c>
      <c r="AQ615" s="378">
        <v>6.8</v>
      </c>
      <c r="AR615" s="378">
        <v>0.6</v>
      </c>
      <c r="AS615" s="378">
        <v>1</v>
      </c>
      <c r="AT615" s="378">
        <v>0</v>
      </c>
      <c r="AU615" s="378">
        <v>1</v>
      </c>
      <c r="AV615" s="378">
        <v>3</v>
      </c>
      <c r="AW615" s="378">
        <v>0.1</v>
      </c>
      <c r="AX615" s="378">
        <v>0</v>
      </c>
      <c r="AY615" s="379">
        <v>1.83</v>
      </c>
      <c r="AZ615" s="379">
        <v>31.14</v>
      </c>
    </row>
    <row r="616" spans="2:52" ht="17">
      <c r="B616" t="s">
        <v>1462</v>
      </c>
      <c r="C616" t="s">
        <v>486</v>
      </c>
      <c r="D616" t="s">
        <v>1500</v>
      </c>
      <c r="H616" t="s">
        <v>1477</v>
      </c>
      <c r="I616">
        <v>17</v>
      </c>
      <c r="J616">
        <v>11</v>
      </c>
      <c r="K616">
        <v>1</v>
      </c>
      <c r="L616">
        <v>0</v>
      </c>
      <c r="M616">
        <v>0</v>
      </c>
      <c r="N616">
        <v>0</v>
      </c>
      <c r="O616">
        <v>0</v>
      </c>
      <c r="P616">
        <v>0</v>
      </c>
      <c r="Q616">
        <v>0</v>
      </c>
      <c r="R616">
        <v>0</v>
      </c>
      <c r="S616">
        <v>0</v>
      </c>
      <c r="T616">
        <v>0</v>
      </c>
      <c r="U616">
        <v>42</v>
      </c>
      <c r="V616">
        <v>29</v>
      </c>
      <c r="W616">
        <v>342</v>
      </c>
      <c r="X616">
        <v>1</v>
      </c>
      <c r="Y616">
        <v>1</v>
      </c>
      <c r="Z616">
        <v>2.1800000000000002</v>
      </c>
      <c r="AA616">
        <v>37.04</v>
      </c>
      <c r="AE616" s="376"/>
      <c r="AF616" s="376" t="s">
        <v>120</v>
      </c>
      <c r="AG616" s="375" t="s">
        <v>2242</v>
      </c>
      <c r="AH616" s="375" t="s">
        <v>1523</v>
      </c>
      <c r="AI616" s="375"/>
      <c r="AJ616" s="375"/>
      <c r="AK616" s="375"/>
      <c r="AL616" s="378" t="s">
        <v>29</v>
      </c>
      <c r="AM616" s="378">
        <v>10</v>
      </c>
      <c r="AN616" s="378">
        <v>0</v>
      </c>
      <c r="AO616" s="378">
        <v>0</v>
      </c>
      <c r="AP616" s="378">
        <v>21</v>
      </c>
      <c r="AQ616" s="378">
        <v>6</v>
      </c>
      <c r="AR616" s="378">
        <v>0.8</v>
      </c>
      <c r="AS616" s="378">
        <v>0</v>
      </c>
      <c r="AT616" s="378">
        <v>0</v>
      </c>
      <c r="AU616" s="378">
        <v>1</v>
      </c>
      <c r="AV616" s="378">
        <v>9</v>
      </c>
      <c r="AW616" s="378">
        <v>0.1</v>
      </c>
      <c r="AX616" s="378">
        <v>0</v>
      </c>
      <c r="AY616" s="379">
        <v>1.82</v>
      </c>
      <c r="AZ616" s="379">
        <v>30.97</v>
      </c>
    </row>
    <row r="617" spans="2:52" ht="18">
      <c r="B617" t="s">
        <v>1483</v>
      </c>
      <c r="AE617" s="376"/>
      <c r="AF617" s="376" t="s">
        <v>120</v>
      </c>
      <c r="AG617" s="377" t="s">
        <v>2243</v>
      </c>
      <c r="AH617" s="377" t="s">
        <v>1729</v>
      </c>
      <c r="AI617" s="377"/>
      <c r="AJ617" s="377"/>
      <c r="AK617" s="377"/>
      <c r="AL617" s="378" t="s">
        <v>16</v>
      </c>
      <c r="AM617" s="378">
        <v>6</v>
      </c>
      <c r="AN617" s="378">
        <v>0</v>
      </c>
      <c r="AO617" s="378">
        <v>0</v>
      </c>
      <c r="AP617" s="378">
        <v>20</v>
      </c>
      <c r="AQ617" s="378">
        <v>6.4</v>
      </c>
      <c r="AR617" s="378">
        <v>0.5</v>
      </c>
      <c r="AS617" s="378">
        <v>0</v>
      </c>
      <c r="AT617" s="378">
        <v>1</v>
      </c>
      <c r="AU617" s="378">
        <v>1</v>
      </c>
      <c r="AV617" s="378">
        <v>7</v>
      </c>
      <c r="AW617" s="378">
        <v>0.1</v>
      </c>
      <c r="AX617" s="378">
        <v>0</v>
      </c>
      <c r="AY617" s="379">
        <v>1.92</v>
      </c>
      <c r="AZ617" s="379">
        <v>30.72</v>
      </c>
    </row>
    <row r="618" spans="2:52" ht="17">
      <c r="B618" t="s">
        <v>120</v>
      </c>
      <c r="C618" t="s">
        <v>196</v>
      </c>
      <c r="D618" t="s">
        <v>1519</v>
      </c>
      <c r="H618" t="s">
        <v>52</v>
      </c>
      <c r="I618">
        <v>2</v>
      </c>
      <c r="J618">
        <v>11</v>
      </c>
      <c r="K618">
        <v>0</v>
      </c>
      <c r="L618">
        <v>0</v>
      </c>
      <c r="M618">
        <v>0</v>
      </c>
      <c r="N618">
        <v>0</v>
      </c>
      <c r="O618">
        <v>0</v>
      </c>
      <c r="P618">
        <v>0</v>
      </c>
      <c r="Q618">
        <v>0</v>
      </c>
      <c r="R618">
        <v>0</v>
      </c>
      <c r="S618">
        <v>1</v>
      </c>
      <c r="T618">
        <v>0</v>
      </c>
      <c r="U618">
        <v>34</v>
      </c>
      <c r="V618">
        <v>27</v>
      </c>
      <c r="W618">
        <v>284</v>
      </c>
      <c r="X618">
        <v>1</v>
      </c>
      <c r="Y618">
        <v>0</v>
      </c>
      <c r="Z618">
        <v>2.15</v>
      </c>
      <c r="AA618">
        <v>36.54</v>
      </c>
      <c r="AE618" s="376"/>
      <c r="AF618" s="376" t="s">
        <v>120</v>
      </c>
      <c r="AG618" s="375" t="s">
        <v>2244</v>
      </c>
      <c r="AH618" s="375" t="s">
        <v>1484</v>
      </c>
      <c r="AI618" s="375"/>
      <c r="AJ618" s="375"/>
      <c r="AK618" s="375"/>
      <c r="AL618" s="378" t="s">
        <v>1459</v>
      </c>
      <c r="AM618" s="378">
        <v>7</v>
      </c>
      <c r="AN618" s="378">
        <v>0</v>
      </c>
      <c r="AO618" s="378">
        <v>0</v>
      </c>
      <c r="AP618" s="378">
        <v>15</v>
      </c>
      <c r="AQ618" s="378">
        <v>12.5</v>
      </c>
      <c r="AR618" s="378">
        <v>0.7</v>
      </c>
      <c r="AS618" s="378">
        <v>0</v>
      </c>
      <c r="AT618" s="378">
        <v>0</v>
      </c>
      <c r="AU618" s="378">
        <v>2</v>
      </c>
      <c r="AV618" s="378">
        <v>4</v>
      </c>
      <c r="AW618" s="378">
        <v>0.1</v>
      </c>
      <c r="AX618" s="378">
        <v>0</v>
      </c>
      <c r="AY618" s="379">
        <v>1.8</v>
      </c>
      <c r="AZ618" s="379">
        <v>30.56</v>
      </c>
    </row>
    <row r="619" spans="2:52" ht="17">
      <c r="B619" t="s">
        <v>1483</v>
      </c>
      <c r="AE619" s="376"/>
      <c r="AF619" s="376" t="s">
        <v>120</v>
      </c>
      <c r="AG619" s="375" t="s">
        <v>2022</v>
      </c>
      <c r="AH619" s="375" t="s">
        <v>1495</v>
      </c>
      <c r="AI619" s="375"/>
      <c r="AJ619" s="375"/>
      <c r="AK619" s="375"/>
      <c r="AL619" s="378" t="s">
        <v>18</v>
      </c>
      <c r="AM619" s="378">
        <v>9</v>
      </c>
      <c r="AN619" s="378">
        <v>0</v>
      </c>
      <c r="AO619" s="378">
        <v>0</v>
      </c>
      <c r="AP619" s="378">
        <v>14</v>
      </c>
      <c r="AQ619" s="378">
        <v>16</v>
      </c>
      <c r="AR619" s="378">
        <v>1.6</v>
      </c>
      <c r="AS619" s="378">
        <v>0</v>
      </c>
      <c r="AT619" s="378">
        <v>1</v>
      </c>
      <c r="AU619" s="378">
        <v>0</v>
      </c>
      <c r="AV619" s="378">
        <v>1</v>
      </c>
      <c r="AW619" s="378">
        <v>0</v>
      </c>
      <c r="AX619" s="378">
        <v>0</v>
      </c>
      <c r="AY619" s="379">
        <v>1.8</v>
      </c>
      <c r="AZ619" s="379">
        <v>30.53</v>
      </c>
    </row>
    <row r="620" spans="2:52" ht="17">
      <c r="B620" t="s">
        <v>1470</v>
      </c>
      <c r="C620" t="s">
        <v>633</v>
      </c>
      <c r="D620" t="s">
        <v>1506</v>
      </c>
      <c r="H620" t="s">
        <v>16</v>
      </c>
      <c r="I620">
        <v>21</v>
      </c>
      <c r="J620">
        <v>6</v>
      </c>
      <c r="K620">
        <v>2</v>
      </c>
      <c r="L620">
        <v>0</v>
      </c>
      <c r="M620">
        <v>0</v>
      </c>
      <c r="N620">
        <v>0</v>
      </c>
      <c r="O620">
        <v>0</v>
      </c>
      <c r="P620">
        <v>0</v>
      </c>
      <c r="Q620">
        <v>0</v>
      </c>
      <c r="R620">
        <v>29</v>
      </c>
      <c r="S620">
        <v>136</v>
      </c>
      <c r="T620">
        <v>3</v>
      </c>
      <c r="U620">
        <v>5</v>
      </c>
      <c r="V620">
        <v>4</v>
      </c>
      <c r="W620">
        <v>26</v>
      </c>
      <c r="X620">
        <v>0</v>
      </c>
      <c r="Y620">
        <v>0</v>
      </c>
      <c r="Z620">
        <v>2.12</v>
      </c>
      <c r="AA620">
        <v>36</v>
      </c>
      <c r="AE620" s="376"/>
      <c r="AF620" s="376" t="s">
        <v>120</v>
      </c>
      <c r="AG620" s="375" t="s">
        <v>2023</v>
      </c>
      <c r="AH620" s="375" t="s">
        <v>1487</v>
      </c>
      <c r="AI620" s="375"/>
      <c r="AJ620" s="375"/>
      <c r="AK620" s="375"/>
      <c r="AL620" s="378" t="s">
        <v>1463</v>
      </c>
      <c r="AM620" s="378">
        <v>10</v>
      </c>
      <c r="AN620" s="378">
        <v>0</v>
      </c>
      <c r="AO620" s="378">
        <v>0</v>
      </c>
      <c r="AP620" s="378">
        <v>14</v>
      </c>
      <c r="AQ620" s="378">
        <v>13.5</v>
      </c>
      <c r="AR620" s="378">
        <v>1.9</v>
      </c>
      <c r="AS620" s="378">
        <v>0</v>
      </c>
      <c r="AT620" s="378">
        <v>1</v>
      </c>
      <c r="AU620" s="378">
        <v>0</v>
      </c>
      <c r="AV620" s="378">
        <v>4</v>
      </c>
      <c r="AW620" s="378">
        <v>0</v>
      </c>
      <c r="AX620" s="378">
        <v>0</v>
      </c>
      <c r="AY620" s="379">
        <v>1.79</v>
      </c>
      <c r="AZ620" s="379">
        <v>30.43</v>
      </c>
    </row>
    <row r="621" spans="2:52" ht="17">
      <c r="B621" t="s">
        <v>1483</v>
      </c>
      <c r="AE621" s="376"/>
      <c r="AF621" s="376" t="s">
        <v>120</v>
      </c>
      <c r="AG621" s="375" t="s">
        <v>2245</v>
      </c>
      <c r="AH621" s="375" t="s">
        <v>1501</v>
      </c>
      <c r="AI621" s="375"/>
      <c r="AJ621" s="375"/>
      <c r="AK621" s="375"/>
      <c r="AL621" s="378" t="s">
        <v>53</v>
      </c>
      <c r="AM621" s="378">
        <v>6</v>
      </c>
      <c r="AN621" s="378">
        <v>0</v>
      </c>
      <c r="AO621" s="378">
        <v>0</v>
      </c>
      <c r="AP621" s="378">
        <v>16</v>
      </c>
      <c r="AQ621" s="378">
        <v>5.7</v>
      </c>
      <c r="AR621" s="378">
        <v>1.1000000000000001</v>
      </c>
      <c r="AS621" s="378">
        <v>0</v>
      </c>
      <c r="AT621" s="378">
        <v>0</v>
      </c>
      <c r="AU621" s="378">
        <v>2</v>
      </c>
      <c r="AV621" s="378">
        <v>6</v>
      </c>
      <c r="AW621" s="378">
        <v>0.2</v>
      </c>
      <c r="AX621" s="378">
        <v>0</v>
      </c>
      <c r="AY621" s="379">
        <v>1.78</v>
      </c>
      <c r="AZ621" s="379">
        <v>30.29</v>
      </c>
    </row>
    <row r="622" spans="2:52" ht="17">
      <c r="B622" t="s">
        <v>120</v>
      </c>
      <c r="C622" t="s">
        <v>663</v>
      </c>
      <c r="D622" t="s">
        <v>1507</v>
      </c>
      <c r="H622" t="s">
        <v>38</v>
      </c>
      <c r="I622">
        <v>18</v>
      </c>
      <c r="J622">
        <v>14</v>
      </c>
      <c r="K622">
        <v>0</v>
      </c>
      <c r="L622">
        <v>0</v>
      </c>
      <c r="M622">
        <v>0</v>
      </c>
      <c r="N622">
        <v>0</v>
      </c>
      <c r="O622">
        <v>0</v>
      </c>
      <c r="P622">
        <v>0</v>
      </c>
      <c r="Q622">
        <v>0</v>
      </c>
      <c r="R622">
        <v>5</v>
      </c>
      <c r="S622">
        <v>17</v>
      </c>
      <c r="T622">
        <v>0</v>
      </c>
      <c r="U622">
        <v>43</v>
      </c>
      <c r="V622">
        <v>23</v>
      </c>
      <c r="W622">
        <v>268</v>
      </c>
      <c r="X622">
        <v>1</v>
      </c>
      <c r="Y622">
        <v>0</v>
      </c>
      <c r="Z622">
        <v>2.11</v>
      </c>
      <c r="AA622">
        <v>35.840000000000003</v>
      </c>
      <c r="AE622" s="376"/>
      <c r="AF622" s="376" t="s">
        <v>120</v>
      </c>
      <c r="AG622" s="375" t="s">
        <v>2024</v>
      </c>
      <c r="AH622" s="375" t="s">
        <v>1487</v>
      </c>
      <c r="AI622" s="375"/>
      <c r="AJ622" s="375"/>
      <c r="AK622" s="375"/>
      <c r="AL622" s="378" t="s">
        <v>1463</v>
      </c>
      <c r="AM622" s="378">
        <v>10</v>
      </c>
      <c r="AN622" s="378">
        <v>0</v>
      </c>
      <c r="AO622" s="378">
        <v>0</v>
      </c>
      <c r="AP622" s="378">
        <v>15</v>
      </c>
      <c r="AQ622" s="378">
        <v>10.4</v>
      </c>
      <c r="AR622" s="378">
        <v>1.9</v>
      </c>
      <c r="AS622" s="378">
        <v>0</v>
      </c>
      <c r="AT622" s="378">
        <v>1</v>
      </c>
      <c r="AU622" s="378">
        <v>0</v>
      </c>
      <c r="AV622" s="378">
        <v>2</v>
      </c>
      <c r="AW622" s="378">
        <v>0</v>
      </c>
      <c r="AX622" s="378">
        <v>0</v>
      </c>
      <c r="AY622" s="379">
        <v>1.76</v>
      </c>
      <c r="AZ622" s="379">
        <v>29.87</v>
      </c>
    </row>
    <row r="623" spans="2:52" ht="17">
      <c r="B623" t="s">
        <v>1483</v>
      </c>
      <c r="AE623" s="376"/>
      <c r="AF623" s="376" t="s">
        <v>120</v>
      </c>
      <c r="AG623" s="375" t="s">
        <v>2025</v>
      </c>
      <c r="AH623" s="375" t="s">
        <v>1518</v>
      </c>
      <c r="AI623" s="375"/>
      <c r="AJ623" s="375"/>
      <c r="AK623" s="375"/>
      <c r="AL623" s="378" t="s">
        <v>1482</v>
      </c>
      <c r="AM623" s="378">
        <v>9</v>
      </c>
      <c r="AN623" s="378">
        <v>0</v>
      </c>
      <c r="AO623" s="378">
        <v>0</v>
      </c>
      <c r="AP623" s="378">
        <v>19</v>
      </c>
      <c r="AQ623" s="378">
        <v>10.9</v>
      </c>
      <c r="AR623" s="378">
        <v>1.3</v>
      </c>
      <c r="AS623" s="378">
        <v>0</v>
      </c>
      <c r="AT623" s="378">
        <v>0</v>
      </c>
      <c r="AU623" s="378">
        <v>0</v>
      </c>
      <c r="AV623" s="378">
        <v>1</v>
      </c>
      <c r="AW623" s="378">
        <v>0</v>
      </c>
      <c r="AX623" s="378">
        <v>0</v>
      </c>
      <c r="AY623" s="379">
        <v>1.75</v>
      </c>
      <c r="AZ623" s="379">
        <v>29.69</v>
      </c>
    </row>
    <row r="624" spans="2:52" ht="17">
      <c r="B624" t="s">
        <v>120</v>
      </c>
      <c r="C624" t="s">
        <v>659</v>
      </c>
      <c r="D624" t="s">
        <v>1494</v>
      </c>
      <c r="H624" t="s">
        <v>4</v>
      </c>
      <c r="I624">
        <v>16</v>
      </c>
      <c r="J624">
        <v>7</v>
      </c>
      <c r="K624">
        <v>0</v>
      </c>
      <c r="L624">
        <v>0</v>
      </c>
      <c r="M624">
        <v>0</v>
      </c>
      <c r="N624">
        <v>0</v>
      </c>
      <c r="O624">
        <v>0</v>
      </c>
      <c r="P624">
        <v>0</v>
      </c>
      <c r="Q624">
        <v>0</v>
      </c>
      <c r="R624">
        <v>1</v>
      </c>
      <c r="S624">
        <v>3</v>
      </c>
      <c r="T624">
        <v>0</v>
      </c>
      <c r="U624">
        <v>15</v>
      </c>
      <c r="V624">
        <v>12</v>
      </c>
      <c r="W624">
        <v>204</v>
      </c>
      <c r="X624">
        <v>2</v>
      </c>
      <c r="Y624">
        <v>0</v>
      </c>
      <c r="Z624">
        <v>2.1</v>
      </c>
      <c r="AA624">
        <v>35.75</v>
      </c>
      <c r="AE624" s="376"/>
      <c r="AF624" s="376" t="s">
        <v>120</v>
      </c>
      <c r="AG624" s="375" t="s">
        <v>2026</v>
      </c>
      <c r="AH624" s="375" t="s">
        <v>1488</v>
      </c>
      <c r="AI624" s="375"/>
      <c r="AJ624" s="375"/>
      <c r="AK624" s="375"/>
      <c r="AL624" s="378" t="s">
        <v>1465</v>
      </c>
      <c r="AM624" s="378">
        <v>7</v>
      </c>
      <c r="AN624" s="378">
        <v>0</v>
      </c>
      <c r="AO624" s="378">
        <v>0</v>
      </c>
      <c r="AP624" s="378">
        <v>16</v>
      </c>
      <c r="AQ624" s="378">
        <v>10.199999999999999</v>
      </c>
      <c r="AR624" s="378">
        <v>2</v>
      </c>
      <c r="AS624" s="378">
        <v>0</v>
      </c>
      <c r="AT624" s="378">
        <v>0</v>
      </c>
      <c r="AU624" s="378">
        <v>0</v>
      </c>
      <c r="AV624" s="378">
        <v>1</v>
      </c>
      <c r="AW624" s="378">
        <v>0</v>
      </c>
      <c r="AX624" s="378">
        <v>0</v>
      </c>
      <c r="AY624" s="379">
        <v>1.71</v>
      </c>
      <c r="AZ624" s="379">
        <v>29.15</v>
      </c>
    </row>
    <row r="625" spans="2:52" ht="17">
      <c r="B625" t="s">
        <v>1483</v>
      </c>
      <c r="AE625" s="376"/>
      <c r="AF625" s="376" t="s">
        <v>120</v>
      </c>
      <c r="AG625" s="375" t="s">
        <v>2027</v>
      </c>
      <c r="AH625" s="375" t="s">
        <v>1514</v>
      </c>
      <c r="AI625" s="375"/>
      <c r="AJ625" s="375"/>
      <c r="AK625" s="375"/>
      <c r="AL625" s="378" t="s">
        <v>1481</v>
      </c>
      <c r="AM625" s="378">
        <v>9</v>
      </c>
      <c r="AN625" s="378">
        <v>1</v>
      </c>
      <c r="AO625" s="378">
        <v>0</v>
      </c>
      <c r="AP625" s="378">
        <v>17</v>
      </c>
      <c r="AQ625" s="378">
        <v>6.8</v>
      </c>
      <c r="AR625" s="378">
        <v>2.1</v>
      </c>
      <c r="AS625" s="378">
        <v>0</v>
      </c>
      <c r="AT625" s="378">
        <v>0</v>
      </c>
      <c r="AU625" s="378">
        <v>0</v>
      </c>
      <c r="AV625" s="378">
        <v>1</v>
      </c>
      <c r="AW625" s="378">
        <v>0</v>
      </c>
      <c r="AX625" s="378">
        <v>0</v>
      </c>
      <c r="AY625" s="379">
        <v>1.7</v>
      </c>
      <c r="AZ625" s="379">
        <v>28.84</v>
      </c>
    </row>
    <row r="626" spans="2:52" ht="17">
      <c r="B626" t="s">
        <v>120</v>
      </c>
      <c r="C626" t="s">
        <v>1579</v>
      </c>
      <c r="D626" t="s">
        <v>1489</v>
      </c>
      <c r="H626" t="s">
        <v>1466</v>
      </c>
      <c r="I626">
        <v>23</v>
      </c>
      <c r="J626">
        <v>11</v>
      </c>
      <c r="K626">
        <v>0</v>
      </c>
      <c r="L626">
        <v>0</v>
      </c>
      <c r="M626">
        <v>0</v>
      </c>
      <c r="N626">
        <v>0</v>
      </c>
      <c r="O626">
        <v>0</v>
      </c>
      <c r="P626">
        <v>0</v>
      </c>
      <c r="Q626">
        <v>0</v>
      </c>
      <c r="R626">
        <v>6</v>
      </c>
      <c r="S626">
        <v>75</v>
      </c>
      <c r="T626">
        <v>1</v>
      </c>
      <c r="U626">
        <v>23</v>
      </c>
      <c r="V626">
        <v>14</v>
      </c>
      <c r="W626">
        <v>164</v>
      </c>
      <c r="X626">
        <v>1</v>
      </c>
      <c r="Y626">
        <v>0</v>
      </c>
      <c r="Z626">
        <v>2.0699999999999998</v>
      </c>
      <c r="AA626">
        <v>35.22</v>
      </c>
      <c r="AE626" s="376"/>
      <c r="AF626" s="376" t="s">
        <v>120</v>
      </c>
      <c r="AG626" s="375" t="s">
        <v>2028</v>
      </c>
      <c r="AH626" s="375" t="s">
        <v>1515</v>
      </c>
      <c r="AI626" s="375"/>
      <c r="AJ626" s="375"/>
      <c r="AK626" s="375"/>
      <c r="AL626" s="378" t="s">
        <v>25</v>
      </c>
      <c r="AM626" s="378">
        <v>10</v>
      </c>
      <c r="AN626" s="378">
        <v>0</v>
      </c>
      <c r="AO626" s="378">
        <v>0</v>
      </c>
      <c r="AP626" s="378">
        <v>19</v>
      </c>
      <c r="AQ626" s="378">
        <v>7.2</v>
      </c>
      <c r="AR626" s="378">
        <v>1.5</v>
      </c>
      <c r="AS626" s="378">
        <v>0</v>
      </c>
      <c r="AT626" s="378">
        <v>0</v>
      </c>
      <c r="AU626" s="378">
        <v>0</v>
      </c>
      <c r="AV626" s="378">
        <v>1</v>
      </c>
      <c r="AW626" s="378">
        <v>0</v>
      </c>
      <c r="AX626" s="378">
        <v>0</v>
      </c>
      <c r="AY626" s="379">
        <v>1.68</v>
      </c>
      <c r="AZ626" s="379">
        <v>28.64</v>
      </c>
    </row>
    <row r="627" spans="2:52" ht="17">
      <c r="B627" t="s">
        <v>1483</v>
      </c>
      <c r="AE627" s="376"/>
      <c r="AF627" s="376" t="s">
        <v>120</v>
      </c>
      <c r="AG627" s="375" t="s">
        <v>2246</v>
      </c>
      <c r="AH627" s="375" t="s">
        <v>1514</v>
      </c>
      <c r="AI627" s="375"/>
      <c r="AJ627" s="375"/>
      <c r="AK627" s="375"/>
      <c r="AL627" s="378" t="s">
        <v>1481</v>
      </c>
      <c r="AM627" s="378">
        <v>9</v>
      </c>
      <c r="AN627" s="378">
        <v>0</v>
      </c>
      <c r="AO627" s="378">
        <v>0</v>
      </c>
      <c r="AP627" s="378">
        <v>16</v>
      </c>
      <c r="AQ627" s="378">
        <v>6.5</v>
      </c>
      <c r="AR627" s="378">
        <v>0.8</v>
      </c>
      <c r="AS627" s="378">
        <v>0</v>
      </c>
      <c r="AT627" s="378">
        <v>0</v>
      </c>
      <c r="AU627" s="378">
        <v>1</v>
      </c>
      <c r="AV627" s="378">
        <v>4</v>
      </c>
      <c r="AW627" s="378">
        <v>0.5</v>
      </c>
      <c r="AX627" s="378">
        <v>0</v>
      </c>
      <c r="AY627" s="379">
        <v>1.67</v>
      </c>
      <c r="AZ627" s="379">
        <v>28.47</v>
      </c>
    </row>
    <row r="628" spans="2:52" ht="18">
      <c r="B628" t="s">
        <v>120</v>
      </c>
      <c r="C628" t="s">
        <v>1019</v>
      </c>
      <c r="D628" t="s">
        <v>1504</v>
      </c>
      <c r="H628" t="s">
        <v>36</v>
      </c>
      <c r="I628">
        <v>4</v>
      </c>
      <c r="J628">
        <v>11</v>
      </c>
      <c r="K628">
        <v>0</v>
      </c>
      <c r="L628">
        <v>0</v>
      </c>
      <c r="M628">
        <v>0</v>
      </c>
      <c r="N628">
        <v>0</v>
      </c>
      <c r="O628">
        <v>0</v>
      </c>
      <c r="P628">
        <v>0</v>
      </c>
      <c r="Q628">
        <v>0</v>
      </c>
      <c r="R628">
        <v>2</v>
      </c>
      <c r="S628">
        <v>3</v>
      </c>
      <c r="T628">
        <v>0</v>
      </c>
      <c r="U628">
        <v>32</v>
      </c>
      <c r="V628">
        <v>26</v>
      </c>
      <c r="W628">
        <v>270</v>
      </c>
      <c r="X628">
        <v>1</v>
      </c>
      <c r="Y628">
        <v>0</v>
      </c>
      <c r="Z628">
        <v>2.0499999999999998</v>
      </c>
      <c r="AA628">
        <v>34.840000000000003</v>
      </c>
      <c r="AE628" s="376"/>
      <c r="AF628" s="376" t="s">
        <v>120</v>
      </c>
      <c r="AG628" s="377" t="s">
        <v>2247</v>
      </c>
      <c r="AH628" s="377" t="s">
        <v>1711</v>
      </c>
      <c r="AI628" s="377"/>
      <c r="AJ628" s="377"/>
      <c r="AK628" s="377"/>
      <c r="AL628" s="378" t="s">
        <v>25</v>
      </c>
      <c r="AM628" s="378">
        <v>10</v>
      </c>
      <c r="AN628" s="378">
        <v>0</v>
      </c>
      <c r="AO628" s="378">
        <v>0</v>
      </c>
      <c r="AP628" s="378">
        <v>14</v>
      </c>
      <c r="AQ628" s="378">
        <v>5.4</v>
      </c>
      <c r="AR628" s="378">
        <v>1.1000000000000001</v>
      </c>
      <c r="AS628" s="378">
        <v>0</v>
      </c>
      <c r="AT628" s="378">
        <v>0</v>
      </c>
      <c r="AU628" s="378">
        <v>2</v>
      </c>
      <c r="AV628" s="378">
        <v>5</v>
      </c>
      <c r="AW628" s="378">
        <v>0.2</v>
      </c>
      <c r="AX628" s="378">
        <v>0</v>
      </c>
      <c r="AY628" s="379">
        <v>1.67</v>
      </c>
      <c r="AZ628" s="379">
        <v>28.35</v>
      </c>
    </row>
    <row r="629" spans="2:52" ht="17">
      <c r="B629" t="s">
        <v>1483</v>
      </c>
      <c r="AE629" s="376"/>
      <c r="AF629" s="376" t="s">
        <v>120</v>
      </c>
      <c r="AG629" s="375" t="s">
        <v>2029</v>
      </c>
      <c r="AH629" s="375" t="s">
        <v>1501</v>
      </c>
      <c r="AI629" s="375"/>
      <c r="AJ629" s="375"/>
      <c r="AK629" s="375"/>
      <c r="AL629" s="378" t="s">
        <v>53</v>
      </c>
      <c r="AM629" s="378">
        <v>6</v>
      </c>
      <c r="AN629" s="378">
        <v>0</v>
      </c>
      <c r="AO629" s="378">
        <v>0</v>
      </c>
      <c r="AP629" s="378">
        <v>14</v>
      </c>
      <c r="AQ629" s="378">
        <v>8.3000000000000007</v>
      </c>
      <c r="AR629" s="378">
        <v>2.5</v>
      </c>
      <c r="AS629" s="378">
        <v>0</v>
      </c>
      <c r="AT629" s="378">
        <v>0</v>
      </c>
      <c r="AU629" s="378">
        <v>0</v>
      </c>
      <c r="AV629" s="378">
        <v>1</v>
      </c>
      <c r="AW629" s="378">
        <v>0</v>
      </c>
      <c r="AX629" s="378">
        <v>0</v>
      </c>
      <c r="AY629" s="379">
        <v>1.66</v>
      </c>
      <c r="AZ629" s="379">
        <v>28.22</v>
      </c>
    </row>
    <row r="630" spans="2:52" ht="17">
      <c r="B630" t="s">
        <v>120</v>
      </c>
      <c r="C630" t="s">
        <v>453</v>
      </c>
      <c r="D630" t="s">
        <v>1493</v>
      </c>
      <c r="H630" t="s">
        <v>1471</v>
      </c>
      <c r="I630">
        <v>30</v>
      </c>
      <c r="J630">
        <v>9</v>
      </c>
      <c r="K630">
        <v>0</v>
      </c>
      <c r="L630">
        <v>0</v>
      </c>
      <c r="M630">
        <v>0</v>
      </c>
      <c r="N630">
        <v>0</v>
      </c>
      <c r="O630">
        <v>0</v>
      </c>
      <c r="P630">
        <v>0</v>
      </c>
      <c r="Q630">
        <v>0</v>
      </c>
      <c r="R630">
        <v>30</v>
      </c>
      <c r="S630">
        <v>188</v>
      </c>
      <c r="T630">
        <v>2</v>
      </c>
      <c r="U630">
        <v>2</v>
      </c>
      <c r="V630">
        <v>2</v>
      </c>
      <c r="W630">
        <v>16</v>
      </c>
      <c r="X630">
        <v>0</v>
      </c>
      <c r="Y630">
        <v>0</v>
      </c>
      <c r="Z630">
        <v>2</v>
      </c>
      <c r="AA630">
        <v>34</v>
      </c>
      <c r="AE630" s="376"/>
      <c r="AF630" s="376" t="s">
        <v>120</v>
      </c>
      <c r="AG630" s="375" t="s">
        <v>2248</v>
      </c>
      <c r="AH630" s="375" t="s">
        <v>1507</v>
      </c>
      <c r="AI630" s="375"/>
      <c r="AJ630" s="375"/>
      <c r="AK630" s="375"/>
      <c r="AL630" s="378" t="s">
        <v>38</v>
      </c>
      <c r="AM630" s="378">
        <v>14</v>
      </c>
      <c r="AN630" s="378">
        <v>0</v>
      </c>
      <c r="AO630" s="378">
        <v>0</v>
      </c>
      <c r="AP630" s="378">
        <v>13</v>
      </c>
      <c r="AQ630" s="378">
        <v>5.5</v>
      </c>
      <c r="AR630" s="378">
        <v>1.3</v>
      </c>
      <c r="AS630" s="378">
        <v>0</v>
      </c>
      <c r="AT630" s="378">
        <v>0</v>
      </c>
      <c r="AU630" s="378">
        <v>2</v>
      </c>
      <c r="AV630" s="378">
        <v>7</v>
      </c>
      <c r="AW630" s="378">
        <v>0.2</v>
      </c>
      <c r="AX630" s="378">
        <v>0</v>
      </c>
      <c r="AY630" s="379">
        <v>1.65</v>
      </c>
      <c r="AZ630" s="379">
        <v>28.07</v>
      </c>
    </row>
    <row r="631" spans="2:52" ht="17">
      <c r="B631" t="s">
        <v>1483</v>
      </c>
      <c r="AE631" s="376"/>
      <c r="AF631" s="376" t="s">
        <v>120</v>
      </c>
      <c r="AG631" s="375" t="s">
        <v>2249</v>
      </c>
      <c r="AH631" s="375" t="s">
        <v>1502</v>
      </c>
      <c r="AI631" s="375"/>
      <c r="AJ631" s="375"/>
      <c r="AK631" s="375"/>
      <c r="AL631" s="378" t="s">
        <v>1478</v>
      </c>
      <c r="AM631" s="378">
        <v>14</v>
      </c>
      <c r="AN631" s="378">
        <v>0</v>
      </c>
      <c r="AO631" s="378">
        <v>0</v>
      </c>
      <c r="AP631" s="378">
        <v>13</v>
      </c>
      <c r="AQ631" s="378">
        <v>5.2</v>
      </c>
      <c r="AR631" s="378">
        <v>1.2</v>
      </c>
      <c r="AS631" s="378">
        <v>0</v>
      </c>
      <c r="AT631" s="378">
        <v>0</v>
      </c>
      <c r="AU631" s="378">
        <v>2</v>
      </c>
      <c r="AV631" s="378">
        <v>6</v>
      </c>
      <c r="AW631" s="378">
        <v>0.2</v>
      </c>
      <c r="AX631" s="378">
        <v>0</v>
      </c>
      <c r="AY631" s="379">
        <v>1.63</v>
      </c>
      <c r="AZ631" s="379">
        <v>27.77</v>
      </c>
    </row>
    <row r="632" spans="2:52" ht="17">
      <c r="B632" t="s">
        <v>120</v>
      </c>
      <c r="C632" t="s">
        <v>1658</v>
      </c>
      <c r="D632" t="s">
        <v>1491</v>
      </c>
      <c r="H632" t="s">
        <v>1469</v>
      </c>
      <c r="I632">
        <v>11</v>
      </c>
      <c r="J632">
        <v>14</v>
      </c>
      <c r="K632">
        <v>0</v>
      </c>
      <c r="L632">
        <v>0</v>
      </c>
      <c r="M632">
        <v>0</v>
      </c>
      <c r="N632">
        <v>0</v>
      </c>
      <c r="O632">
        <v>0</v>
      </c>
      <c r="P632">
        <v>0</v>
      </c>
      <c r="Q632">
        <v>0</v>
      </c>
      <c r="R632">
        <v>0</v>
      </c>
      <c r="S632">
        <v>0</v>
      </c>
      <c r="T632">
        <v>0</v>
      </c>
      <c r="U632">
        <v>34</v>
      </c>
      <c r="V632">
        <v>27</v>
      </c>
      <c r="W632">
        <v>254</v>
      </c>
      <c r="X632">
        <v>2</v>
      </c>
      <c r="Y632">
        <v>1</v>
      </c>
      <c r="Z632">
        <v>1.93</v>
      </c>
      <c r="AA632">
        <v>32.85</v>
      </c>
      <c r="AE632" s="376"/>
      <c r="AF632" s="376" t="s">
        <v>120</v>
      </c>
      <c r="AG632" s="375" t="s">
        <v>2030</v>
      </c>
      <c r="AH632" s="375" t="s">
        <v>1506</v>
      </c>
      <c r="AI632" s="375"/>
      <c r="AJ632" s="375"/>
      <c r="AK632" s="375"/>
      <c r="AL632" s="378" t="s">
        <v>16</v>
      </c>
      <c r="AM632" s="378">
        <v>6</v>
      </c>
      <c r="AN632" s="378">
        <v>0</v>
      </c>
      <c r="AO632" s="378">
        <v>0</v>
      </c>
      <c r="AP632" s="378">
        <v>13</v>
      </c>
      <c r="AQ632" s="378">
        <v>17.399999999999999</v>
      </c>
      <c r="AR632" s="378">
        <v>1.5</v>
      </c>
      <c r="AS632" s="378">
        <v>0</v>
      </c>
      <c r="AT632" s="378">
        <v>0</v>
      </c>
      <c r="AU632" s="378">
        <v>0</v>
      </c>
      <c r="AV632" s="378">
        <v>1</v>
      </c>
      <c r="AW632" s="378">
        <v>0</v>
      </c>
      <c r="AX632" s="378">
        <v>0</v>
      </c>
      <c r="AY632" s="379">
        <v>1.63</v>
      </c>
      <c r="AZ632" s="379">
        <v>27.76</v>
      </c>
    </row>
    <row r="633" spans="2:52" ht="17">
      <c r="B633" t="s">
        <v>1483</v>
      </c>
      <c r="AE633" s="376"/>
      <c r="AF633" s="376" t="s">
        <v>120</v>
      </c>
      <c r="AG633" s="375" t="s">
        <v>2250</v>
      </c>
      <c r="AH633" s="375" t="s">
        <v>1514</v>
      </c>
      <c r="AI633" s="375"/>
      <c r="AJ633" s="375"/>
      <c r="AK633" s="375"/>
      <c r="AL633" s="378" t="s">
        <v>1481</v>
      </c>
      <c r="AM633" s="378">
        <v>9</v>
      </c>
      <c r="AN633" s="378">
        <v>0</v>
      </c>
      <c r="AO633" s="378">
        <v>0</v>
      </c>
      <c r="AP633" s="378">
        <v>18</v>
      </c>
      <c r="AQ633" s="378">
        <v>5.7</v>
      </c>
      <c r="AR633" s="378">
        <v>0.8</v>
      </c>
      <c r="AS633" s="378">
        <v>0</v>
      </c>
      <c r="AT633" s="378">
        <v>0</v>
      </c>
      <c r="AU633" s="378">
        <v>1</v>
      </c>
      <c r="AV633" s="378">
        <v>4</v>
      </c>
      <c r="AW633" s="378">
        <v>0.1</v>
      </c>
      <c r="AX633" s="378">
        <v>0</v>
      </c>
      <c r="AY633" s="379">
        <v>1.61</v>
      </c>
      <c r="AZ633" s="379">
        <v>27.45</v>
      </c>
    </row>
    <row r="634" spans="2:52" ht="17">
      <c r="B634" t="s">
        <v>120</v>
      </c>
      <c r="C634" t="s">
        <v>457</v>
      </c>
      <c r="D634" t="s">
        <v>1519</v>
      </c>
      <c r="H634" t="s">
        <v>52</v>
      </c>
      <c r="I634">
        <v>15</v>
      </c>
      <c r="J634">
        <v>11</v>
      </c>
      <c r="K634">
        <v>1</v>
      </c>
      <c r="L634">
        <v>0</v>
      </c>
      <c r="M634">
        <v>0</v>
      </c>
      <c r="N634">
        <v>0</v>
      </c>
      <c r="O634">
        <v>0</v>
      </c>
      <c r="P634">
        <v>0</v>
      </c>
      <c r="Q634">
        <v>0</v>
      </c>
      <c r="R634">
        <v>30</v>
      </c>
      <c r="S634">
        <v>189</v>
      </c>
      <c r="T634">
        <v>1</v>
      </c>
      <c r="U634">
        <v>11</v>
      </c>
      <c r="V634">
        <v>9</v>
      </c>
      <c r="W634">
        <v>79</v>
      </c>
      <c r="X634">
        <v>0</v>
      </c>
      <c r="Y634">
        <v>0</v>
      </c>
      <c r="Z634">
        <v>1.92</v>
      </c>
      <c r="AA634">
        <v>32.6</v>
      </c>
      <c r="AE634" s="376"/>
      <c r="AF634" s="376" t="s">
        <v>120</v>
      </c>
      <c r="AG634" s="375" t="s">
        <v>2031</v>
      </c>
      <c r="AH634" s="375" t="s">
        <v>1488</v>
      </c>
      <c r="AI634" s="375"/>
      <c r="AJ634" s="375"/>
      <c r="AK634" s="375"/>
      <c r="AL634" s="378" t="s">
        <v>1465</v>
      </c>
      <c r="AM634" s="378">
        <v>7</v>
      </c>
      <c r="AN634" s="378">
        <v>0</v>
      </c>
      <c r="AO634" s="378">
        <v>0</v>
      </c>
      <c r="AP634" s="378">
        <v>17</v>
      </c>
      <c r="AQ634" s="378">
        <v>9.6</v>
      </c>
      <c r="AR634" s="378">
        <v>1.4</v>
      </c>
      <c r="AS634" s="378">
        <v>0</v>
      </c>
      <c r="AT634" s="378">
        <v>0</v>
      </c>
      <c r="AU634" s="378">
        <v>0</v>
      </c>
      <c r="AV634" s="378">
        <v>2</v>
      </c>
      <c r="AW634" s="378">
        <v>0</v>
      </c>
      <c r="AX634" s="378">
        <v>0</v>
      </c>
      <c r="AY634" s="379">
        <v>1.61</v>
      </c>
      <c r="AZ634" s="379">
        <v>27.44</v>
      </c>
    </row>
    <row r="635" spans="2:52" ht="18">
      <c r="B635" t="s">
        <v>1483</v>
      </c>
      <c r="AE635" s="376"/>
      <c r="AF635" s="376" t="s">
        <v>120</v>
      </c>
      <c r="AG635" s="377" t="s">
        <v>1436</v>
      </c>
      <c r="AH635" s="377" t="s">
        <v>1721</v>
      </c>
      <c r="AI635" s="377"/>
      <c r="AJ635" s="377"/>
      <c r="AK635" s="377"/>
      <c r="AL635" s="378" t="s">
        <v>1463</v>
      </c>
      <c r="AM635" s="378">
        <v>10</v>
      </c>
      <c r="AN635" s="378">
        <v>2</v>
      </c>
      <c r="AO635" s="378">
        <v>0</v>
      </c>
      <c r="AP635" s="378">
        <v>12</v>
      </c>
      <c r="AQ635" s="378">
        <v>5</v>
      </c>
      <c r="AR635" s="378">
        <v>1.6</v>
      </c>
      <c r="AS635" s="378">
        <v>2</v>
      </c>
      <c r="AT635" s="378">
        <v>1</v>
      </c>
      <c r="AU635" s="378">
        <v>0</v>
      </c>
      <c r="AV635" s="378">
        <v>1</v>
      </c>
      <c r="AW635" s="378">
        <v>0</v>
      </c>
      <c r="AX635" s="378">
        <v>0</v>
      </c>
      <c r="AY635" s="379">
        <v>3</v>
      </c>
      <c r="AZ635" s="379">
        <v>26.97</v>
      </c>
    </row>
    <row r="636" spans="2:52" ht="18">
      <c r="B636" t="s">
        <v>1470</v>
      </c>
      <c r="C636" t="s">
        <v>566</v>
      </c>
      <c r="D636" t="s">
        <v>1487</v>
      </c>
      <c r="H636" t="s">
        <v>1463</v>
      </c>
      <c r="I636">
        <v>32</v>
      </c>
      <c r="J636">
        <v>10</v>
      </c>
      <c r="K636">
        <v>19</v>
      </c>
      <c r="L636">
        <v>3</v>
      </c>
      <c r="M636">
        <v>0</v>
      </c>
      <c r="N636">
        <v>0</v>
      </c>
      <c r="O636">
        <v>0</v>
      </c>
      <c r="P636">
        <v>0</v>
      </c>
      <c r="Q636">
        <v>0</v>
      </c>
      <c r="R636">
        <v>47</v>
      </c>
      <c r="S636">
        <v>236</v>
      </c>
      <c r="T636">
        <v>1</v>
      </c>
      <c r="U636">
        <v>13</v>
      </c>
      <c r="V636">
        <v>10</v>
      </c>
      <c r="W636">
        <v>61</v>
      </c>
      <c r="X636">
        <v>0</v>
      </c>
      <c r="Y636">
        <v>1</v>
      </c>
      <c r="Z636">
        <v>1.87</v>
      </c>
      <c r="AA636">
        <v>31.71</v>
      </c>
      <c r="AE636" s="376"/>
      <c r="AF636" s="376" t="s">
        <v>120</v>
      </c>
      <c r="AG636" s="377" t="s">
        <v>1826</v>
      </c>
      <c r="AH636" s="377" t="s">
        <v>1707</v>
      </c>
      <c r="AI636" s="377"/>
      <c r="AJ636" s="377"/>
      <c r="AK636" s="377"/>
      <c r="AL636" s="378" t="s">
        <v>1476</v>
      </c>
      <c r="AM636" s="378">
        <v>14</v>
      </c>
      <c r="AN636" s="378">
        <v>0</v>
      </c>
      <c r="AO636" s="378">
        <v>0</v>
      </c>
      <c r="AP636" s="378">
        <v>17</v>
      </c>
      <c r="AQ636" s="378">
        <v>9.1999999999999993</v>
      </c>
      <c r="AR636" s="378">
        <v>0.4</v>
      </c>
      <c r="AS636" s="378">
        <v>0</v>
      </c>
      <c r="AT636" s="378">
        <v>0</v>
      </c>
      <c r="AU636" s="378">
        <v>1</v>
      </c>
      <c r="AV636" s="378">
        <v>3</v>
      </c>
      <c r="AW636" s="378">
        <v>0.1</v>
      </c>
      <c r="AX636" s="378">
        <v>0</v>
      </c>
      <c r="AY636" s="379">
        <v>1.57</v>
      </c>
      <c r="AZ636" s="379">
        <v>26.76</v>
      </c>
    </row>
    <row r="637" spans="2:52" ht="17">
      <c r="B637" t="s">
        <v>1483</v>
      </c>
      <c r="AE637" s="376"/>
      <c r="AF637" s="376" t="s">
        <v>120</v>
      </c>
      <c r="AG637" s="375" t="s">
        <v>2251</v>
      </c>
      <c r="AH637" s="375" t="s">
        <v>1505</v>
      </c>
      <c r="AI637" s="375"/>
      <c r="AJ637" s="375"/>
      <c r="AK637" s="375"/>
      <c r="AL637" s="378" t="s">
        <v>34</v>
      </c>
      <c r="AM637" s="378">
        <v>7</v>
      </c>
      <c r="AN637" s="378">
        <v>0</v>
      </c>
      <c r="AO637" s="378">
        <v>0</v>
      </c>
      <c r="AP637" s="378">
        <v>19</v>
      </c>
      <c r="AQ637" s="378">
        <v>4.33</v>
      </c>
      <c r="AR637" s="378">
        <v>0.5</v>
      </c>
      <c r="AS637" s="378">
        <v>0</v>
      </c>
      <c r="AT637" s="378">
        <v>0</v>
      </c>
      <c r="AU637" s="378">
        <v>1</v>
      </c>
      <c r="AV637" s="378">
        <v>5</v>
      </c>
      <c r="AW637" s="378">
        <v>0.1</v>
      </c>
      <c r="AX637" s="378">
        <v>0</v>
      </c>
      <c r="AY637" s="379">
        <v>1.57</v>
      </c>
      <c r="AZ637" s="379">
        <v>26.64</v>
      </c>
    </row>
    <row r="638" spans="2:52" ht="17">
      <c r="B638" t="s">
        <v>120</v>
      </c>
      <c r="C638" t="s">
        <v>1580</v>
      </c>
      <c r="D638" t="s">
        <v>1519</v>
      </c>
      <c r="H638" t="s">
        <v>52</v>
      </c>
      <c r="I638">
        <v>12</v>
      </c>
      <c r="J638">
        <v>11</v>
      </c>
      <c r="K638">
        <v>1</v>
      </c>
      <c r="L638">
        <v>0</v>
      </c>
      <c r="M638">
        <v>0</v>
      </c>
      <c r="N638">
        <v>0</v>
      </c>
      <c r="O638">
        <v>0</v>
      </c>
      <c r="P638">
        <v>0</v>
      </c>
      <c r="Q638">
        <v>0</v>
      </c>
      <c r="R638">
        <v>7</v>
      </c>
      <c r="S638">
        <v>81</v>
      </c>
      <c r="T638">
        <v>0</v>
      </c>
      <c r="U638">
        <v>34</v>
      </c>
      <c r="V638">
        <v>18</v>
      </c>
      <c r="W638">
        <v>176</v>
      </c>
      <c r="X638">
        <v>1</v>
      </c>
      <c r="Y638">
        <v>0</v>
      </c>
      <c r="Z638">
        <v>1.82</v>
      </c>
      <c r="AA638">
        <v>30.93</v>
      </c>
      <c r="AE638" s="376"/>
      <c r="AF638" s="376" t="s">
        <v>120</v>
      </c>
      <c r="AG638" s="375" t="s">
        <v>2252</v>
      </c>
      <c r="AH638" s="375" t="s">
        <v>1501</v>
      </c>
      <c r="AI638" s="375"/>
      <c r="AJ638" s="375"/>
      <c r="AK638" s="375"/>
      <c r="AL638" s="378" t="s">
        <v>53</v>
      </c>
      <c r="AM638" s="378">
        <v>6</v>
      </c>
      <c r="AN638" s="378">
        <v>0</v>
      </c>
      <c r="AO638" s="378">
        <v>0</v>
      </c>
      <c r="AP638" s="378">
        <v>12</v>
      </c>
      <c r="AQ638" s="378">
        <v>5.0999999999999996</v>
      </c>
      <c r="AR638" s="378">
        <v>1.2</v>
      </c>
      <c r="AS638" s="378">
        <v>0</v>
      </c>
      <c r="AT638" s="378">
        <v>0</v>
      </c>
      <c r="AU638" s="378">
        <v>2</v>
      </c>
      <c r="AV638" s="378">
        <v>5</v>
      </c>
      <c r="AW638" s="378">
        <v>0.2</v>
      </c>
      <c r="AX638" s="378">
        <v>0</v>
      </c>
      <c r="AY638" s="379">
        <v>1.56</v>
      </c>
      <c r="AZ638" s="379">
        <v>26.45</v>
      </c>
    </row>
    <row r="639" spans="2:52" ht="17">
      <c r="B639" t="s">
        <v>1483</v>
      </c>
      <c r="AE639" s="376"/>
      <c r="AF639" s="376" t="s">
        <v>120</v>
      </c>
      <c r="AG639" s="375" t="s">
        <v>2253</v>
      </c>
      <c r="AH639" s="375" t="s">
        <v>1518</v>
      </c>
      <c r="AI639" s="375"/>
      <c r="AJ639" s="375"/>
      <c r="AK639" s="375"/>
      <c r="AL639" s="378" t="s">
        <v>1482</v>
      </c>
      <c r="AM639" s="378">
        <v>9</v>
      </c>
      <c r="AN639" s="378">
        <v>0</v>
      </c>
      <c r="AO639" s="378">
        <v>0</v>
      </c>
      <c r="AP639" s="378">
        <v>12</v>
      </c>
      <c r="AQ639" s="378">
        <v>5.9</v>
      </c>
      <c r="AR639" s="378">
        <v>1</v>
      </c>
      <c r="AS639" s="378">
        <v>0</v>
      </c>
      <c r="AT639" s="378">
        <v>0</v>
      </c>
      <c r="AU639" s="378">
        <v>2</v>
      </c>
      <c r="AV639" s="378">
        <v>4</v>
      </c>
      <c r="AW639" s="378">
        <v>0.2</v>
      </c>
      <c r="AX639" s="378">
        <v>0</v>
      </c>
      <c r="AY639" s="379">
        <v>1.53</v>
      </c>
      <c r="AZ639" s="379">
        <v>26.01</v>
      </c>
    </row>
    <row r="640" spans="2:52" ht="17">
      <c r="B640" t="s">
        <v>120</v>
      </c>
      <c r="C640" t="s">
        <v>485</v>
      </c>
      <c r="D640" t="s">
        <v>1507</v>
      </c>
      <c r="H640" t="s">
        <v>38</v>
      </c>
      <c r="I640">
        <v>6</v>
      </c>
      <c r="J640">
        <v>14</v>
      </c>
      <c r="K640">
        <v>0</v>
      </c>
      <c r="L640">
        <v>0</v>
      </c>
      <c r="M640">
        <v>0</v>
      </c>
      <c r="N640">
        <v>0</v>
      </c>
      <c r="O640">
        <v>0</v>
      </c>
      <c r="P640">
        <v>0</v>
      </c>
      <c r="Q640">
        <v>0</v>
      </c>
      <c r="R640">
        <v>0</v>
      </c>
      <c r="S640">
        <v>0</v>
      </c>
      <c r="T640">
        <v>0</v>
      </c>
      <c r="U640">
        <v>30</v>
      </c>
      <c r="V640">
        <v>20</v>
      </c>
      <c r="W640">
        <v>195</v>
      </c>
      <c r="X640">
        <v>2</v>
      </c>
      <c r="Y640">
        <v>0</v>
      </c>
      <c r="Z640">
        <v>1.81</v>
      </c>
      <c r="AA640">
        <v>30.77</v>
      </c>
      <c r="AE640" s="376"/>
      <c r="AF640" s="376" t="s">
        <v>120</v>
      </c>
      <c r="AG640" s="375" t="s">
        <v>2254</v>
      </c>
      <c r="AH640" s="375" t="s">
        <v>1524</v>
      </c>
      <c r="AI640" s="375"/>
      <c r="AJ640" s="375"/>
      <c r="AK640" s="375"/>
      <c r="AL640" s="378" t="s">
        <v>1480</v>
      </c>
      <c r="AM640" s="378">
        <v>10</v>
      </c>
      <c r="AN640" s="378">
        <v>0</v>
      </c>
      <c r="AO640" s="378">
        <v>0</v>
      </c>
      <c r="AP640" s="378">
        <v>12</v>
      </c>
      <c r="AQ640" s="378">
        <v>4.67</v>
      </c>
      <c r="AR640" s="378">
        <v>0.9</v>
      </c>
      <c r="AS640" s="378">
        <v>0</v>
      </c>
      <c r="AT640" s="378">
        <v>0</v>
      </c>
      <c r="AU640" s="378">
        <v>2</v>
      </c>
      <c r="AV640" s="378">
        <v>6</v>
      </c>
      <c r="AW640" s="378">
        <v>0.2</v>
      </c>
      <c r="AX640" s="378">
        <v>0</v>
      </c>
      <c r="AY640" s="379">
        <v>1.47</v>
      </c>
      <c r="AZ640" s="379">
        <v>24.96</v>
      </c>
    </row>
    <row r="641" spans="2:52" ht="17">
      <c r="B641" t="s">
        <v>1483</v>
      </c>
      <c r="AE641" s="376"/>
      <c r="AF641" s="376" t="s">
        <v>120</v>
      </c>
      <c r="AG641" s="375" t="s">
        <v>2255</v>
      </c>
      <c r="AH641" s="375" t="s">
        <v>1493</v>
      </c>
      <c r="AI641" s="375"/>
      <c r="AJ641" s="375"/>
      <c r="AK641" s="375"/>
      <c r="AL641" s="378" t="s">
        <v>1471</v>
      </c>
      <c r="AM641" s="378">
        <v>9</v>
      </c>
      <c r="AN641" s="378">
        <v>0</v>
      </c>
      <c r="AO641" s="378">
        <v>0</v>
      </c>
      <c r="AP641" s="378">
        <v>16</v>
      </c>
      <c r="AQ641" s="378">
        <v>5.7</v>
      </c>
      <c r="AR641" s="378">
        <v>0.6</v>
      </c>
      <c r="AS641" s="378">
        <v>0</v>
      </c>
      <c r="AT641" s="378">
        <v>0</v>
      </c>
      <c r="AU641" s="378">
        <v>1</v>
      </c>
      <c r="AV641" s="378">
        <v>3</v>
      </c>
      <c r="AW641" s="378">
        <v>0.1</v>
      </c>
      <c r="AX641" s="378">
        <v>0</v>
      </c>
      <c r="AY641" s="379">
        <v>1.46</v>
      </c>
      <c r="AZ641" s="379">
        <v>24.82</v>
      </c>
    </row>
    <row r="642" spans="2:52" ht="17">
      <c r="B642" t="s">
        <v>120</v>
      </c>
      <c r="C642" t="s">
        <v>1620</v>
      </c>
      <c r="D642" t="s">
        <v>1518</v>
      </c>
      <c r="H642" t="s">
        <v>1482</v>
      </c>
      <c r="I642">
        <v>12</v>
      </c>
      <c r="J642">
        <v>9</v>
      </c>
      <c r="K642">
        <v>1</v>
      </c>
      <c r="L642">
        <v>0</v>
      </c>
      <c r="M642">
        <v>0</v>
      </c>
      <c r="N642">
        <v>0</v>
      </c>
      <c r="O642">
        <v>0</v>
      </c>
      <c r="P642">
        <v>0</v>
      </c>
      <c r="Q642">
        <v>0</v>
      </c>
      <c r="R642">
        <v>8</v>
      </c>
      <c r="S642">
        <v>29</v>
      </c>
      <c r="T642">
        <v>0</v>
      </c>
      <c r="U642">
        <v>19</v>
      </c>
      <c r="V642">
        <v>16</v>
      </c>
      <c r="W642">
        <v>170</v>
      </c>
      <c r="X642">
        <v>2</v>
      </c>
      <c r="Y642">
        <v>1</v>
      </c>
      <c r="Z642">
        <v>1.79</v>
      </c>
      <c r="AA642">
        <v>30.36</v>
      </c>
      <c r="AE642" s="376"/>
      <c r="AF642" s="376" t="s">
        <v>120</v>
      </c>
      <c r="AG642" s="375" t="s">
        <v>2256</v>
      </c>
      <c r="AH642" s="375" t="s">
        <v>1532</v>
      </c>
      <c r="AI642" s="375"/>
      <c r="AJ642" s="375"/>
      <c r="AK642" s="375"/>
      <c r="AL642" s="378" t="s">
        <v>1474</v>
      </c>
      <c r="AM642" s="378">
        <v>9</v>
      </c>
      <c r="AN642" s="378">
        <v>0</v>
      </c>
      <c r="AO642" s="378">
        <v>0</v>
      </c>
      <c r="AP642" s="378">
        <v>17</v>
      </c>
      <c r="AQ642" s="378">
        <v>4.46</v>
      </c>
      <c r="AR642" s="378">
        <v>0.5</v>
      </c>
      <c r="AS642" s="378">
        <v>0</v>
      </c>
      <c r="AT642" s="378">
        <v>0</v>
      </c>
      <c r="AU642" s="378">
        <v>1</v>
      </c>
      <c r="AV642" s="378">
        <v>3</v>
      </c>
      <c r="AW642" s="378">
        <v>0</v>
      </c>
      <c r="AX642" s="378">
        <v>0</v>
      </c>
      <c r="AY642" s="379">
        <v>1.44</v>
      </c>
      <c r="AZ642" s="379">
        <v>24.46</v>
      </c>
    </row>
    <row r="643" spans="2:52" ht="18">
      <c r="B643" t="s">
        <v>1483</v>
      </c>
      <c r="AE643" s="376"/>
      <c r="AF643" s="376" t="s">
        <v>120</v>
      </c>
      <c r="AG643" s="377" t="s">
        <v>2257</v>
      </c>
      <c r="AH643" s="377" t="s">
        <v>1711</v>
      </c>
      <c r="AI643" s="377"/>
      <c r="AJ643" s="377"/>
      <c r="AK643" s="377"/>
      <c r="AL643" s="378" t="s">
        <v>25</v>
      </c>
      <c r="AM643" s="378">
        <v>10</v>
      </c>
      <c r="AN643" s="378">
        <v>0</v>
      </c>
      <c r="AO643" s="378">
        <v>0</v>
      </c>
      <c r="AP643" s="378">
        <v>13</v>
      </c>
      <c r="AQ643" s="378">
        <v>8.1999999999999993</v>
      </c>
      <c r="AR643" s="378">
        <v>0.5</v>
      </c>
      <c r="AS643" s="378">
        <v>1</v>
      </c>
      <c r="AT643" s="378">
        <v>0</v>
      </c>
      <c r="AU643" s="378">
        <v>1</v>
      </c>
      <c r="AV643" s="378">
        <v>3</v>
      </c>
      <c r="AW643" s="378">
        <v>0.2</v>
      </c>
      <c r="AX643" s="378">
        <v>0</v>
      </c>
      <c r="AY643" s="379">
        <v>1.88</v>
      </c>
      <c r="AZ643" s="379">
        <v>24.4</v>
      </c>
    </row>
    <row r="644" spans="2:52" ht="18">
      <c r="B644" t="s">
        <v>120</v>
      </c>
      <c r="C644" t="s">
        <v>1621</v>
      </c>
      <c r="D644" t="s">
        <v>1501</v>
      </c>
      <c r="H644" t="s">
        <v>53</v>
      </c>
      <c r="I644">
        <v>25</v>
      </c>
      <c r="J644">
        <v>6</v>
      </c>
      <c r="K644">
        <v>0</v>
      </c>
      <c r="L644">
        <v>0</v>
      </c>
      <c r="M644">
        <v>0</v>
      </c>
      <c r="N644">
        <v>0</v>
      </c>
      <c r="O644">
        <v>0</v>
      </c>
      <c r="P644">
        <v>0</v>
      </c>
      <c r="Q644">
        <v>0</v>
      </c>
      <c r="R644">
        <v>19</v>
      </c>
      <c r="S644">
        <v>89</v>
      </c>
      <c r="T644">
        <v>1</v>
      </c>
      <c r="U644">
        <v>13</v>
      </c>
      <c r="V644">
        <v>10</v>
      </c>
      <c r="W644">
        <v>71</v>
      </c>
      <c r="X644">
        <v>1</v>
      </c>
      <c r="Y644">
        <v>0</v>
      </c>
      <c r="Z644">
        <v>1.71</v>
      </c>
      <c r="AA644">
        <v>29.11</v>
      </c>
      <c r="AE644" s="376"/>
      <c r="AF644" s="376" t="s">
        <v>120</v>
      </c>
      <c r="AG644" s="377" t="s">
        <v>1827</v>
      </c>
      <c r="AH644" s="377" t="s">
        <v>1712</v>
      </c>
      <c r="AI644" s="377"/>
      <c r="AJ644" s="377"/>
      <c r="AK644" s="377"/>
      <c r="AL644" s="378" t="s">
        <v>1459</v>
      </c>
      <c r="AM644" s="378">
        <v>7</v>
      </c>
      <c r="AN644" s="378">
        <v>0</v>
      </c>
      <c r="AO644" s="378">
        <v>0</v>
      </c>
      <c r="AP644" s="378">
        <v>17</v>
      </c>
      <c r="AQ644" s="378">
        <v>7</v>
      </c>
      <c r="AR644" s="378">
        <v>0.9</v>
      </c>
      <c r="AS644" s="378">
        <v>0</v>
      </c>
      <c r="AT644" s="378">
        <v>0</v>
      </c>
      <c r="AU644" s="378">
        <v>0</v>
      </c>
      <c r="AV644" s="378">
        <v>1</v>
      </c>
      <c r="AW644" s="378">
        <v>0</v>
      </c>
      <c r="AX644" s="378">
        <v>0</v>
      </c>
      <c r="AY644" s="379">
        <v>2.2000000000000002</v>
      </c>
      <c r="AZ644" s="379">
        <v>24.19</v>
      </c>
    </row>
    <row r="645" spans="2:52" ht="18">
      <c r="B645" t="s">
        <v>1483</v>
      </c>
      <c r="AE645" s="376"/>
      <c r="AF645" s="376" t="s">
        <v>120</v>
      </c>
      <c r="AG645" s="377" t="s">
        <v>2032</v>
      </c>
      <c r="AH645" s="377" t="s">
        <v>1721</v>
      </c>
      <c r="AI645" s="377"/>
      <c r="AJ645" s="377"/>
      <c r="AK645" s="377"/>
      <c r="AL645" s="378" t="s">
        <v>1463</v>
      </c>
      <c r="AM645" s="378">
        <v>10</v>
      </c>
      <c r="AN645" s="378">
        <v>0</v>
      </c>
      <c r="AO645" s="378">
        <v>0</v>
      </c>
      <c r="AP645" s="378">
        <v>16</v>
      </c>
      <c r="AQ645" s="378">
        <v>6.5</v>
      </c>
      <c r="AR645" s="378">
        <v>1.2</v>
      </c>
      <c r="AS645" s="378">
        <v>0</v>
      </c>
      <c r="AT645" s="378">
        <v>0</v>
      </c>
      <c r="AU645" s="378">
        <v>0</v>
      </c>
      <c r="AV645" s="378">
        <v>1</v>
      </c>
      <c r="AW645" s="378">
        <v>0</v>
      </c>
      <c r="AX645" s="378">
        <v>0</v>
      </c>
      <c r="AY645" s="379">
        <v>1.42</v>
      </c>
      <c r="AZ645" s="379">
        <v>24.09</v>
      </c>
    </row>
    <row r="646" spans="2:52" ht="17">
      <c r="B646" t="s">
        <v>120</v>
      </c>
      <c r="C646" t="s">
        <v>1622</v>
      </c>
      <c r="D646" t="s">
        <v>1487</v>
      </c>
      <c r="H646" t="s">
        <v>1463</v>
      </c>
      <c r="I646">
        <v>32</v>
      </c>
      <c r="J646">
        <v>10</v>
      </c>
      <c r="K646">
        <v>0</v>
      </c>
      <c r="L646">
        <v>0</v>
      </c>
      <c r="M646">
        <v>0</v>
      </c>
      <c r="N646">
        <v>0</v>
      </c>
      <c r="O646">
        <v>0</v>
      </c>
      <c r="P646">
        <v>0</v>
      </c>
      <c r="Q646">
        <v>0</v>
      </c>
      <c r="R646">
        <v>3</v>
      </c>
      <c r="S646">
        <v>4</v>
      </c>
      <c r="T646">
        <v>0</v>
      </c>
      <c r="U646">
        <v>31</v>
      </c>
      <c r="V646">
        <v>21</v>
      </c>
      <c r="W646">
        <v>144</v>
      </c>
      <c r="X646">
        <v>2</v>
      </c>
      <c r="Y646">
        <v>0</v>
      </c>
      <c r="Z646">
        <v>1.71</v>
      </c>
      <c r="AA646">
        <v>29.07</v>
      </c>
      <c r="AE646" s="376"/>
      <c r="AF646" s="376" t="s">
        <v>120</v>
      </c>
      <c r="AG646" s="375" t="s">
        <v>2258</v>
      </c>
      <c r="AH646" s="375" t="s">
        <v>1511</v>
      </c>
      <c r="AI646" s="375"/>
      <c r="AJ646" s="375"/>
      <c r="AK646" s="375"/>
      <c r="AL646" s="378" t="s">
        <v>49</v>
      </c>
      <c r="AM646" s="378">
        <v>14</v>
      </c>
      <c r="AN646" s="378">
        <v>0</v>
      </c>
      <c r="AO646" s="378">
        <v>0</v>
      </c>
      <c r="AP646" s="378">
        <v>15</v>
      </c>
      <c r="AQ646" s="378">
        <v>4.84</v>
      </c>
      <c r="AR646" s="378">
        <v>0.6</v>
      </c>
      <c r="AS646" s="378">
        <v>0</v>
      </c>
      <c r="AT646" s="378">
        <v>0</v>
      </c>
      <c r="AU646" s="378">
        <v>1</v>
      </c>
      <c r="AV646" s="378">
        <v>2</v>
      </c>
      <c r="AW646" s="378">
        <v>0.1</v>
      </c>
      <c r="AX646" s="378">
        <v>0</v>
      </c>
      <c r="AY646" s="379">
        <v>1.37</v>
      </c>
      <c r="AZ646" s="379">
        <v>23.21</v>
      </c>
    </row>
    <row r="647" spans="2:52" ht="17">
      <c r="B647" t="s">
        <v>1483</v>
      </c>
      <c r="AE647" s="376"/>
      <c r="AF647" s="376" t="s">
        <v>120</v>
      </c>
      <c r="AG647" s="375" t="s">
        <v>1828</v>
      </c>
      <c r="AH647" s="375" t="s">
        <v>1486</v>
      </c>
      <c r="AI647" s="375"/>
      <c r="AJ647" s="375"/>
      <c r="AK647" s="375"/>
      <c r="AL647" s="378" t="s">
        <v>433</v>
      </c>
      <c r="AM647" s="378">
        <v>8</v>
      </c>
      <c r="AN647" s="378">
        <v>0</v>
      </c>
      <c r="AO647" s="378">
        <v>0</v>
      </c>
      <c r="AP647" s="378">
        <v>13</v>
      </c>
      <c r="AQ647" s="378">
        <v>10.199999999999999</v>
      </c>
      <c r="AR647" s="378">
        <v>1.2</v>
      </c>
      <c r="AS647" s="378">
        <v>0</v>
      </c>
      <c r="AT647" s="378">
        <v>0</v>
      </c>
      <c r="AU647" s="378">
        <v>0</v>
      </c>
      <c r="AV647" s="378">
        <v>1</v>
      </c>
      <c r="AW647" s="378">
        <v>0</v>
      </c>
      <c r="AX647" s="378">
        <v>0</v>
      </c>
      <c r="AY647" s="379">
        <v>1.35</v>
      </c>
      <c r="AZ647" s="379">
        <v>22.94</v>
      </c>
    </row>
    <row r="648" spans="2:52" ht="17">
      <c r="B648" t="s">
        <v>120</v>
      </c>
      <c r="C648" t="s">
        <v>1659</v>
      </c>
      <c r="D648" t="s">
        <v>1532</v>
      </c>
      <c r="H648" t="s">
        <v>1474</v>
      </c>
      <c r="I648">
        <v>7</v>
      </c>
      <c r="J648">
        <v>9</v>
      </c>
      <c r="K648">
        <v>0</v>
      </c>
      <c r="L648">
        <v>0</v>
      </c>
      <c r="M648">
        <v>0</v>
      </c>
      <c r="N648">
        <v>0</v>
      </c>
      <c r="O648">
        <v>0</v>
      </c>
      <c r="P648">
        <v>0</v>
      </c>
      <c r="Q648">
        <v>0</v>
      </c>
      <c r="R648">
        <v>0</v>
      </c>
      <c r="S648">
        <v>0</v>
      </c>
      <c r="T648">
        <v>0</v>
      </c>
      <c r="U648">
        <v>23</v>
      </c>
      <c r="V648">
        <v>14</v>
      </c>
      <c r="W648">
        <v>173</v>
      </c>
      <c r="X648">
        <v>2</v>
      </c>
      <c r="Y648">
        <v>0</v>
      </c>
      <c r="Z648">
        <v>1.71</v>
      </c>
      <c r="AA648">
        <v>29.05</v>
      </c>
      <c r="AE648" s="376"/>
      <c r="AF648" s="376" t="s">
        <v>120</v>
      </c>
      <c r="AG648" s="375" t="s">
        <v>1829</v>
      </c>
      <c r="AH648" s="375" t="s">
        <v>1523</v>
      </c>
      <c r="AI648" s="375"/>
      <c r="AJ648" s="375"/>
      <c r="AK648" s="375"/>
      <c r="AL648" s="378" t="s">
        <v>29</v>
      </c>
      <c r="AM648" s="378">
        <v>10</v>
      </c>
      <c r="AN648" s="378">
        <v>0</v>
      </c>
      <c r="AO648" s="378">
        <v>0</v>
      </c>
      <c r="AP648" s="378">
        <v>14</v>
      </c>
      <c r="AQ648" s="378">
        <v>6.3</v>
      </c>
      <c r="AR648" s="378">
        <v>0.5</v>
      </c>
      <c r="AS648" s="378">
        <v>0</v>
      </c>
      <c r="AT648" s="378">
        <v>0</v>
      </c>
      <c r="AU648" s="378">
        <v>1</v>
      </c>
      <c r="AV648" s="378">
        <v>2</v>
      </c>
      <c r="AW648" s="378">
        <v>0.1</v>
      </c>
      <c r="AX648" s="378">
        <v>0</v>
      </c>
      <c r="AY648" s="379">
        <v>1.32</v>
      </c>
      <c r="AZ648" s="379">
        <v>22.47</v>
      </c>
    </row>
    <row r="649" spans="2:52" ht="17">
      <c r="B649" t="s">
        <v>1483</v>
      </c>
      <c r="AE649" s="376"/>
      <c r="AF649" s="376" t="s">
        <v>120</v>
      </c>
      <c r="AG649" s="375" t="s">
        <v>2033</v>
      </c>
      <c r="AH649" s="375" t="s">
        <v>1509</v>
      </c>
      <c r="AI649" s="375"/>
      <c r="AJ649" s="375"/>
      <c r="AK649" s="375"/>
      <c r="AL649" s="378" t="s">
        <v>13</v>
      </c>
      <c r="AM649" s="378">
        <v>14</v>
      </c>
      <c r="AN649" s="378">
        <v>0</v>
      </c>
      <c r="AO649" s="378">
        <v>0</v>
      </c>
      <c r="AP649" s="378">
        <v>16</v>
      </c>
      <c r="AQ649" s="378">
        <v>7.3</v>
      </c>
      <c r="AR649" s="378">
        <v>0.6</v>
      </c>
      <c r="AS649" s="378">
        <v>0</v>
      </c>
      <c r="AT649" s="378">
        <v>0</v>
      </c>
      <c r="AU649" s="378">
        <v>0</v>
      </c>
      <c r="AV649" s="378">
        <v>1</v>
      </c>
      <c r="AW649" s="378">
        <v>0</v>
      </c>
      <c r="AX649" s="378">
        <v>0</v>
      </c>
      <c r="AY649" s="379">
        <v>1.3</v>
      </c>
      <c r="AZ649" s="379">
        <v>22.07</v>
      </c>
    </row>
    <row r="650" spans="2:52" ht="17">
      <c r="B650" t="s">
        <v>120</v>
      </c>
      <c r="C650" t="s">
        <v>1581</v>
      </c>
      <c r="D650" t="s">
        <v>1499</v>
      </c>
      <c r="H650" t="s">
        <v>1476</v>
      </c>
      <c r="I650">
        <v>24</v>
      </c>
      <c r="J650">
        <v>14</v>
      </c>
      <c r="K650">
        <v>0</v>
      </c>
      <c r="L650">
        <v>0</v>
      </c>
      <c r="M650">
        <v>0</v>
      </c>
      <c r="N650">
        <v>0</v>
      </c>
      <c r="O650">
        <v>0</v>
      </c>
      <c r="P650">
        <v>0</v>
      </c>
      <c r="Q650">
        <v>0</v>
      </c>
      <c r="R650">
        <v>1</v>
      </c>
      <c r="S650">
        <v>3</v>
      </c>
      <c r="T650">
        <v>0</v>
      </c>
      <c r="U650">
        <v>10</v>
      </c>
      <c r="V650">
        <v>10</v>
      </c>
      <c r="W650">
        <v>136</v>
      </c>
      <c r="X650">
        <v>2</v>
      </c>
      <c r="Y650">
        <v>0</v>
      </c>
      <c r="Z650">
        <v>1.71</v>
      </c>
      <c r="AA650">
        <v>29.05</v>
      </c>
      <c r="AE650" s="376"/>
      <c r="AF650" s="376" t="s">
        <v>120</v>
      </c>
      <c r="AG650" s="375" t="s">
        <v>2034</v>
      </c>
      <c r="AH650" s="375" t="s">
        <v>1514</v>
      </c>
      <c r="AI650" s="375"/>
      <c r="AJ650" s="375"/>
      <c r="AK650" s="375"/>
      <c r="AL650" s="378" t="s">
        <v>1481</v>
      </c>
      <c r="AM650" s="378">
        <v>9</v>
      </c>
      <c r="AN650" s="378">
        <v>0</v>
      </c>
      <c r="AO650" s="378">
        <v>0</v>
      </c>
      <c r="AP650" s="378">
        <v>12</v>
      </c>
      <c r="AQ650" s="378">
        <v>6.4</v>
      </c>
      <c r="AR650" s="378">
        <v>1.6</v>
      </c>
      <c r="AS650" s="378">
        <v>0</v>
      </c>
      <c r="AT650" s="378">
        <v>0</v>
      </c>
      <c r="AU650" s="378">
        <v>0</v>
      </c>
      <c r="AV650" s="378">
        <v>3</v>
      </c>
      <c r="AW650" s="378">
        <v>0</v>
      </c>
      <c r="AX650" s="378">
        <v>0</v>
      </c>
      <c r="AY650" s="379">
        <v>1.27</v>
      </c>
      <c r="AZ650" s="379">
        <v>21.66</v>
      </c>
    </row>
    <row r="651" spans="2:52" ht="17">
      <c r="B651" t="s">
        <v>1483</v>
      </c>
      <c r="AE651" s="376"/>
      <c r="AF651" s="376" t="s">
        <v>120</v>
      </c>
      <c r="AG651" s="375" t="s">
        <v>1830</v>
      </c>
      <c r="AH651" s="375" t="s">
        <v>1501</v>
      </c>
      <c r="AI651" s="375"/>
      <c r="AJ651" s="375"/>
      <c r="AK651" s="375"/>
      <c r="AL651" s="378" t="s">
        <v>53</v>
      </c>
      <c r="AM651" s="378">
        <v>6</v>
      </c>
      <c r="AN651" s="378">
        <v>0</v>
      </c>
      <c r="AO651" s="378">
        <v>0</v>
      </c>
      <c r="AP651" s="378">
        <v>13</v>
      </c>
      <c r="AQ651" s="378">
        <v>6.7</v>
      </c>
      <c r="AR651" s="378">
        <v>1.3</v>
      </c>
      <c r="AS651" s="378">
        <v>0</v>
      </c>
      <c r="AT651" s="378">
        <v>0</v>
      </c>
      <c r="AU651" s="378">
        <v>0</v>
      </c>
      <c r="AV651" s="378">
        <v>1</v>
      </c>
      <c r="AW651" s="378">
        <v>0</v>
      </c>
      <c r="AX651" s="378">
        <v>0</v>
      </c>
      <c r="AY651" s="379">
        <v>1.27</v>
      </c>
      <c r="AZ651" s="379">
        <v>21.58</v>
      </c>
    </row>
    <row r="652" spans="2:52" ht="17">
      <c r="B652" t="s">
        <v>120</v>
      </c>
      <c r="C652" t="s">
        <v>1582</v>
      </c>
      <c r="D652" t="s">
        <v>1538</v>
      </c>
      <c r="H652" t="s">
        <v>1</v>
      </c>
      <c r="I652">
        <v>28</v>
      </c>
      <c r="J652">
        <v>13</v>
      </c>
      <c r="K652">
        <v>0</v>
      </c>
      <c r="L652">
        <v>0</v>
      </c>
      <c r="M652">
        <v>0</v>
      </c>
      <c r="N652">
        <v>0</v>
      </c>
      <c r="O652">
        <v>0</v>
      </c>
      <c r="P652">
        <v>0</v>
      </c>
      <c r="Q652">
        <v>0</v>
      </c>
      <c r="R652">
        <v>0</v>
      </c>
      <c r="S652">
        <v>1</v>
      </c>
      <c r="T652">
        <v>0</v>
      </c>
      <c r="U652">
        <v>18</v>
      </c>
      <c r="V652">
        <v>12</v>
      </c>
      <c r="W652">
        <v>148</v>
      </c>
      <c r="X652">
        <v>2</v>
      </c>
      <c r="Y652">
        <v>0</v>
      </c>
      <c r="Z652">
        <v>1.71</v>
      </c>
      <c r="AA652">
        <v>29.05</v>
      </c>
      <c r="AE652" s="376"/>
      <c r="AF652" s="376" t="s">
        <v>120</v>
      </c>
      <c r="AG652" s="375" t="s">
        <v>2259</v>
      </c>
      <c r="AH652" s="375" t="s">
        <v>1518</v>
      </c>
      <c r="AI652" s="375"/>
      <c r="AJ652" s="375"/>
      <c r="AK652" s="375"/>
      <c r="AL652" s="378" t="s">
        <v>1482</v>
      </c>
      <c r="AM652" s="378">
        <v>9</v>
      </c>
      <c r="AN652" s="378">
        <v>0</v>
      </c>
      <c r="AO652" s="378">
        <v>0</v>
      </c>
      <c r="AP652" s="378">
        <v>11</v>
      </c>
      <c r="AQ652" s="378">
        <v>5.2</v>
      </c>
      <c r="AR652" s="378">
        <v>0.7</v>
      </c>
      <c r="AS652" s="378">
        <v>0</v>
      </c>
      <c r="AT652" s="378">
        <v>0</v>
      </c>
      <c r="AU652" s="378">
        <v>1</v>
      </c>
      <c r="AV652" s="378">
        <v>2</v>
      </c>
      <c r="AW652" s="378">
        <v>0.1</v>
      </c>
      <c r="AX652" s="378">
        <v>0</v>
      </c>
      <c r="AY652" s="379">
        <v>1.17</v>
      </c>
      <c r="AZ652" s="379">
        <v>19.93</v>
      </c>
    </row>
    <row r="653" spans="2:52" ht="17">
      <c r="B653" t="s">
        <v>1483</v>
      </c>
      <c r="AE653" s="376"/>
      <c r="AF653" s="376" t="s">
        <v>120</v>
      </c>
      <c r="AG653" s="375" t="s">
        <v>2035</v>
      </c>
      <c r="AH653" s="375" t="s">
        <v>1513</v>
      </c>
      <c r="AI653" s="375"/>
      <c r="AJ653" s="375"/>
      <c r="AK653" s="375"/>
      <c r="AL653" s="378" t="s">
        <v>8</v>
      </c>
      <c r="AM653" s="378">
        <v>13</v>
      </c>
      <c r="AN653" s="378">
        <v>0</v>
      </c>
      <c r="AO653" s="378">
        <v>0</v>
      </c>
      <c r="AP653" s="378">
        <v>10</v>
      </c>
      <c r="AQ653" s="378">
        <v>8.8000000000000007</v>
      </c>
      <c r="AR653" s="378">
        <v>1.3</v>
      </c>
      <c r="AS653" s="378">
        <v>0</v>
      </c>
      <c r="AT653" s="378">
        <v>0</v>
      </c>
      <c r="AU653" s="378">
        <v>0</v>
      </c>
      <c r="AV653" s="378">
        <v>1</v>
      </c>
      <c r="AW653" s="378">
        <v>0</v>
      </c>
      <c r="AX653" s="378">
        <v>0</v>
      </c>
      <c r="AY653" s="379">
        <v>1.1499999999999999</v>
      </c>
      <c r="AZ653" s="379">
        <v>19.63</v>
      </c>
    </row>
    <row r="654" spans="2:52" ht="17">
      <c r="B654" t="s">
        <v>120</v>
      </c>
      <c r="C654" t="s">
        <v>975</v>
      </c>
      <c r="D654" t="s">
        <v>1487</v>
      </c>
      <c r="H654" t="s">
        <v>1463</v>
      </c>
      <c r="I654">
        <v>32</v>
      </c>
      <c r="J654">
        <v>10</v>
      </c>
      <c r="K654">
        <v>3</v>
      </c>
      <c r="L654">
        <v>0</v>
      </c>
      <c r="M654">
        <v>0</v>
      </c>
      <c r="N654">
        <v>0</v>
      </c>
      <c r="O654">
        <v>0</v>
      </c>
      <c r="P654">
        <v>0</v>
      </c>
      <c r="Q654">
        <v>0</v>
      </c>
      <c r="R654">
        <v>38</v>
      </c>
      <c r="S654">
        <v>196</v>
      </c>
      <c r="T654">
        <v>1</v>
      </c>
      <c r="U654">
        <v>3</v>
      </c>
      <c r="V654">
        <v>2</v>
      </c>
      <c r="W654">
        <v>18</v>
      </c>
      <c r="X654">
        <v>0</v>
      </c>
      <c r="Y654">
        <v>0</v>
      </c>
      <c r="Z654">
        <v>1.71</v>
      </c>
      <c r="AA654">
        <v>29</v>
      </c>
      <c r="AE654" s="376"/>
      <c r="AF654" s="376" t="s">
        <v>120</v>
      </c>
      <c r="AG654" s="375" t="s">
        <v>1831</v>
      </c>
      <c r="AH654" s="375" t="s">
        <v>1523</v>
      </c>
      <c r="AI654" s="375"/>
      <c r="AJ654" s="375"/>
      <c r="AK654" s="375"/>
      <c r="AL654" s="378" t="s">
        <v>29</v>
      </c>
      <c r="AM654" s="378">
        <v>10</v>
      </c>
      <c r="AN654" s="378">
        <v>0</v>
      </c>
      <c r="AO654" s="378">
        <v>0</v>
      </c>
      <c r="AP654" s="378">
        <v>11</v>
      </c>
      <c r="AQ654" s="378">
        <v>6.5</v>
      </c>
      <c r="AR654" s="378">
        <v>0.4</v>
      </c>
      <c r="AS654" s="378">
        <v>0</v>
      </c>
      <c r="AT654" s="378">
        <v>0</v>
      </c>
      <c r="AU654" s="378">
        <v>1</v>
      </c>
      <c r="AV654" s="378">
        <v>2</v>
      </c>
      <c r="AW654" s="378">
        <v>0</v>
      </c>
      <c r="AX654" s="378">
        <v>0</v>
      </c>
      <c r="AY654" s="379">
        <v>1.1200000000000001</v>
      </c>
      <c r="AZ654" s="379">
        <v>19.11</v>
      </c>
    </row>
    <row r="655" spans="2:52" ht="17">
      <c r="B655" t="s">
        <v>1483</v>
      </c>
      <c r="AE655" s="376"/>
      <c r="AF655" s="376" t="s">
        <v>120</v>
      </c>
      <c r="AG655" s="375" t="s">
        <v>686</v>
      </c>
      <c r="AH655" s="375" t="s">
        <v>1502</v>
      </c>
      <c r="AI655" s="375"/>
      <c r="AJ655" s="375"/>
      <c r="AK655" s="375"/>
      <c r="AL655" s="378" t="s">
        <v>1478</v>
      </c>
      <c r="AM655" s="378">
        <v>14</v>
      </c>
      <c r="AN655" s="378">
        <v>0</v>
      </c>
      <c r="AO655" s="378">
        <v>0</v>
      </c>
      <c r="AP655" s="378">
        <v>13</v>
      </c>
      <c r="AQ655" s="378">
        <v>10.5</v>
      </c>
      <c r="AR655" s="378">
        <v>0.2</v>
      </c>
      <c r="AS655" s="378">
        <v>0</v>
      </c>
      <c r="AT655" s="378">
        <v>0</v>
      </c>
      <c r="AU655" s="378">
        <v>0</v>
      </c>
      <c r="AV655" s="378">
        <v>1</v>
      </c>
      <c r="AW655" s="378">
        <v>0</v>
      </c>
      <c r="AX655" s="378">
        <v>0</v>
      </c>
      <c r="AY655" s="379">
        <v>1.1200000000000001</v>
      </c>
      <c r="AZ655" s="379">
        <v>19.11</v>
      </c>
    </row>
    <row r="656" spans="2:52" ht="18">
      <c r="B656" t="s">
        <v>120</v>
      </c>
      <c r="C656" t="s">
        <v>644</v>
      </c>
      <c r="D656" t="s">
        <v>1505</v>
      </c>
      <c r="H656" t="s">
        <v>34</v>
      </c>
      <c r="I656">
        <v>1</v>
      </c>
      <c r="J656">
        <v>7</v>
      </c>
      <c r="K656">
        <v>1</v>
      </c>
      <c r="L656">
        <v>0</v>
      </c>
      <c r="M656">
        <v>0</v>
      </c>
      <c r="N656">
        <v>0</v>
      </c>
      <c r="O656">
        <v>0</v>
      </c>
      <c r="P656">
        <v>0</v>
      </c>
      <c r="Q656">
        <v>0</v>
      </c>
      <c r="R656">
        <v>1</v>
      </c>
      <c r="S656">
        <v>3</v>
      </c>
      <c r="T656">
        <v>0</v>
      </c>
      <c r="U656">
        <v>16</v>
      </c>
      <c r="V656">
        <v>12</v>
      </c>
      <c r="W656">
        <v>190</v>
      </c>
      <c r="X656">
        <v>1</v>
      </c>
      <c r="Y656">
        <v>0</v>
      </c>
      <c r="Z656">
        <v>1.65</v>
      </c>
      <c r="AA656">
        <v>28.03</v>
      </c>
      <c r="AE656" s="376"/>
      <c r="AF656" s="376" t="s">
        <v>120</v>
      </c>
      <c r="AG656" s="377" t="s">
        <v>2260</v>
      </c>
      <c r="AH656" s="377" t="s">
        <v>1709</v>
      </c>
      <c r="AI656" s="377"/>
      <c r="AJ656" s="377"/>
      <c r="AK656" s="377"/>
      <c r="AL656" s="378" t="s">
        <v>52</v>
      </c>
      <c r="AM656" s="378">
        <v>11</v>
      </c>
      <c r="AN656" s="378">
        <v>0</v>
      </c>
      <c r="AO656" s="378">
        <v>0</v>
      </c>
      <c r="AP656" s="378">
        <v>14</v>
      </c>
      <c r="AQ656" s="378">
        <v>3.71</v>
      </c>
      <c r="AR656" s="378">
        <v>0.2</v>
      </c>
      <c r="AS656" s="378">
        <v>0</v>
      </c>
      <c r="AT656" s="378">
        <v>0</v>
      </c>
      <c r="AU656" s="378">
        <v>0</v>
      </c>
      <c r="AV656" s="378">
        <v>2</v>
      </c>
      <c r="AW656" s="378">
        <v>0</v>
      </c>
      <c r="AX656" s="378">
        <v>0</v>
      </c>
      <c r="AY656" s="379">
        <v>1.3</v>
      </c>
      <c r="AZ656" s="379">
        <v>16.850000000000001</v>
      </c>
    </row>
    <row r="657" spans="2:52" ht="17">
      <c r="B657" t="s">
        <v>1483</v>
      </c>
      <c r="AE657" s="376"/>
      <c r="AF657" s="376" t="s">
        <v>120</v>
      </c>
      <c r="AG657" s="375" t="s">
        <v>2261</v>
      </c>
      <c r="AH657" s="375" t="s">
        <v>1513</v>
      </c>
      <c r="AI657" s="375"/>
      <c r="AJ657" s="375"/>
      <c r="AK657" s="375"/>
      <c r="AL657" s="378" t="s">
        <v>8</v>
      </c>
      <c r="AM657" s="378">
        <v>13</v>
      </c>
      <c r="AN657" s="378">
        <v>0</v>
      </c>
      <c r="AO657" s="378">
        <v>0</v>
      </c>
      <c r="AP657" s="378">
        <v>14</v>
      </c>
      <c r="AQ657" s="378">
        <v>3.78</v>
      </c>
      <c r="AR657" s="378">
        <v>0.2</v>
      </c>
      <c r="AS657" s="378">
        <v>0</v>
      </c>
      <c r="AT657" s="378">
        <v>0</v>
      </c>
      <c r="AU657" s="378">
        <v>0</v>
      </c>
      <c r="AV657" s="378">
        <v>2</v>
      </c>
      <c r="AW657" s="378">
        <v>0</v>
      </c>
      <c r="AX657" s="378">
        <v>0</v>
      </c>
      <c r="AY657" s="379">
        <v>0.98</v>
      </c>
      <c r="AZ657" s="379">
        <v>16.690000000000001</v>
      </c>
    </row>
    <row r="658" spans="2:52" ht="18">
      <c r="B658" t="s">
        <v>120</v>
      </c>
      <c r="C658" t="s">
        <v>987</v>
      </c>
      <c r="D658" t="s">
        <v>1484</v>
      </c>
      <c r="H658" t="s">
        <v>1459</v>
      </c>
      <c r="I658">
        <v>20</v>
      </c>
      <c r="J658">
        <v>7</v>
      </c>
      <c r="K658">
        <v>2</v>
      </c>
      <c r="L658">
        <v>0</v>
      </c>
      <c r="M658">
        <v>0</v>
      </c>
      <c r="N658">
        <v>0</v>
      </c>
      <c r="O658">
        <v>0</v>
      </c>
      <c r="P658">
        <v>0</v>
      </c>
      <c r="Q658">
        <v>0</v>
      </c>
      <c r="R658">
        <v>1</v>
      </c>
      <c r="S658">
        <v>4</v>
      </c>
      <c r="T658">
        <v>0</v>
      </c>
      <c r="U658">
        <v>16</v>
      </c>
      <c r="V658">
        <v>12</v>
      </c>
      <c r="W658">
        <v>189</v>
      </c>
      <c r="X658">
        <v>1</v>
      </c>
      <c r="Y658">
        <v>0</v>
      </c>
      <c r="Z658">
        <v>1.65</v>
      </c>
      <c r="AA658">
        <v>28.03</v>
      </c>
      <c r="AE658" s="376"/>
      <c r="AF658" s="376" t="s">
        <v>120</v>
      </c>
      <c r="AG658" s="377" t="s">
        <v>2262</v>
      </c>
      <c r="AH658" s="377" t="s">
        <v>1727</v>
      </c>
      <c r="AI658" s="377"/>
      <c r="AJ658" s="377"/>
      <c r="AK658" s="377"/>
      <c r="AL658" s="378" t="s">
        <v>49</v>
      </c>
      <c r="AM658" s="378">
        <v>14</v>
      </c>
      <c r="AN658" s="378">
        <v>0</v>
      </c>
      <c r="AO658" s="378">
        <v>0</v>
      </c>
      <c r="AP658" s="378">
        <v>13</v>
      </c>
      <c r="AQ658" s="378">
        <v>2.02</v>
      </c>
      <c r="AR658" s="378">
        <v>0</v>
      </c>
      <c r="AS658" s="378">
        <v>0</v>
      </c>
      <c r="AT658" s="378">
        <v>0</v>
      </c>
      <c r="AU658" s="378">
        <v>0</v>
      </c>
      <c r="AV658" s="378">
        <v>2</v>
      </c>
      <c r="AW658" s="378">
        <v>0</v>
      </c>
      <c r="AX658" s="378">
        <v>0</v>
      </c>
      <c r="AY658" s="379">
        <v>0.82</v>
      </c>
      <c r="AZ658" s="379">
        <v>14.01</v>
      </c>
    </row>
    <row r="659" spans="2:52" ht="18">
      <c r="B659" t="s">
        <v>1483</v>
      </c>
      <c r="AE659" s="376"/>
      <c r="AF659" s="376" t="s">
        <v>120</v>
      </c>
      <c r="AG659" s="377" t="s">
        <v>2263</v>
      </c>
      <c r="AH659" s="377" t="s">
        <v>1733</v>
      </c>
      <c r="AI659" s="377"/>
      <c r="AJ659" s="377"/>
      <c r="AK659" s="377"/>
      <c r="AL659" s="378" t="s">
        <v>53</v>
      </c>
      <c r="AM659" s="378">
        <v>6</v>
      </c>
      <c r="AN659" s="378">
        <v>0</v>
      </c>
      <c r="AO659" s="378">
        <v>0</v>
      </c>
      <c r="AP659" s="378">
        <v>12</v>
      </c>
      <c r="AQ659" s="378">
        <v>3.36</v>
      </c>
      <c r="AR659" s="378">
        <v>0</v>
      </c>
      <c r="AS659" s="378">
        <v>0</v>
      </c>
      <c r="AT659" s="378">
        <v>0</v>
      </c>
      <c r="AU659" s="378">
        <v>0</v>
      </c>
      <c r="AV659" s="378">
        <v>2</v>
      </c>
      <c r="AW659" s="378">
        <v>0</v>
      </c>
      <c r="AX659" s="378">
        <v>0</v>
      </c>
      <c r="AY659" s="379">
        <v>0.81</v>
      </c>
      <c r="AZ659" s="379">
        <v>13.81</v>
      </c>
    </row>
    <row r="660" spans="2:52" ht="17">
      <c r="B660" t="s">
        <v>120</v>
      </c>
      <c r="C660" t="s">
        <v>1583</v>
      </c>
      <c r="D660" t="s">
        <v>1526</v>
      </c>
      <c r="H660" t="s">
        <v>1459</v>
      </c>
      <c r="I660">
        <v>20</v>
      </c>
      <c r="J660">
        <v>7</v>
      </c>
      <c r="K660">
        <v>0</v>
      </c>
      <c r="L660">
        <v>0</v>
      </c>
      <c r="M660">
        <v>0</v>
      </c>
      <c r="N660">
        <v>0</v>
      </c>
      <c r="O660">
        <v>0</v>
      </c>
      <c r="P660">
        <v>0</v>
      </c>
      <c r="Q660">
        <v>0</v>
      </c>
      <c r="R660">
        <v>1</v>
      </c>
      <c r="S660">
        <v>4</v>
      </c>
      <c r="T660">
        <v>0</v>
      </c>
      <c r="U660">
        <v>16</v>
      </c>
      <c r="V660">
        <v>12</v>
      </c>
      <c r="W660">
        <v>189</v>
      </c>
      <c r="X660">
        <v>1</v>
      </c>
      <c r="Y660">
        <v>0</v>
      </c>
      <c r="Z660">
        <v>1.65</v>
      </c>
      <c r="AA660">
        <v>28.03</v>
      </c>
      <c r="AE660" s="376"/>
      <c r="AF660" s="376" t="s">
        <v>120</v>
      </c>
      <c r="AG660" s="375" t="s">
        <v>2264</v>
      </c>
      <c r="AH660" s="375" t="s">
        <v>1500</v>
      </c>
      <c r="AI660" s="375"/>
      <c r="AJ660" s="375"/>
      <c r="AK660" s="375"/>
      <c r="AL660" s="378" t="s">
        <v>1477</v>
      </c>
      <c r="AM660" s="378">
        <v>11</v>
      </c>
      <c r="AN660" s="378">
        <v>0</v>
      </c>
      <c r="AO660" s="378">
        <v>0</v>
      </c>
      <c r="AP660" s="378">
        <v>9</v>
      </c>
      <c r="AQ660" s="378">
        <v>3.33</v>
      </c>
      <c r="AR660" s="378">
        <v>0</v>
      </c>
      <c r="AS660" s="378">
        <v>0</v>
      </c>
      <c r="AT660" s="378">
        <v>0</v>
      </c>
      <c r="AU660" s="378">
        <v>0</v>
      </c>
      <c r="AV660" s="378">
        <v>1</v>
      </c>
      <c r="AW660" s="378">
        <v>0.2</v>
      </c>
      <c r="AX660" s="378">
        <v>0</v>
      </c>
      <c r="AY660" s="379">
        <v>0.63</v>
      </c>
      <c r="AZ660" s="379">
        <v>10.66</v>
      </c>
    </row>
    <row r="661" spans="2:52" ht="17">
      <c r="B661" t="s">
        <v>1483</v>
      </c>
      <c r="AE661" s="376"/>
      <c r="AF661" s="376" t="s">
        <v>120</v>
      </c>
      <c r="AG661" s="375" t="s">
        <v>2265</v>
      </c>
      <c r="AH661" s="375" t="s">
        <v>1488</v>
      </c>
      <c r="AI661" s="375"/>
      <c r="AJ661" s="375"/>
      <c r="AK661" s="375"/>
      <c r="AL661" s="378" t="s">
        <v>1465</v>
      </c>
      <c r="AM661" s="378">
        <v>7</v>
      </c>
      <c r="AN661" s="378">
        <v>0</v>
      </c>
      <c r="AO661" s="378">
        <v>0</v>
      </c>
      <c r="AP661" s="378">
        <v>8</v>
      </c>
      <c r="AQ661" s="378">
        <v>1.86</v>
      </c>
      <c r="AR661" s="378">
        <v>0.3</v>
      </c>
      <c r="AS661" s="378">
        <v>0</v>
      </c>
      <c r="AT661" s="378">
        <v>0</v>
      </c>
      <c r="AU661" s="378">
        <v>0</v>
      </c>
      <c r="AV661" s="378">
        <v>0</v>
      </c>
      <c r="AW661" s="378">
        <v>0</v>
      </c>
      <c r="AX661" s="378">
        <v>0</v>
      </c>
      <c r="AY661" s="379">
        <v>0.6</v>
      </c>
      <c r="AZ661" s="379">
        <v>10.130000000000001</v>
      </c>
    </row>
    <row r="662" spans="2:52" ht="17">
      <c r="B662" t="s">
        <v>120</v>
      </c>
      <c r="C662" t="s">
        <v>1584</v>
      </c>
      <c r="D662" t="s">
        <v>1505</v>
      </c>
      <c r="H662" t="s">
        <v>34</v>
      </c>
      <c r="I662">
        <v>1</v>
      </c>
      <c r="J662">
        <v>7</v>
      </c>
      <c r="K662">
        <v>1</v>
      </c>
      <c r="L662">
        <v>0</v>
      </c>
      <c r="M662">
        <v>0</v>
      </c>
      <c r="N662">
        <v>0</v>
      </c>
      <c r="O662">
        <v>0</v>
      </c>
      <c r="P662">
        <v>0</v>
      </c>
      <c r="Q662">
        <v>0</v>
      </c>
      <c r="R662">
        <v>1</v>
      </c>
      <c r="S662">
        <v>3</v>
      </c>
      <c r="T662">
        <v>0</v>
      </c>
      <c r="U662">
        <v>16</v>
      </c>
      <c r="V662">
        <v>12</v>
      </c>
      <c r="W662">
        <v>190</v>
      </c>
      <c r="X662">
        <v>1</v>
      </c>
      <c r="Y662">
        <v>0</v>
      </c>
      <c r="Z662">
        <v>1.65</v>
      </c>
      <c r="AA662">
        <v>28.03</v>
      </c>
      <c r="AE662" s="376"/>
      <c r="AF662" s="376" t="s">
        <v>120</v>
      </c>
      <c r="AG662" s="375" t="s">
        <v>1832</v>
      </c>
      <c r="AH662" s="375" t="s">
        <v>1524</v>
      </c>
      <c r="AI662" s="375"/>
      <c r="AJ662" s="375"/>
      <c r="AK662" s="375"/>
      <c r="AL662" s="378" t="s">
        <v>1480</v>
      </c>
      <c r="AM662" s="378">
        <v>10</v>
      </c>
      <c r="AN662" s="378">
        <v>0</v>
      </c>
      <c r="AO662" s="378">
        <v>0</v>
      </c>
      <c r="AP662" s="378">
        <v>6</v>
      </c>
      <c r="AQ662" s="378">
        <v>4.8899999999999997</v>
      </c>
      <c r="AR662" s="378">
        <v>0.1</v>
      </c>
      <c r="AS662" s="378">
        <v>0</v>
      </c>
      <c r="AT662" s="378">
        <v>0</v>
      </c>
      <c r="AU662" s="378">
        <v>0</v>
      </c>
      <c r="AV662" s="378">
        <v>0</v>
      </c>
      <c r="AW662" s="378">
        <v>0</v>
      </c>
      <c r="AX662" s="378">
        <v>0</v>
      </c>
      <c r="AY662" s="379">
        <v>0.52</v>
      </c>
      <c r="AZ662" s="379">
        <v>8.84</v>
      </c>
    </row>
    <row r="663" spans="2:52" ht="17">
      <c r="B663" t="s">
        <v>1483</v>
      </c>
      <c r="AE663" s="376"/>
      <c r="AF663" s="376" t="s">
        <v>120</v>
      </c>
      <c r="AG663" s="375" t="s">
        <v>1833</v>
      </c>
      <c r="AH663" s="375" t="s">
        <v>1491</v>
      </c>
      <c r="AI663" s="375"/>
      <c r="AJ663" s="375"/>
      <c r="AK663" s="375"/>
      <c r="AL663" s="378" t="s">
        <v>1469</v>
      </c>
      <c r="AM663" s="378">
        <v>14</v>
      </c>
      <c r="AN663" s="378">
        <v>0</v>
      </c>
      <c r="AO663" s="378">
        <v>0</v>
      </c>
      <c r="AP663" s="378">
        <v>7</v>
      </c>
      <c r="AQ663" s="378">
        <v>1.86</v>
      </c>
      <c r="AR663" s="378">
        <v>0.2</v>
      </c>
      <c r="AS663" s="378">
        <v>0</v>
      </c>
      <c r="AT663" s="378">
        <v>0</v>
      </c>
      <c r="AU663" s="378">
        <v>0</v>
      </c>
      <c r="AV663" s="378">
        <v>0</v>
      </c>
      <c r="AW663" s="378">
        <v>0</v>
      </c>
      <c r="AX663" s="378">
        <v>0</v>
      </c>
      <c r="AY663" s="379">
        <v>0.51</v>
      </c>
      <c r="AZ663" s="379">
        <v>8.73</v>
      </c>
    </row>
    <row r="664" spans="2:52" ht="17">
      <c r="B664" t="s">
        <v>120</v>
      </c>
      <c r="C664" t="s">
        <v>956</v>
      </c>
      <c r="D664" t="s">
        <v>1518</v>
      </c>
      <c r="H664" t="s">
        <v>1482</v>
      </c>
      <c r="I664">
        <v>12</v>
      </c>
      <c r="J664">
        <v>9</v>
      </c>
      <c r="K664">
        <v>8</v>
      </c>
      <c r="L664">
        <v>0</v>
      </c>
      <c r="M664">
        <v>0</v>
      </c>
      <c r="N664">
        <v>0</v>
      </c>
      <c r="O664">
        <v>0</v>
      </c>
      <c r="P664">
        <v>0</v>
      </c>
      <c r="Q664">
        <v>0</v>
      </c>
      <c r="R664">
        <v>32</v>
      </c>
      <c r="S664">
        <v>171</v>
      </c>
      <c r="T664">
        <v>1</v>
      </c>
      <c r="U664">
        <v>5</v>
      </c>
      <c r="V664">
        <v>4</v>
      </c>
      <c r="W664">
        <v>28</v>
      </c>
      <c r="X664">
        <v>0</v>
      </c>
      <c r="Y664">
        <v>0</v>
      </c>
      <c r="Z664">
        <v>1.61</v>
      </c>
      <c r="AA664">
        <v>27.3</v>
      </c>
      <c r="AE664" s="376"/>
      <c r="AF664" s="376" t="s">
        <v>120</v>
      </c>
      <c r="AG664" s="375" t="s">
        <v>2036</v>
      </c>
      <c r="AH664" s="375" t="s">
        <v>1487</v>
      </c>
      <c r="AI664" s="375"/>
      <c r="AJ664" s="375"/>
      <c r="AK664" s="375"/>
      <c r="AL664" s="378" t="s">
        <v>1463</v>
      </c>
      <c r="AM664" s="378">
        <v>10</v>
      </c>
      <c r="AN664" s="378">
        <v>0</v>
      </c>
      <c r="AO664" s="378">
        <v>0</v>
      </c>
      <c r="AP664" s="378">
        <v>6</v>
      </c>
      <c r="AQ664" s="378">
        <v>3.58</v>
      </c>
      <c r="AR664" s="378">
        <v>0.2</v>
      </c>
      <c r="AS664" s="378">
        <v>0</v>
      </c>
      <c r="AT664" s="378">
        <v>0</v>
      </c>
      <c r="AU664" s="378">
        <v>0</v>
      </c>
      <c r="AV664" s="378">
        <v>0</v>
      </c>
      <c r="AW664" s="378">
        <v>0</v>
      </c>
      <c r="AX664" s="378">
        <v>0</v>
      </c>
      <c r="AY664" s="379">
        <v>0.51</v>
      </c>
      <c r="AZ664" s="379">
        <v>8.6</v>
      </c>
    </row>
    <row r="665" spans="2:52" ht="17">
      <c r="B665" t="s">
        <v>1483</v>
      </c>
      <c r="AE665" s="376"/>
      <c r="AF665" s="376" t="s">
        <v>120</v>
      </c>
      <c r="AG665" s="375" t="s">
        <v>129</v>
      </c>
      <c r="AH665" s="375" t="s">
        <v>1515</v>
      </c>
      <c r="AI665" s="375"/>
      <c r="AJ665" s="375"/>
      <c r="AK665" s="375"/>
      <c r="AL665" s="378" t="s">
        <v>25</v>
      </c>
      <c r="AM665" s="378">
        <v>10</v>
      </c>
      <c r="AN665" s="378">
        <v>0</v>
      </c>
      <c r="AO665" s="378">
        <v>0</v>
      </c>
      <c r="AP665" s="378">
        <v>7</v>
      </c>
      <c r="AQ665" s="378">
        <v>3.08</v>
      </c>
      <c r="AR665" s="378">
        <v>0</v>
      </c>
      <c r="AS665" s="378">
        <v>0</v>
      </c>
      <c r="AT665" s="378">
        <v>0</v>
      </c>
      <c r="AU665" s="378">
        <v>0</v>
      </c>
      <c r="AV665" s="378">
        <v>1</v>
      </c>
      <c r="AW665" s="378">
        <v>0</v>
      </c>
      <c r="AX665" s="378">
        <v>0</v>
      </c>
      <c r="AY665" s="379">
        <v>0.5</v>
      </c>
      <c r="AZ665" s="379">
        <v>8.5399999999999991</v>
      </c>
    </row>
    <row r="666" spans="2:52" ht="17">
      <c r="B666" t="s">
        <v>120</v>
      </c>
      <c r="C666" t="s">
        <v>1585</v>
      </c>
      <c r="D666" t="s">
        <v>1507</v>
      </c>
      <c r="H666" t="s">
        <v>38</v>
      </c>
      <c r="I666">
        <v>18</v>
      </c>
      <c r="J666">
        <v>14</v>
      </c>
      <c r="K666">
        <v>0</v>
      </c>
      <c r="L666">
        <v>0</v>
      </c>
      <c r="M666">
        <v>4</v>
      </c>
      <c r="N666">
        <v>4</v>
      </c>
      <c r="O666">
        <v>63</v>
      </c>
      <c r="P666">
        <v>0</v>
      </c>
      <c r="Q666">
        <v>0</v>
      </c>
      <c r="R666">
        <v>0</v>
      </c>
      <c r="S666">
        <v>0</v>
      </c>
      <c r="T666">
        <v>0</v>
      </c>
      <c r="U666">
        <v>17</v>
      </c>
      <c r="V666">
        <v>10</v>
      </c>
      <c r="W666">
        <v>102</v>
      </c>
      <c r="X666">
        <v>2</v>
      </c>
      <c r="Y666">
        <v>0</v>
      </c>
      <c r="Z666">
        <v>1.58</v>
      </c>
      <c r="AA666">
        <v>26.85</v>
      </c>
      <c r="AE666" s="376"/>
      <c r="AF666" s="376" t="s">
        <v>120</v>
      </c>
      <c r="AG666" s="375" t="s">
        <v>2037</v>
      </c>
      <c r="AH666" s="375" t="s">
        <v>1506</v>
      </c>
      <c r="AI666" s="375"/>
      <c r="AJ666" s="375"/>
      <c r="AK666" s="375"/>
      <c r="AL666" s="378" t="s">
        <v>16</v>
      </c>
      <c r="AM666" s="378">
        <v>6</v>
      </c>
      <c r="AN666" s="378">
        <v>0</v>
      </c>
      <c r="AO666" s="378">
        <v>0</v>
      </c>
      <c r="AP666" s="378">
        <v>6</v>
      </c>
      <c r="AQ666" s="378">
        <v>3.46</v>
      </c>
      <c r="AR666" s="378">
        <v>0.2</v>
      </c>
      <c r="AS666" s="378">
        <v>0</v>
      </c>
      <c r="AT666" s="378">
        <v>0</v>
      </c>
      <c r="AU666" s="378">
        <v>0</v>
      </c>
      <c r="AV666" s="378">
        <v>0</v>
      </c>
      <c r="AW666" s="378">
        <v>0</v>
      </c>
      <c r="AX666" s="378">
        <v>0</v>
      </c>
      <c r="AY666" s="379">
        <v>0.5</v>
      </c>
      <c r="AZ666" s="379">
        <v>8.5299999999999994</v>
      </c>
    </row>
    <row r="667" spans="2:52" ht="17">
      <c r="B667" t="s">
        <v>1483</v>
      </c>
      <c r="AE667" s="376"/>
      <c r="AF667" s="376" t="s">
        <v>120</v>
      </c>
      <c r="AG667" s="375" t="s">
        <v>1834</v>
      </c>
      <c r="AH667" s="375" t="s">
        <v>1499</v>
      </c>
      <c r="AI667" s="375"/>
      <c r="AJ667" s="375"/>
      <c r="AK667" s="375"/>
      <c r="AL667" s="378" t="s">
        <v>1476</v>
      </c>
      <c r="AM667" s="378">
        <v>14</v>
      </c>
      <c r="AN667" s="378">
        <v>0</v>
      </c>
      <c r="AO667" s="378">
        <v>0</v>
      </c>
      <c r="AP667" s="378">
        <v>7</v>
      </c>
      <c r="AQ667" s="378">
        <v>2.4500000000000002</v>
      </c>
      <c r="AR667" s="378">
        <v>0</v>
      </c>
      <c r="AS667" s="378">
        <v>0</v>
      </c>
      <c r="AT667" s="378">
        <v>0</v>
      </c>
      <c r="AU667" s="378">
        <v>0</v>
      </c>
      <c r="AV667" s="378">
        <v>0</v>
      </c>
      <c r="AW667" s="378">
        <v>0</v>
      </c>
      <c r="AX667" s="378">
        <v>0</v>
      </c>
      <c r="AY667" s="379">
        <v>0.48</v>
      </c>
      <c r="AZ667" s="379">
        <v>8.2200000000000006</v>
      </c>
    </row>
    <row r="668" spans="2:52" ht="17">
      <c r="B668" t="s">
        <v>120</v>
      </c>
      <c r="C668" t="s">
        <v>1006</v>
      </c>
      <c r="D668" t="s">
        <v>1521</v>
      </c>
      <c r="H668" t="s">
        <v>2</v>
      </c>
      <c r="I668">
        <v>26</v>
      </c>
      <c r="J668">
        <v>6</v>
      </c>
      <c r="K668">
        <v>0</v>
      </c>
      <c r="L668">
        <v>0</v>
      </c>
      <c r="M668">
        <v>0</v>
      </c>
      <c r="N668">
        <v>0</v>
      </c>
      <c r="O668">
        <v>0</v>
      </c>
      <c r="P668">
        <v>0</v>
      </c>
      <c r="Q668">
        <v>0</v>
      </c>
      <c r="R668">
        <v>0</v>
      </c>
      <c r="S668">
        <v>0</v>
      </c>
      <c r="T668">
        <v>0</v>
      </c>
      <c r="U668">
        <v>45</v>
      </c>
      <c r="V668">
        <v>32</v>
      </c>
      <c r="W668">
        <v>251</v>
      </c>
      <c r="X668">
        <v>1</v>
      </c>
      <c r="Y668">
        <v>1</v>
      </c>
      <c r="Z668">
        <v>1.58</v>
      </c>
      <c r="AA668">
        <v>26.84</v>
      </c>
      <c r="AE668" s="376"/>
      <c r="AF668" s="376" t="s">
        <v>120</v>
      </c>
      <c r="AG668" s="375" t="s">
        <v>2038</v>
      </c>
      <c r="AH668" s="375" t="s">
        <v>1507</v>
      </c>
      <c r="AI668" s="375"/>
      <c r="AJ668" s="375"/>
      <c r="AK668" s="375"/>
      <c r="AL668" s="378" t="s">
        <v>38</v>
      </c>
      <c r="AM668" s="378">
        <v>14</v>
      </c>
      <c r="AN668" s="378">
        <v>0</v>
      </c>
      <c r="AO668" s="378">
        <v>0</v>
      </c>
      <c r="AP668" s="378">
        <v>6</v>
      </c>
      <c r="AQ668" s="378">
        <v>4.34</v>
      </c>
      <c r="AR668" s="378">
        <v>0</v>
      </c>
      <c r="AS668" s="378">
        <v>0</v>
      </c>
      <c r="AT668" s="378">
        <v>0</v>
      </c>
      <c r="AU668" s="378">
        <v>0</v>
      </c>
      <c r="AV668" s="378">
        <v>0</v>
      </c>
      <c r="AW668" s="378">
        <v>0</v>
      </c>
      <c r="AX668" s="378">
        <v>0</v>
      </c>
      <c r="AY668" s="379">
        <v>0.48</v>
      </c>
      <c r="AZ668" s="379">
        <v>8.17</v>
      </c>
    </row>
    <row r="669" spans="2:52" ht="17">
      <c r="B669" t="s">
        <v>1483</v>
      </c>
      <c r="AE669" s="376"/>
      <c r="AF669" s="376" t="s">
        <v>120</v>
      </c>
      <c r="AG669" s="375" t="s">
        <v>2039</v>
      </c>
      <c r="AH669" s="375" t="s">
        <v>1513</v>
      </c>
      <c r="AI669" s="375"/>
      <c r="AJ669" s="375"/>
      <c r="AK669" s="375"/>
      <c r="AL669" s="378" t="s">
        <v>8</v>
      </c>
      <c r="AM669" s="378">
        <v>13</v>
      </c>
      <c r="AN669" s="378">
        <v>0</v>
      </c>
      <c r="AO669" s="378">
        <v>0</v>
      </c>
      <c r="AP669" s="378">
        <v>4</v>
      </c>
      <c r="AQ669" s="378">
        <v>2.67</v>
      </c>
      <c r="AR669" s="378">
        <v>0.7</v>
      </c>
      <c r="AS669" s="378">
        <v>0</v>
      </c>
      <c r="AT669" s="378">
        <v>0</v>
      </c>
      <c r="AU669" s="378">
        <v>0</v>
      </c>
      <c r="AV669" s="378">
        <v>0</v>
      </c>
      <c r="AW669" s="378">
        <v>0</v>
      </c>
      <c r="AX669" s="378">
        <v>0</v>
      </c>
      <c r="AY669" s="379">
        <v>0.48</v>
      </c>
      <c r="AZ669" s="379">
        <v>8.14</v>
      </c>
    </row>
    <row r="670" spans="2:52" ht="17">
      <c r="B670" t="s">
        <v>120</v>
      </c>
      <c r="C670" t="s">
        <v>980</v>
      </c>
      <c r="D670" t="s">
        <v>1518</v>
      </c>
      <c r="H670" t="s">
        <v>1482</v>
      </c>
      <c r="I670">
        <v>12</v>
      </c>
      <c r="J670">
        <v>9</v>
      </c>
      <c r="K670">
        <v>1</v>
      </c>
      <c r="L670">
        <v>0</v>
      </c>
      <c r="M670">
        <v>0</v>
      </c>
      <c r="N670">
        <v>0</v>
      </c>
      <c r="O670">
        <v>0</v>
      </c>
      <c r="P670">
        <v>0</v>
      </c>
      <c r="Q670">
        <v>0</v>
      </c>
      <c r="R670">
        <v>32</v>
      </c>
      <c r="S670">
        <v>161</v>
      </c>
      <c r="T670">
        <v>1</v>
      </c>
      <c r="U670">
        <v>5</v>
      </c>
      <c r="V670">
        <v>4</v>
      </c>
      <c r="W670">
        <v>36</v>
      </c>
      <c r="X670">
        <v>0</v>
      </c>
      <c r="Y670">
        <v>0</v>
      </c>
      <c r="Z670">
        <v>1.57</v>
      </c>
      <c r="AA670">
        <v>26.71</v>
      </c>
      <c r="AE670" s="376"/>
      <c r="AF670" s="376" t="s">
        <v>120</v>
      </c>
      <c r="AG670" s="375" t="s">
        <v>2266</v>
      </c>
      <c r="AH670" s="375" t="s">
        <v>1513</v>
      </c>
      <c r="AI670" s="375"/>
      <c r="AJ670" s="375"/>
      <c r="AK670" s="375"/>
      <c r="AL670" s="378" t="s">
        <v>8</v>
      </c>
      <c r="AM670" s="378">
        <v>13</v>
      </c>
      <c r="AN670" s="378">
        <v>0</v>
      </c>
      <c r="AO670" s="378">
        <v>0</v>
      </c>
      <c r="AP670" s="378">
        <v>7</v>
      </c>
      <c r="AQ670" s="378">
        <v>1.92</v>
      </c>
      <c r="AR670" s="378">
        <v>0</v>
      </c>
      <c r="AS670" s="378">
        <v>0</v>
      </c>
      <c r="AT670" s="378">
        <v>0</v>
      </c>
      <c r="AU670" s="378">
        <v>0</v>
      </c>
      <c r="AV670" s="378">
        <v>1</v>
      </c>
      <c r="AW670" s="378">
        <v>0</v>
      </c>
      <c r="AX670" s="378">
        <v>0</v>
      </c>
      <c r="AY670" s="379">
        <v>0.47</v>
      </c>
      <c r="AZ670" s="379">
        <v>7.96</v>
      </c>
    </row>
    <row r="671" spans="2:52" ht="18">
      <c r="B671" t="s">
        <v>1483</v>
      </c>
      <c r="AE671" s="376"/>
      <c r="AF671" s="376" t="s">
        <v>120</v>
      </c>
      <c r="AG671" s="377" t="s">
        <v>2267</v>
      </c>
      <c r="AH671" s="377" t="s">
        <v>1716</v>
      </c>
      <c r="AI671" s="377"/>
      <c r="AJ671" s="377"/>
      <c r="AK671" s="377"/>
      <c r="AL671" s="378" t="s">
        <v>18</v>
      </c>
      <c r="AM671" s="378">
        <v>9</v>
      </c>
      <c r="AN671" s="378">
        <v>0</v>
      </c>
      <c r="AO671" s="378">
        <v>0</v>
      </c>
      <c r="AP671" s="378">
        <v>7</v>
      </c>
      <c r="AQ671" s="378">
        <v>1.08</v>
      </c>
      <c r="AR671" s="378">
        <v>0</v>
      </c>
      <c r="AS671" s="378">
        <v>0</v>
      </c>
      <c r="AT671" s="378">
        <v>0</v>
      </c>
      <c r="AU671" s="378">
        <v>0</v>
      </c>
      <c r="AV671" s="378">
        <v>1</v>
      </c>
      <c r="AW671" s="378">
        <v>0</v>
      </c>
      <c r="AX671" s="378">
        <v>0</v>
      </c>
      <c r="AY671" s="379">
        <v>0.44</v>
      </c>
      <c r="AZ671" s="379">
        <v>7.55</v>
      </c>
    </row>
    <row r="672" spans="2:52" ht="17">
      <c r="B672" t="s">
        <v>120</v>
      </c>
      <c r="C672" t="s">
        <v>603</v>
      </c>
      <c r="D672" t="s">
        <v>1513</v>
      </c>
      <c r="H672" t="s">
        <v>8</v>
      </c>
      <c r="I672">
        <v>6</v>
      </c>
      <c r="J672">
        <v>13</v>
      </c>
      <c r="K672">
        <v>2</v>
      </c>
      <c r="L672">
        <v>0</v>
      </c>
      <c r="M672">
        <v>0</v>
      </c>
      <c r="N672">
        <v>0</v>
      </c>
      <c r="O672">
        <v>0</v>
      </c>
      <c r="P672">
        <v>0</v>
      </c>
      <c r="Q672">
        <v>0</v>
      </c>
      <c r="R672">
        <v>0</v>
      </c>
      <c r="S672">
        <v>0</v>
      </c>
      <c r="T672">
        <v>0</v>
      </c>
      <c r="U672">
        <v>43</v>
      </c>
      <c r="V672">
        <v>24</v>
      </c>
      <c r="W672">
        <v>208</v>
      </c>
      <c r="X672">
        <v>1</v>
      </c>
      <c r="Y672">
        <v>0</v>
      </c>
      <c r="Z672">
        <v>1.55</v>
      </c>
      <c r="AA672">
        <v>26.43</v>
      </c>
      <c r="AE672" s="376"/>
      <c r="AF672" s="376" t="s">
        <v>120</v>
      </c>
      <c r="AG672" s="375" t="s">
        <v>2040</v>
      </c>
      <c r="AH672" s="375" t="s">
        <v>1499</v>
      </c>
      <c r="AI672" s="375"/>
      <c r="AJ672" s="375"/>
      <c r="AK672" s="375"/>
      <c r="AL672" s="378" t="s">
        <v>1476</v>
      </c>
      <c r="AM672" s="378">
        <v>14</v>
      </c>
      <c r="AN672" s="378">
        <v>0</v>
      </c>
      <c r="AO672" s="378">
        <v>0</v>
      </c>
      <c r="AP672" s="378">
        <v>3</v>
      </c>
      <c r="AQ672" s="378">
        <v>2.65</v>
      </c>
      <c r="AR672" s="378">
        <v>0.3</v>
      </c>
      <c r="AS672" s="378">
        <v>1</v>
      </c>
      <c r="AT672" s="378">
        <v>0</v>
      </c>
      <c r="AU672" s="378">
        <v>0</v>
      </c>
      <c r="AV672" s="378">
        <v>0</v>
      </c>
      <c r="AW672" s="378">
        <v>0</v>
      </c>
      <c r="AX672" s="378">
        <v>0</v>
      </c>
      <c r="AY672" s="379">
        <v>0.44</v>
      </c>
      <c r="AZ672" s="379">
        <v>7.53</v>
      </c>
    </row>
    <row r="673" spans="2:52" ht="17">
      <c r="B673" t="s">
        <v>1483</v>
      </c>
      <c r="AE673" s="376"/>
      <c r="AF673" s="376" t="s">
        <v>120</v>
      </c>
      <c r="AG673" s="375" t="s">
        <v>2041</v>
      </c>
      <c r="AH673" s="375" t="s">
        <v>1508</v>
      </c>
      <c r="AI673" s="375"/>
      <c r="AJ673" s="375"/>
      <c r="AK673" s="375"/>
      <c r="AL673" s="378" t="s">
        <v>1479</v>
      </c>
      <c r="AM673" s="378">
        <v>9</v>
      </c>
      <c r="AN673" s="378">
        <v>0</v>
      </c>
      <c r="AO673" s="378">
        <v>0</v>
      </c>
      <c r="AP673" s="378">
        <v>5</v>
      </c>
      <c r="AQ673" s="378">
        <v>2.99</v>
      </c>
      <c r="AR673" s="378">
        <v>0.2</v>
      </c>
      <c r="AS673" s="378">
        <v>0</v>
      </c>
      <c r="AT673" s="378">
        <v>0</v>
      </c>
      <c r="AU673" s="378">
        <v>0</v>
      </c>
      <c r="AV673" s="378">
        <v>0</v>
      </c>
      <c r="AW673" s="378">
        <v>0</v>
      </c>
      <c r="AX673" s="378">
        <v>0</v>
      </c>
      <c r="AY673" s="379">
        <v>0.43</v>
      </c>
      <c r="AZ673" s="379">
        <v>7.29</v>
      </c>
    </row>
    <row r="674" spans="2:52" ht="17">
      <c r="B674" t="s">
        <v>120</v>
      </c>
      <c r="C674" t="s">
        <v>194</v>
      </c>
      <c r="D674" t="s">
        <v>1513</v>
      </c>
      <c r="H674" t="s">
        <v>8</v>
      </c>
      <c r="I674">
        <v>16</v>
      </c>
      <c r="J674">
        <v>13</v>
      </c>
      <c r="K674">
        <v>0</v>
      </c>
      <c r="L674">
        <v>0</v>
      </c>
      <c r="M674">
        <v>0</v>
      </c>
      <c r="N674">
        <v>0</v>
      </c>
      <c r="O674">
        <v>0</v>
      </c>
      <c r="P674">
        <v>0</v>
      </c>
      <c r="Q674">
        <v>0</v>
      </c>
      <c r="R674">
        <v>0</v>
      </c>
      <c r="S674">
        <v>0</v>
      </c>
      <c r="T674">
        <v>0</v>
      </c>
      <c r="U674">
        <v>37</v>
      </c>
      <c r="V674">
        <v>22</v>
      </c>
      <c r="W674">
        <v>207</v>
      </c>
      <c r="X674">
        <v>1</v>
      </c>
      <c r="Y674">
        <v>0</v>
      </c>
      <c r="Z674">
        <v>1.55</v>
      </c>
      <c r="AA674">
        <v>26.43</v>
      </c>
      <c r="AE674" s="376"/>
      <c r="AF674" s="376" t="s">
        <v>120</v>
      </c>
      <c r="AG674" s="375" t="s">
        <v>2268</v>
      </c>
      <c r="AH674" s="375" t="s">
        <v>1490</v>
      </c>
      <c r="AI674" s="375"/>
      <c r="AJ674" s="375"/>
      <c r="AK674" s="375"/>
      <c r="AL674" s="378" t="s">
        <v>1</v>
      </c>
      <c r="AM674" s="378">
        <v>13</v>
      </c>
      <c r="AN674" s="378">
        <v>0</v>
      </c>
      <c r="AO674" s="378">
        <v>0</v>
      </c>
      <c r="AP674" s="378">
        <v>6</v>
      </c>
      <c r="AQ674" s="378">
        <v>2.54</v>
      </c>
      <c r="AR674" s="378">
        <v>0</v>
      </c>
      <c r="AS674" s="378">
        <v>0</v>
      </c>
      <c r="AT674" s="378">
        <v>0</v>
      </c>
      <c r="AU674" s="378">
        <v>0</v>
      </c>
      <c r="AV674" s="378">
        <v>0</v>
      </c>
      <c r="AW674" s="378">
        <v>0</v>
      </c>
      <c r="AX674" s="378">
        <v>0</v>
      </c>
      <c r="AY674" s="379">
        <v>0.43</v>
      </c>
      <c r="AZ674" s="379">
        <v>7.27</v>
      </c>
    </row>
    <row r="675" spans="2:52" ht="17">
      <c r="B675" t="s">
        <v>1483</v>
      </c>
      <c r="AE675" s="376"/>
      <c r="AF675" s="376" t="s">
        <v>120</v>
      </c>
      <c r="AG675" s="375" t="s">
        <v>2269</v>
      </c>
      <c r="AH675" s="375" t="s">
        <v>1487</v>
      </c>
      <c r="AI675" s="375"/>
      <c r="AJ675" s="375"/>
      <c r="AK675" s="375"/>
      <c r="AL675" s="378" t="s">
        <v>1463</v>
      </c>
      <c r="AM675" s="378">
        <v>10</v>
      </c>
      <c r="AN675" s="378">
        <v>0</v>
      </c>
      <c r="AO675" s="378">
        <v>0</v>
      </c>
      <c r="AP675" s="378">
        <v>6</v>
      </c>
      <c r="AQ675" s="378">
        <v>1.84</v>
      </c>
      <c r="AR675" s="378">
        <v>0</v>
      </c>
      <c r="AS675" s="378">
        <v>0</v>
      </c>
      <c r="AT675" s="378">
        <v>0</v>
      </c>
      <c r="AU675" s="378">
        <v>0</v>
      </c>
      <c r="AV675" s="378">
        <v>1</v>
      </c>
      <c r="AW675" s="378">
        <v>0</v>
      </c>
      <c r="AX675" s="378">
        <v>0</v>
      </c>
      <c r="AY675" s="379">
        <v>0.41</v>
      </c>
      <c r="AZ675" s="379">
        <v>7</v>
      </c>
    </row>
    <row r="676" spans="2:52" ht="18">
      <c r="B676" t="s">
        <v>120</v>
      </c>
      <c r="C676" t="s">
        <v>1586</v>
      </c>
      <c r="D676" t="s">
        <v>1543</v>
      </c>
      <c r="H676" t="s">
        <v>4</v>
      </c>
      <c r="I676">
        <v>16</v>
      </c>
      <c r="J676">
        <v>7</v>
      </c>
      <c r="K676">
        <v>0</v>
      </c>
      <c r="L676">
        <v>0</v>
      </c>
      <c r="M676">
        <v>0</v>
      </c>
      <c r="N676">
        <v>0</v>
      </c>
      <c r="O676">
        <v>0</v>
      </c>
      <c r="P676">
        <v>0</v>
      </c>
      <c r="Q676">
        <v>0</v>
      </c>
      <c r="R676">
        <v>1</v>
      </c>
      <c r="S676">
        <v>4</v>
      </c>
      <c r="T676">
        <v>0</v>
      </c>
      <c r="U676">
        <v>15</v>
      </c>
      <c r="V676">
        <v>12</v>
      </c>
      <c r="W676">
        <v>177</v>
      </c>
      <c r="X676">
        <v>1</v>
      </c>
      <c r="Y676">
        <v>0</v>
      </c>
      <c r="Z676">
        <v>1.55</v>
      </c>
      <c r="AA676">
        <v>26.33</v>
      </c>
      <c r="AE676" s="376"/>
      <c r="AF676" s="376" t="s">
        <v>120</v>
      </c>
      <c r="AG676" s="377" t="s">
        <v>2270</v>
      </c>
      <c r="AH676" s="377" t="s">
        <v>1709</v>
      </c>
      <c r="AI676" s="377"/>
      <c r="AJ676" s="377"/>
      <c r="AK676" s="377"/>
      <c r="AL676" s="378" t="s">
        <v>52</v>
      </c>
      <c r="AM676" s="378">
        <v>11</v>
      </c>
      <c r="AN676" s="378">
        <v>0</v>
      </c>
      <c r="AO676" s="378">
        <v>0</v>
      </c>
      <c r="AP676" s="378">
        <v>6</v>
      </c>
      <c r="AQ676" s="378">
        <v>1.91</v>
      </c>
      <c r="AR676" s="378">
        <v>0</v>
      </c>
      <c r="AS676" s="378">
        <v>0</v>
      </c>
      <c r="AT676" s="378">
        <v>0</v>
      </c>
      <c r="AU676" s="378">
        <v>0</v>
      </c>
      <c r="AV676" s="378">
        <v>1</v>
      </c>
      <c r="AW676" s="378">
        <v>0</v>
      </c>
      <c r="AX676" s="378">
        <v>0</v>
      </c>
      <c r="AY676" s="379">
        <v>0.41</v>
      </c>
      <c r="AZ676" s="379">
        <v>6.96</v>
      </c>
    </row>
    <row r="677" spans="2:52" ht="17">
      <c r="B677" t="s">
        <v>1483</v>
      </c>
      <c r="AE677" s="376"/>
      <c r="AF677" s="376" t="s">
        <v>120</v>
      </c>
      <c r="AG677" s="375" t="s">
        <v>2042</v>
      </c>
      <c r="AH677" s="375" t="s">
        <v>1499</v>
      </c>
      <c r="AI677" s="375"/>
      <c r="AJ677" s="375"/>
      <c r="AK677" s="375"/>
      <c r="AL677" s="378" t="s">
        <v>1476</v>
      </c>
      <c r="AM677" s="378">
        <v>14</v>
      </c>
      <c r="AN677" s="378">
        <v>0</v>
      </c>
      <c r="AO677" s="378">
        <v>0</v>
      </c>
      <c r="AP677" s="378">
        <v>4</v>
      </c>
      <c r="AQ677" s="378">
        <v>3.02</v>
      </c>
      <c r="AR677" s="378">
        <v>0.3</v>
      </c>
      <c r="AS677" s="378">
        <v>0</v>
      </c>
      <c r="AT677" s="378">
        <v>0</v>
      </c>
      <c r="AU677" s="378">
        <v>0</v>
      </c>
      <c r="AV677" s="378">
        <v>0</v>
      </c>
      <c r="AW677" s="378">
        <v>0</v>
      </c>
      <c r="AX677" s="378">
        <v>0</v>
      </c>
      <c r="AY677" s="379">
        <v>0.41</v>
      </c>
      <c r="AZ677" s="379">
        <v>6.91</v>
      </c>
    </row>
    <row r="678" spans="2:52" ht="17">
      <c r="B678" t="s">
        <v>120</v>
      </c>
      <c r="C678" t="s">
        <v>1587</v>
      </c>
      <c r="D678" t="s">
        <v>1493</v>
      </c>
      <c r="H678" t="s">
        <v>1471</v>
      </c>
      <c r="I678">
        <v>8</v>
      </c>
      <c r="J678">
        <v>9</v>
      </c>
      <c r="K678">
        <v>0</v>
      </c>
      <c r="L678">
        <v>0</v>
      </c>
      <c r="M678">
        <v>0</v>
      </c>
      <c r="N678">
        <v>0</v>
      </c>
      <c r="O678">
        <v>0</v>
      </c>
      <c r="P678">
        <v>0</v>
      </c>
      <c r="Q678">
        <v>0</v>
      </c>
      <c r="R678">
        <v>1</v>
      </c>
      <c r="S678">
        <v>4</v>
      </c>
      <c r="T678">
        <v>0</v>
      </c>
      <c r="U678">
        <v>15</v>
      </c>
      <c r="V678">
        <v>12</v>
      </c>
      <c r="W678">
        <v>172</v>
      </c>
      <c r="X678">
        <v>1</v>
      </c>
      <c r="Y678">
        <v>0</v>
      </c>
      <c r="Z678">
        <v>1.55</v>
      </c>
      <c r="AA678">
        <v>26.33</v>
      </c>
      <c r="AE678" s="376"/>
      <c r="AF678" s="376" t="s">
        <v>120</v>
      </c>
      <c r="AG678" s="375" t="s">
        <v>2271</v>
      </c>
      <c r="AH678" s="375" t="s">
        <v>1494</v>
      </c>
      <c r="AI678" s="375"/>
      <c r="AJ678" s="375"/>
      <c r="AK678" s="375"/>
      <c r="AL678" s="378" t="s">
        <v>4</v>
      </c>
      <c r="AM678" s="378">
        <v>7</v>
      </c>
      <c r="AN678" s="378">
        <v>0</v>
      </c>
      <c r="AO678" s="378">
        <v>0</v>
      </c>
      <c r="AP678" s="378">
        <v>6</v>
      </c>
      <c r="AQ678" s="378">
        <v>1.69</v>
      </c>
      <c r="AR678" s="378">
        <v>0</v>
      </c>
      <c r="AS678" s="378">
        <v>0</v>
      </c>
      <c r="AT678" s="378">
        <v>0</v>
      </c>
      <c r="AU678" s="378">
        <v>0</v>
      </c>
      <c r="AV678" s="378">
        <v>1</v>
      </c>
      <c r="AW678" s="378">
        <v>0</v>
      </c>
      <c r="AX678" s="378">
        <v>0</v>
      </c>
      <c r="AY678" s="379">
        <v>0.4</v>
      </c>
      <c r="AZ678" s="379">
        <v>6.84</v>
      </c>
    </row>
    <row r="679" spans="2:52" ht="17">
      <c r="B679" t="s">
        <v>1483</v>
      </c>
      <c r="AE679" s="376"/>
      <c r="AF679" s="376" t="s">
        <v>120</v>
      </c>
      <c r="AG679" s="375" t="s">
        <v>1835</v>
      </c>
      <c r="AH679" s="375" t="s">
        <v>1514</v>
      </c>
      <c r="AI679" s="375"/>
      <c r="AJ679" s="375"/>
      <c r="AK679" s="375"/>
      <c r="AL679" s="378" t="s">
        <v>1481</v>
      </c>
      <c r="AM679" s="378">
        <v>9</v>
      </c>
      <c r="AN679" s="378">
        <v>0</v>
      </c>
      <c r="AO679" s="378">
        <v>0</v>
      </c>
      <c r="AP679" s="378">
        <v>4</v>
      </c>
      <c r="AQ679" s="378">
        <v>2.42</v>
      </c>
      <c r="AR679" s="378">
        <v>0.4</v>
      </c>
      <c r="AS679" s="378">
        <v>0</v>
      </c>
      <c r="AT679" s="378">
        <v>0</v>
      </c>
      <c r="AU679" s="378">
        <v>0</v>
      </c>
      <c r="AV679" s="378">
        <v>0</v>
      </c>
      <c r="AW679" s="378">
        <v>0</v>
      </c>
      <c r="AX679" s="378">
        <v>0</v>
      </c>
      <c r="AY679" s="379">
        <v>0.4</v>
      </c>
      <c r="AZ679" s="379">
        <v>6.81</v>
      </c>
    </row>
    <row r="680" spans="2:52" ht="17">
      <c r="B680" t="s">
        <v>120</v>
      </c>
      <c r="C680" t="s">
        <v>1588</v>
      </c>
      <c r="D680" t="s">
        <v>1495</v>
      </c>
      <c r="H680" t="s">
        <v>18</v>
      </c>
      <c r="I680">
        <v>9</v>
      </c>
      <c r="J680">
        <v>9</v>
      </c>
      <c r="K680">
        <v>0</v>
      </c>
      <c r="L680">
        <v>0</v>
      </c>
      <c r="M680">
        <v>0</v>
      </c>
      <c r="N680">
        <v>0</v>
      </c>
      <c r="O680">
        <v>0</v>
      </c>
      <c r="P680">
        <v>0</v>
      </c>
      <c r="Q680">
        <v>0</v>
      </c>
      <c r="R680">
        <v>1</v>
      </c>
      <c r="S680">
        <v>4</v>
      </c>
      <c r="T680">
        <v>0</v>
      </c>
      <c r="U680">
        <v>17</v>
      </c>
      <c r="V680">
        <v>13</v>
      </c>
      <c r="W680">
        <v>183</v>
      </c>
      <c r="X680">
        <v>1</v>
      </c>
      <c r="Y680">
        <v>0</v>
      </c>
      <c r="Z680">
        <v>1.55</v>
      </c>
      <c r="AA680">
        <v>26.33</v>
      </c>
      <c r="AE680" s="376"/>
      <c r="AF680" s="376" t="s">
        <v>120</v>
      </c>
      <c r="AG680" s="375" t="s">
        <v>2043</v>
      </c>
      <c r="AH680" s="375" t="s">
        <v>1488</v>
      </c>
      <c r="AI680" s="375"/>
      <c r="AJ680" s="375"/>
      <c r="AK680" s="375"/>
      <c r="AL680" s="378" t="s">
        <v>1465</v>
      </c>
      <c r="AM680" s="378">
        <v>7</v>
      </c>
      <c r="AN680" s="378">
        <v>0</v>
      </c>
      <c r="AO680" s="378">
        <v>0</v>
      </c>
      <c r="AP680" s="378">
        <v>5</v>
      </c>
      <c r="AQ680" s="378">
        <v>1.45</v>
      </c>
      <c r="AR680" s="378">
        <v>0.2</v>
      </c>
      <c r="AS680" s="378">
        <v>0</v>
      </c>
      <c r="AT680" s="378">
        <v>0</v>
      </c>
      <c r="AU680" s="378">
        <v>0</v>
      </c>
      <c r="AV680" s="378">
        <v>0</v>
      </c>
      <c r="AW680" s="378">
        <v>0</v>
      </c>
      <c r="AX680" s="378">
        <v>0</v>
      </c>
      <c r="AY680" s="379">
        <v>0.38</v>
      </c>
      <c r="AZ680" s="379">
        <v>6.53</v>
      </c>
    </row>
    <row r="681" spans="2:52" ht="18">
      <c r="B681" t="s">
        <v>1483</v>
      </c>
      <c r="AE681" s="376"/>
      <c r="AF681" s="376" t="s">
        <v>120</v>
      </c>
      <c r="AG681" s="377" t="s">
        <v>2272</v>
      </c>
      <c r="AH681" s="377" t="s">
        <v>1733</v>
      </c>
      <c r="AI681" s="377"/>
      <c r="AJ681" s="377"/>
      <c r="AK681" s="377"/>
      <c r="AL681" s="378" t="s">
        <v>53</v>
      </c>
      <c r="AM681" s="378">
        <v>6</v>
      </c>
      <c r="AN681" s="378">
        <v>0</v>
      </c>
      <c r="AO681" s="378">
        <v>0</v>
      </c>
      <c r="AP681" s="378">
        <v>6</v>
      </c>
      <c r="AQ681" s="378">
        <v>1</v>
      </c>
      <c r="AR681" s="378">
        <v>0</v>
      </c>
      <c r="AS681" s="378">
        <v>0</v>
      </c>
      <c r="AT681" s="378">
        <v>0</v>
      </c>
      <c r="AU681" s="378">
        <v>0</v>
      </c>
      <c r="AV681" s="378">
        <v>0</v>
      </c>
      <c r="AW681" s="378">
        <v>0</v>
      </c>
      <c r="AX681" s="378">
        <v>0</v>
      </c>
      <c r="AY681" s="379">
        <v>0.38</v>
      </c>
      <c r="AZ681" s="379">
        <v>6.5</v>
      </c>
    </row>
    <row r="682" spans="2:52" ht="17">
      <c r="B682" t="s">
        <v>120</v>
      </c>
      <c r="C682" t="s">
        <v>1589</v>
      </c>
      <c r="D682" t="s">
        <v>1504</v>
      </c>
      <c r="H682" t="s">
        <v>36</v>
      </c>
      <c r="I682">
        <v>5</v>
      </c>
      <c r="J682">
        <v>11</v>
      </c>
      <c r="K682">
        <v>0</v>
      </c>
      <c r="L682">
        <v>0</v>
      </c>
      <c r="M682">
        <v>0</v>
      </c>
      <c r="N682">
        <v>0</v>
      </c>
      <c r="O682">
        <v>0</v>
      </c>
      <c r="P682">
        <v>0</v>
      </c>
      <c r="Q682">
        <v>0</v>
      </c>
      <c r="R682">
        <v>1</v>
      </c>
      <c r="S682">
        <v>4</v>
      </c>
      <c r="T682">
        <v>0</v>
      </c>
      <c r="U682">
        <v>17</v>
      </c>
      <c r="V682">
        <v>13</v>
      </c>
      <c r="W682">
        <v>172</v>
      </c>
      <c r="X682">
        <v>1</v>
      </c>
      <c r="Y682">
        <v>0</v>
      </c>
      <c r="Z682">
        <v>1.55</v>
      </c>
      <c r="AA682">
        <v>26.32</v>
      </c>
      <c r="AE682" s="376"/>
      <c r="AF682" s="376" t="s">
        <v>120</v>
      </c>
      <c r="AG682" s="375" t="s">
        <v>2044</v>
      </c>
      <c r="AH682" s="375" t="s">
        <v>1490</v>
      </c>
      <c r="AI682" s="375"/>
      <c r="AJ682" s="375"/>
      <c r="AK682" s="375"/>
      <c r="AL682" s="378" t="s">
        <v>1</v>
      </c>
      <c r="AM682" s="378">
        <v>13</v>
      </c>
      <c r="AN682" s="378">
        <v>0</v>
      </c>
      <c r="AO682" s="378">
        <v>0</v>
      </c>
      <c r="AP682" s="378">
        <v>4</v>
      </c>
      <c r="AQ682" s="378">
        <v>4.74</v>
      </c>
      <c r="AR682" s="378">
        <v>0</v>
      </c>
      <c r="AS682" s="378">
        <v>0</v>
      </c>
      <c r="AT682" s="378">
        <v>0</v>
      </c>
      <c r="AU682" s="378">
        <v>0</v>
      </c>
      <c r="AV682" s="378">
        <v>0</v>
      </c>
      <c r="AW682" s="378">
        <v>0</v>
      </c>
      <c r="AX682" s="378">
        <v>0</v>
      </c>
      <c r="AY682" s="379">
        <v>0.37</v>
      </c>
      <c r="AZ682" s="379">
        <v>6.37</v>
      </c>
    </row>
    <row r="683" spans="2:52" ht="17">
      <c r="B683" t="s">
        <v>1483</v>
      </c>
      <c r="AE683" s="376"/>
      <c r="AF683" s="376" t="s">
        <v>120</v>
      </c>
      <c r="AG683" s="375" t="s">
        <v>2273</v>
      </c>
      <c r="AH683" s="375" t="s">
        <v>1499</v>
      </c>
      <c r="AI683" s="375"/>
      <c r="AJ683" s="375"/>
      <c r="AK683" s="375"/>
      <c r="AL683" s="378" t="s">
        <v>1476</v>
      </c>
      <c r="AM683" s="378">
        <v>14</v>
      </c>
      <c r="AN683" s="378">
        <v>0</v>
      </c>
      <c r="AO683" s="378">
        <v>0</v>
      </c>
      <c r="AP683" s="378">
        <v>5</v>
      </c>
      <c r="AQ683" s="378">
        <v>2.73</v>
      </c>
      <c r="AR683" s="378">
        <v>0</v>
      </c>
      <c r="AS683" s="378">
        <v>0</v>
      </c>
      <c r="AT683" s="378">
        <v>0</v>
      </c>
      <c r="AU683" s="378">
        <v>0</v>
      </c>
      <c r="AV683" s="378">
        <v>0</v>
      </c>
      <c r="AW683" s="378">
        <v>0</v>
      </c>
      <c r="AX683" s="378">
        <v>0</v>
      </c>
      <c r="AY683" s="379">
        <v>0.37</v>
      </c>
      <c r="AZ683" s="379">
        <v>6.37</v>
      </c>
    </row>
    <row r="684" spans="2:52" ht="18">
      <c r="B684" t="s">
        <v>120</v>
      </c>
      <c r="C684" t="s">
        <v>1590</v>
      </c>
      <c r="D684" t="s">
        <v>1515</v>
      </c>
      <c r="H684" t="s">
        <v>25</v>
      </c>
      <c r="I684">
        <v>15</v>
      </c>
      <c r="J684">
        <v>10</v>
      </c>
      <c r="K684">
        <v>0</v>
      </c>
      <c r="L684">
        <v>0</v>
      </c>
      <c r="M684">
        <v>0</v>
      </c>
      <c r="N684">
        <v>0</v>
      </c>
      <c r="O684">
        <v>0</v>
      </c>
      <c r="P684">
        <v>0</v>
      </c>
      <c r="Q684">
        <v>0</v>
      </c>
      <c r="R684">
        <v>1</v>
      </c>
      <c r="S684">
        <v>2</v>
      </c>
      <c r="T684">
        <v>0</v>
      </c>
      <c r="U684">
        <v>12</v>
      </c>
      <c r="V684">
        <v>12</v>
      </c>
      <c r="W684">
        <v>181</v>
      </c>
      <c r="X684">
        <v>1</v>
      </c>
      <c r="Y684">
        <v>0</v>
      </c>
      <c r="Z684">
        <v>1.55</v>
      </c>
      <c r="AA684">
        <v>26.32</v>
      </c>
      <c r="AE684" s="376"/>
      <c r="AF684" s="376" t="s">
        <v>120</v>
      </c>
      <c r="AG684" s="377" t="s">
        <v>2274</v>
      </c>
      <c r="AH684" s="377" t="s">
        <v>1706</v>
      </c>
      <c r="AI684" s="377"/>
      <c r="AJ684" s="377"/>
      <c r="AK684" s="377"/>
      <c r="AL684" s="378" t="s">
        <v>1481</v>
      </c>
      <c r="AM684" s="378">
        <v>9</v>
      </c>
      <c r="AN684" s="378">
        <v>0</v>
      </c>
      <c r="AO684" s="378">
        <v>0</v>
      </c>
      <c r="AP684" s="378">
        <v>4</v>
      </c>
      <c r="AQ684" s="378">
        <v>4.72</v>
      </c>
      <c r="AR684" s="378">
        <v>0</v>
      </c>
      <c r="AS684" s="378">
        <v>0</v>
      </c>
      <c r="AT684" s="378">
        <v>0</v>
      </c>
      <c r="AU684" s="378">
        <v>0</v>
      </c>
      <c r="AV684" s="378">
        <v>0</v>
      </c>
      <c r="AW684" s="378">
        <v>0</v>
      </c>
      <c r="AX684" s="378">
        <v>0</v>
      </c>
      <c r="AY684" s="379">
        <v>0.37</v>
      </c>
      <c r="AZ684" s="379">
        <v>6.36</v>
      </c>
    </row>
    <row r="685" spans="2:52" ht="17">
      <c r="B685" t="s">
        <v>1483</v>
      </c>
      <c r="AE685" s="376"/>
      <c r="AF685" s="376" t="s">
        <v>120</v>
      </c>
      <c r="AG685" s="375" t="s">
        <v>2045</v>
      </c>
      <c r="AH685" s="375" t="s">
        <v>1499</v>
      </c>
      <c r="AI685" s="375"/>
      <c r="AJ685" s="375"/>
      <c r="AK685" s="375"/>
      <c r="AL685" s="378" t="s">
        <v>1476</v>
      </c>
      <c r="AM685" s="378">
        <v>14</v>
      </c>
      <c r="AN685" s="378">
        <v>0</v>
      </c>
      <c r="AO685" s="378">
        <v>0</v>
      </c>
      <c r="AP685" s="378">
        <v>4</v>
      </c>
      <c r="AQ685" s="378">
        <v>3</v>
      </c>
      <c r="AR685" s="378">
        <v>0.2</v>
      </c>
      <c r="AS685" s="378">
        <v>0</v>
      </c>
      <c r="AT685" s="378">
        <v>0</v>
      </c>
      <c r="AU685" s="378">
        <v>0</v>
      </c>
      <c r="AV685" s="378">
        <v>0</v>
      </c>
      <c r="AW685" s="378">
        <v>0</v>
      </c>
      <c r="AX685" s="378">
        <v>0</v>
      </c>
      <c r="AY685" s="379">
        <v>0.37</v>
      </c>
      <c r="AZ685" s="379">
        <v>6.3</v>
      </c>
    </row>
    <row r="686" spans="2:52" ht="17">
      <c r="B686" t="s">
        <v>120</v>
      </c>
      <c r="C686" t="s">
        <v>1591</v>
      </c>
      <c r="D686" t="s">
        <v>1490</v>
      </c>
      <c r="H686" t="s">
        <v>1</v>
      </c>
      <c r="I686">
        <v>28</v>
      </c>
      <c r="J686">
        <v>13</v>
      </c>
      <c r="K686">
        <v>0</v>
      </c>
      <c r="L686">
        <v>0</v>
      </c>
      <c r="M686">
        <v>0</v>
      </c>
      <c r="N686">
        <v>0</v>
      </c>
      <c r="O686">
        <v>0</v>
      </c>
      <c r="P686">
        <v>0</v>
      </c>
      <c r="Q686">
        <v>0</v>
      </c>
      <c r="R686">
        <v>1</v>
      </c>
      <c r="S686">
        <v>4</v>
      </c>
      <c r="T686">
        <v>0</v>
      </c>
      <c r="U686">
        <v>16</v>
      </c>
      <c r="V686">
        <v>12</v>
      </c>
      <c r="W686">
        <v>171</v>
      </c>
      <c r="X686">
        <v>1</v>
      </c>
      <c r="Y686">
        <v>0</v>
      </c>
      <c r="Z686">
        <v>1.55</v>
      </c>
      <c r="AA686">
        <v>26.32</v>
      </c>
      <c r="AE686" s="376"/>
      <c r="AF686" s="376" t="s">
        <v>120</v>
      </c>
      <c r="AG686" s="375" t="s">
        <v>2275</v>
      </c>
      <c r="AH686" s="375" t="s">
        <v>1505</v>
      </c>
      <c r="AI686" s="375"/>
      <c r="AJ686" s="375"/>
      <c r="AK686" s="375"/>
      <c r="AL686" s="378" t="s">
        <v>34</v>
      </c>
      <c r="AM686" s="378">
        <v>7</v>
      </c>
      <c r="AN686" s="378">
        <v>0</v>
      </c>
      <c r="AO686" s="378">
        <v>0</v>
      </c>
      <c r="AP686" s="378">
        <v>5</v>
      </c>
      <c r="AQ686" s="378">
        <v>2.52</v>
      </c>
      <c r="AR686" s="378">
        <v>0</v>
      </c>
      <c r="AS686" s="378">
        <v>0</v>
      </c>
      <c r="AT686" s="378">
        <v>0</v>
      </c>
      <c r="AU686" s="378">
        <v>0</v>
      </c>
      <c r="AV686" s="378">
        <v>0</v>
      </c>
      <c r="AW686" s="378">
        <v>0</v>
      </c>
      <c r="AX686" s="378">
        <v>0</v>
      </c>
      <c r="AY686" s="379">
        <v>0.37</v>
      </c>
      <c r="AZ686" s="379">
        <v>6.26</v>
      </c>
    </row>
    <row r="687" spans="2:52" ht="17">
      <c r="B687" t="s">
        <v>1483</v>
      </c>
      <c r="AE687" s="376"/>
      <c r="AF687" s="376" t="s">
        <v>120</v>
      </c>
      <c r="AG687" s="375" t="s">
        <v>2276</v>
      </c>
      <c r="AH687" s="375" t="s">
        <v>1509</v>
      </c>
      <c r="AI687" s="375"/>
      <c r="AJ687" s="375"/>
      <c r="AK687" s="375"/>
      <c r="AL687" s="378" t="s">
        <v>13</v>
      </c>
      <c r="AM687" s="378">
        <v>14</v>
      </c>
      <c r="AN687" s="378">
        <v>0</v>
      </c>
      <c r="AO687" s="378">
        <v>0</v>
      </c>
      <c r="AP687" s="378">
        <v>6</v>
      </c>
      <c r="AQ687" s="378">
        <v>0.52</v>
      </c>
      <c r="AR687" s="378">
        <v>0</v>
      </c>
      <c r="AS687" s="378">
        <v>0</v>
      </c>
      <c r="AT687" s="378">
        <v>0</v>
      </c>
      <c r="AU687" s="378">
        <v>0</v>
      </c>
      <c r="AV687" s="378">
        <v>0</v>
      </c>
      <c r="AW687" s="378">
        <v>0</v>
      </c>
      <c r="AX687" s="378">
        <v>0</v>
      </c>
      <c r="AY687" s="379">
        <v>0.37</v>
      </c>
      <c r="AZ687" s="379">
        <v>6.26</v>
      </c>
    </row>
    <row r="688" spans="2:52" ht="18">
      <c r="B688" t="s">
        <v>120</v>
      </c>
      <c r="C688" t="s">
        <v>56</v>
      </c>
      <c r="D688" t="s">
        <v>1519</v>
      </c>
      <c r="H688" t="s">
        <v>52</v>
      </c>
      <c r="I688">
        <v>6</v>
      </c>
      <c r="J688">
        <v>11</v>
      </c>
      <c r="K688">
        <v>3</v>
      </c>
      <c r="L688">
        <v>0</v>
      </c>
      <c r="M688">
        <v>46</v>
      </c>
      <c r="N688">
        <v>29</v>
      </c>
      <c r="O688">
        <v>316</v>
      </c>
      <c r="P688">
        <v>2</v>
      </c>
      <c r="Q688">
        <v>1</v>
      </c>
      <c r="R688">
        <v>4</v>
      </c>
      <c r="S688">
        <v>19</v>
      </c>
      <c r="T688">
        <v>0</v>
      </c>
      <c r="U688">
        <v>0</v>
      </c>
      <c r="V688">
        <v>0</v>
      </c>
      <c r="W688">
        <v>0</v>
      </c>
      <c r="X688">
        <v>0</v>
      </c>
      <c r="Y688">
        <v>0</v>
      </c>
      <c r="Z688">
        <v>1.52</v>
      </c>
      <c r="AA688">
        <v>25.84</v>
      </c>
      <c r="AE688" s="376"/>
      <c r="AF688" s="376" t="s">
        <v>120</v>
      </c>
      <c r="AG688" s="377" t="s">
        <v>2046</v>
      </c>
      <c r="AH688" s="377" t="s">
        <v>1706</v>
      </c>
      <c r="AI688" s="377"/>
      <c r="AJ688" s="377"/>
      <c r="AK688" s="377"/>
      <c r="AL688" s="378" t="s">
        <v>1481</v>
      </c>
      <c r="AM688" s="378">
        <v>9</v>
      </c>
      <c r="AN688" s="378">
        <v>0</v>
      </c>
      <c r="AO688" s="378">
        <v>0</v>
      </c>
      <c r="AP688" s="378">
        <v>4</v>
      </c>
      <c r="AQ688" s="378">
        <v>2.83</v>
      </c>
      <c r="AR688" s="378">
        <v>0.2</v>
      </c>
      <c r="AS688" s="378">
        <v>0</v>
      </c>
      <c r="AT688" s="378">
        <v>0</v>
      </c>
      <c r="AU688" s="378">
        <v>0</v>
      </c>
      <c r="AV688" s="378">
        <v>1</v>
      </c>
      <c r="AW688" s="378">
        <v>0</v>
      </c>
      <c r="AX688" s="378">
        <v>0</v>
      </c>
      <c r="AY688" s="379">
        <v>0.37</v>
      </c>
      <c r="AZ688" s="379">
        <v>6.21</v>
      </c>
    </row>
    <row r="689" spans="2:52" ht="17">
      <c r="B689" t="s">
        <v>1483</v>
      </c>
      <c r="AE689" s="376"/>
      <c r="AF689" s="376" t="s">
        <v>120</v>
      </c>
      <c r="AG689" s="375" t="s">
        <v>2277</v>
      </c>
      <c r="AH689" s="375" t="s">
        <v>1486</v>
      </c>
      <c r="AI689" s="375"/>
      <c r="AJ689" s="375"/>
      <c r="AK689" s="375"/>
      <c r="AL689" s="378" t="s">
        <v>433</v>
      </c>
      <c r="AM689" s="378">
        <v>8</v>
      </c>
      <c r="AN689" s="378">
        <v>0</v>
      </c>
      <c r="AO689" s="378">
        <v>0</v>
      </c>
      <c r="AP689" s="378">
        <v>5</v>
      </c>
      <c r="AQ689" s="378">
        <v>2.23</v>
      </c>
      <c r="AR689" s="378">
        <v>0</v>
      </c>
      <c r="AS689" s="378">
        <v>0</v>
      </c>
      <c r="AT689" s="378">
        <v>0</v>
      </c>
      <c r="AU689" s="378">
        <v>0</v>
      </c>
      <c r="AV689" s="378">
        <v>2</v>
      </c>
      <c r="AW689" s="378">
        <v>0</v>
      </c>
      <c r="AX689" s="378">
        <v>0</v>
      </c>
      <c r="AY689" s="379">
        <v>0.36</v>
      </c>
      <c r="AZ689" s="379">
        <v>6.14</v>
      </c>
    </row>
    <row r="690" spans="2:52" ht="17">
      <c r="B690" t="s">
        <v>120</v>
      </c>
      <c r="C690" t="s">
        <v>1660</v>
      </c>
      <c r="D690" t="s">
        <v>1500</v>
      </c>
      <c r="H690" t="s">
        <v>1477</v>
      </c>
      <c r="I690">
        <v>17</v>
      </c>
      <c r="J690">
        <v>11</v>
      </c>
      <c r="K690">
        <v>0</v>
      </c>
      <c r="L690">
        <v>0</v>
      </c>
      <c r="M690">
        <v>0</v>
      </c>
      <c r="N690">
        <v>0</v>
      </c>
      <c r="O690">
        <v>0</v>
      </c>
      <c r="P690">
        <v>0</v>
      </c>
      <c r="Q690">
        <v>0</v>
      </c>
      <c r="R690">
        <v>0</v>
      </c>
      <c r="S690">
        <v>0</v>
      </c>
      <c r="T690">
        <v>0</v>
      </c>
      <c r="U690">
        <v>18</v>
      </c>
      <c r="V690">
        <v>12</v>
      </c>
      <c r="W690">
        <v>136</v>
      </c>
      <c r="X690">
        <v>2</v>
      </c>
      <c r="Y690">
        <v>0</v>
      </c>
      <c r="Z690">
        <v>1.52</v>
      </c>
      <c r="AA690">
        <v>25.77</v>
      </c>
      <c r="AE690" s="376"/>
      <c r="AF690" s="376" t="s">
        <v>120</v>
      </c>
      <c r="AG690" s="375" t="s">
        <v>2047</v>
      </c>
      <c r="AH690" s="375" t="s">
        <v>1518</v>
      </c>
      <c r="AI690" s="375"/>
      <c r="AJ690" s="375"/>
      <c r="AK690" s="375"/>
      <c r="AL690" s="378" t="s">
        <v>1482</v>
      </c>
      <c r="AM690" s="378">
        <v>9</v>
      </c>
      <c r="AN690" s="378">
        <v>0</v>
      </c>
      <c r="AO690" s="378">
        <v>0</v>
      </c>
      <c r="AP690" s="378">
        <v>4</v>
      </c>
      <c r="AQ690" s="378">
        <v>2.63</v>
      </c>
      <c r="AR690" s="378">
        <v>0.2</v>
      </c>
      <c r="AS690" s="378">
        <v>0</v>
      </c>
      <c r="AT690" s="378">
        <v>0</v>
      </c>
      <c r="AU690" s="378">
        <v>0</v>
      </c>
      <c r="AV690" s="378">
        <v>0</v>
      </c>
      <c r="AW690" s="378">
        <v>0</v>
      </c>
      <c r="AX690" s="378">
        <v>0</v>
      </c>
      <c r="AY690" s="379">
        <v>0.36</v>
      </c>
      <c r="AZ690" s="379">
        <v>6.12</v>
      </c>
    </row>
    <row r="691" spans="2:52" ht="17">
      <c r="B691" t="s">
        <v>1483</v>
      </c>
      <c r="AE691" s="376"/>
      <c r="AF691" s="376" t="s">
        <v>120</v>
      </c>
      <c r="AG691" s="375" t="s">
        <v>2048</v>
      </c>
      <c r="AH691" s="375" t="s">
        <v>1484</v>
      </c>
      <c r="AI691" s="375"/>
      <c r="AJ691" s="375"/>
      <c r="AK691" s="375"/>
      <c r="AL691" s="378" t="s">
        <v>1459</v>
      </c>
      <c r="AM691" s="378">
        <v>7</v>
      </c>
      <c r="AN691" s="378">
        <v>0</v>
      </c>
      <c r="AO691" s="378">
        <v>0</v>
      </c>
      <c r="AP691" s="378">
        <v>4</v>
      </c>
      <c r="AQ691" s="378">
        <v>1.69</v>
      </c>
      <c r="AR691" s="378">
        <v>0.3</v>
      </c>
      <c r="AS691" s="378">
        <v>0</v>
      </c>
      <c r="AT691" s="378">
        <v>0</v>
      </c>
      <c r="AU691" s="378">
        <v>0</v>
      </c>
      <c r="AV691" s="378">
        <v>0</v>
      </c>
      <c r="AW691" s="378">
        <v>0</v>
      </c>
      <c r="AX691" s="378">
        <v>0</v>
      </c>
      <c r="AY691" s="379">
        <v>0.36</v>
      </c>
      <c r="AZ691" s="379">
        <v>6.06</v>
      </c>
    </row>
    <row r="692" spans="2:52" ht="17">
      <c r="B692" t="s">
        <v>120</v>
      </c>
      <c r="C692" t="s">
        <v>115</v>
      </c>
      <c r="D692" t="s">
        <v>1506</v>
      </c>
      <c r="H692" t="s">
        <v>16</v>
      </c>
      <c r="I692">
        <v>21</v>
      </c>
      <c r="J692">
        <v>6</v>
      </c>
      <c r="K692">
        <v>7</v>
      </c>
      <c r="L692">
        <v>1</v>
      </c>
      <c r="M692">
        <v>0</v>
      </c>
      <c r="N692">
        <v>0</v>
      </c>
      <c r="O692">
        <v>0</v>
      </c>
      <c r="P692">
        <v>0</v>
      </c>
      <c r="Q692">
        <v>0</v>
      </c>
      <c r="R692">
        <v>29</v>
      </c>
      <c r="S692">
        <v>160</v>
      </c>
      <c r="T692">
        <v>1</v>
      </c>
      <c r="U692">
        <v>4</v>
      </c>
      <c r="V692">
        <v>3</v>
      </c>
      <c r="W692">
        <v>24</v>
      </c>
      <c r="X692">
        <v>0</v>
      </c>
      <c r="Y692">
        <v>0</v>
      </c>
      <c r="Z692">
        <v>1.51</v>
      </c>
      <c r="AA692">
        <v>25.6</v>
      </c>
      <c r="AE692" s="376"/>
      <c r="AF692" s="376" t="s">
        <v>120</v>
      </c>
      <c r="AG692" s="375" t="s">
        <v>1836</v>
      </c>
      <c r="AH692" s="375" t="s">
        <v>1486</v>
      </c>
      <c r="AI692" s="375"/>
      <c r="AJ692" s="375"/>
      <c r="AK692" s="375"/>
      <c r="AL692" s="378" t="s">
        <v>433</v>
      </c>
      <c r="AM692" s="378">
        <v>8</v>
      </c>
      <c r="AN692" s="378">
        <v>0</v>
      </c>
      <c r="AO692" s="378">
        <v>0</v>
      </c>
      <c r="AP692" s="378">
        <v>5</v>
      </c>
      <c r="AQ692" s="378">
        <v>1.55</v>
      </c>
      <c r="AR692" s="378">
        <v>0</v>
      </c>
      <c r="AS692" s="378">
        <v>0</v>
      </c>
      <c r="AT692" s="378">
        <v>0</v>
      </c>
      <c r="AU692" s="378">
        <v>0</v>
      </c>
      <c r="AV692" s="378">
        <v>1</v>
      </c>
      <c r="AW692" s="378">
        <v>0</v>
      </c>
      <c r="AX692" s="378">
        <v>0</v>
      </c>
      <c r="AY692" s="379">
        <v>0.34</v>
      </c>
      <c r="AZ692" s="379">
        <v>5.85</v>
      </c>
    </row>
    <row r="693" spans="2:52" ht="17">
      <c r="B693" t="s">
        <v>1483</v>
      </c>
      <c r="AE693" s="376"/>
      <c r="AF693" s="376" t="s">
        <v>120</v>
      </c>
      <c r="AG693" s="375" t="s">
        <v>1837</v>
      </c>
      <c r="AH693" s="375" t="s">
        <v>1488</v>
      </c>
      <c r="AI693" s="375"/>
      <c r="AJ693" s="375"/>
      <c r="AK693" s="375"/>
      <c r="AL693" s="378" t="s">
        <v>1465</v>
      </c>
      <c r="AM693" s="378">
        <v>7</v>
      </c>
      <c r="AN693" s="378">
        <v>0</v>
      </c>
      <c r="AO693" s="378">
        <v>0</v>
      </c>
      <c r="AP693" s="378">
        <v>5</v>
      </c>
      <c r="AQ693" s="378">
        <v>1.34</v>
      </c>
      <c r="AR693" s="378">
        <v>0</v>
      </c>
      <c r="AS693" s="378">
        <v>0</v>
      </c>
      <c r="AT693" s="378">
        <v>0</v>
      </c>
      <c r="AU693" s="378">
        <v>0</v>
      </c>
      <c r="AV693" s="378">
        <v>0</v>
      </c>
      <c r="AW693" s="378">
        <v>0</v>
      </c>
      <c r="AX693" s="378">
        <v>0</v>
      </c>
      <c r="AY693" s="379">
        <v>0.33</v>
      </c>
      <c r="AZ693" s="379">
        <v>5.67</v>
      </c>
    </row>
    <row r="694" spans="2:52" ht="17">
      <c r="B694" t="s">
        <v>120</v>
      </c>
      <c r="C694" t="s">
        <v>1592</v>
      </c>
      <c r="D694" t="s">
        <v>1514</v>
      </c>
      <c r="H694" t="s">
        <v>1481</v>
      </c>
      <c r="I694">
        <v>21</v>
      </c>
      <c r="J694">
        <v>9</v>
      </c>
      <c r="K694">
        <v>0</v>
      </c>
      <c r="L694">
        <v>0</v>
      </c>
      <c r="M694">
        <v>0</v>
      </c>
      <c r="N694">
        <v>0</v>
      </c>
      <c r="O694">
        <v>0</v>
      </c>
      <c r="P694">
        <v>0</v>
      </c>
      <c r="Q694">
        <v>0</v>
      </c>
      <c r="R694">
        <v>3</v>
      </c>
      <c r="S694">
        <v>16</v>
      </c>
      <c r="T694">
        <v>0</v>
      </c>
      <c r="U694">
        <v>27</v>
      </c>
      <c r="V694">
        <v>20</v>
      </c>
      <c r="W694">
        <v>235</v>
      </c>
      <c r="X694">
        <v>1</v>
      </c>
      <c r="Y694">
        <v>2</v>
      </c>
      <c r="Z694">
        <v>1.5</v>
      </c>
      <c r="AA694">
        <v>25.42</v>
      </c>
      <c r="AE694" s="376"/>
      <c r="AF694" s="376" t="s">
        <v>120</v>
      </c>
      <c r="AG694" s="375" t="s">
        <v>1838</v>
      </c>
      <c r="AH694" s="375" t="s">
        <v>1514</v>
      </c>
      <c r="AI694" s="375"/>
      <c r="AJ694" s="375"/>
      <c r="AK694" s="375"/>
      <c r="AL694" s="378" t="s">
        <v>1481</v>
      </c>
      <c r="AM694" s="378">
        <v>9</v>
      </c>
      <c r="AN694" s="378">
        <v>0</v>
      </c>
      <c r="AO694" s="378">
        <v>0</v>
      </c>
      <c r="AP694" s="378">
        <v>4</v>
      </c>
      <c r="AQ694" s="378">
        <v>1.4</v>
      </c>
      <c r="AR694" s="378">
        <v>0.2</v>
      </c>
      <c r="AS694" s="378">
        <v>0</v>
      </c>
      <c r="AT694" s="378">
        <v>0</v>
      </c>
      <c r="AU694" s="378">
        <v>0</v>
      </c>
      <c r="AV694" s="378">
        <v>0</v>
      </c>
      <c r="AW694" s="378">
        <v>0</v>
      </c>
      <c r="AX694" s="378">
        <v>0</v>
      </c>
      <c r="AY694" s="379">
        <v>0.32</v>
      </c>
      <c r="AZ694" s="379">
        <v>5.5</v>
      </c>
    </row>
    <row r="695" spans="2:52" ht="17">
      <c r="B695" t="s">
        <v>1483</v>
      </c>
      <c r="AE695" s="376"/>
      <c r="AF695" s="376" t="s">
        <v>120</v>
      </c>
      <c r="AG695" s="375" t="s">
        <v>2278</v>
      </c>
      <c r="AH695" s="375" t="s">
        <v>1504</v>
      </c>
      <c r="AI695" s="375"/>
      <c r="AJ695" s="375"/>
      <c r="AK695" s="375"/>
      <c r="AL695" s="378" t="s">
        <v>36</v>
      </c>
      <c r="AM695" s="378">
        <v>11</v>
      </c>
      <c r="AN695" s="378">
        <v>0</v>
      </c>
      <c r="AO695" s="378">
        <v>0</v>
      </c>
      <c r="AP695" s="378">
        <v>5</v>
      </c>
      <c r="AQ695" s="378">
        <v>1</v>
      </c>
      <c r="AR695" s="378">
        <v>0</v>
      </c>
      <c r="AS695" s="378">
        <v>0</v>
      </c>
      <c r="AT695" s="378">
        <v>0</v>
      </c>
      <c r="AU695" s="378">
        <v>0</v>
      </c>
      <c r="AV695" s="378">
        <v>0</v>
      </c>
      <c r="AW695" s="378">
        <v>0</v>
      </c>
      <c r="AX695" s="378">
        <v>0</v>
      </c>
      <c r="AY695" s="379">
        <v>0.32</v>
      </c>
      <c r="AZ695" s="379">
        <v>5.5</v>
      </c>
    </row>
    <row r="696" spans="2:52" ht="17">
      <c r="B696" t="s">
        <v>120</v>
      </c>
      <c r="C696" t="s">
        <v>1007</v>
      </c>
      <c r="D696" t="s">
        <v>1523</v>
      </c>
      <c r="H696" t="s">
        <v>29</v>
      </c>
      <c r="I696">
        <v>29</v>
      </c>
      <c r="J696">
        <v>10</v>
      </c>
      <c r="K696">
        <v>2</v>
      </c>
      <c r="L696">
        <v>0</v>
      </c>
      <c r="M696">
        <v>53</v>
      </c>
      <c r="N696">
        <v>33</v>
      </c>
      <c r="O696">
        <v>378</v>
      </c>
      <c r="P696">
        <v>2</v>
      </c>
      <c r="Q696">
        <v>1</v>
      </c>
      <c r="R696">
        <v>5</v>
      </c>
      <c r="S696">
        <v>17</v>
      </c>
      <c r="T696">
        <v>0</v>
      </c>
      <c r="U696">
        <v>0</v>
      </c>
      <c r="V696">
        <v>0</v>
      </c>
      <c r="W696">
        <v>0</v>
      </c>
      <c r="X696">
        <v>0</v>
      </c>
      <c r="Y696">
        <v>1</v>
      </c>
      <c r="Z696">
        <v>1.49</v>
      </c>
      <c r="AA696">
        <v>25.36</v>
      </c>
      <c r="AE696" s="376"/>
      <c r="AF696" s="376" t="s">
        <v>120</v>
      </c>
      <c r="AG696" s="375" t="s">
        <v>2279</v>
      </c>
      <c r="AH696" s="375" t="s">
        <v>1504</v>
      </c>
      <c r="AI696" s="375"/>
      <c r="AJ696" s="375"/>
      <c r="AK696" s="375"/>
      <c r="AL696" s="378" t="s">
        <v>36</v>
      </c>
      <c r="AM696" s="378">
        <v>11</v>
      </c>
      <c r="AN696" s="378">
        <v>0</v>
      </c>
      <c r="AO696" s="378">
        <v>0</v>
      </c>
      <c r="AP696" s="378">
        <v>4</v>
      </c>
      <c r="AQ696" s="378">
        <v>1.1399999999999999</v>
      </c>
      <c r="AR696" s="378">
        <v>0.2</v>
      </c>
      <c r="AS696" s="378">
        <v>0</v>
      </c>
      <c r="AT696" s="378">
        <v>0</v>
      </c>
      <c r="AU696" s="378">
        <v>0</v>
      </c>
      <c r="AV696" s="378">
        <v>0</v>
      </c>
      <c r="AW696" s="378">
        <v>0</v>
      </c>
      <c r="AX696" s="378">
        <v>0</v>
      </c>
      <c r="AY696" s="379">
        <v>0.32</v>
      </c>
      <c r="AZ696" s="379">
        <v>5.37</v>
      </c>
    </row>
    <row r="697" spans="2:52" ht="17">
      <c r="B697" t="s">
        <v>1483</v>
      </c>
      <c r="AE697" s="376"/>
      <c r="AF697" s="376" t="s">
        <v>120</v>
      </c>
      <c r="AG697" s="375" t="s">
        <v>2280</v>
      </c>
      <c r="AH697" s="375" t="s">
        <v>1515</v>
      </c>
      <c r="AI697" s="375"/>
      <c r="AJ697" s="375"/>
      <c r="AK697" s="375"/>
      <c r="AL697" s="378" t="s">
        <v>25</v>
      </c>
      <c r="AM697" s="378">
        <v>10</v>
      </c>
      <c r="AN697" s="378">
        <v>0</v>
      </c>
      <c r="AO697" s="378">
        <v>0</v>
      </c>
      <c r="AP697" s="378">
        <v>2</v>
      </c>
      <c r="AQ697" s="378">
        <v>2.59</v>
      </c>
      <c r="AR697" s="378">
        <v>0</v>
      </c>
      <c r="AS697" s="378">
        <v>1</v>
      </c>
      <c r="AT697" s="378">
        <v>0</v>
      </c>
      <c r="AU697" s="378">
        <v>0</v>
      </c>
      <c r="AV697" s="378">
        <v>1</v>
      </c>
      <c r="AW697" s="378">
        <v>0</v>
      </c>
      <c r="AX697" s="378">
        <v>0</v>
      </c>
      <c r="AY697" s="379">
        <v>0.31</v>
      </c>
      <c r="AZ697" s="379">
        <v>5.29</v>
      </c>
    </row>
    <row r="698" spans="2:52" ht="18">
      <c r="B698" t="s">
        <v>120</v>
      </c>
      <c r="C698" t="s">
        <v>992</v>
      </c>
      <c r="D698" t="s">
        <v>1490</v>
      </c>
      <c r="H698" t="s">
        <v>1</v>
      </c>
      <c r="I698">
        <v>10</v>
      </c>
      <c r="J698">
        <v>13</v>
      </c>
      <c r="K698">
        <v>1</v>
      </c>
      <c r="L698">
        <v>0</v>
      </c>
      <c r="M698">
        <v>0</v>
      </c>
      <c r="N698">
        <v>0</v>
      </c>
      <c r="O698">
        <v>0</v>
      </c>
      <c r="P698">
        <v>0</v>
      </c>
      <c r="Q698">
        <v>0</v>
      </c>
      <c r="R698">
        <v>33</v>
      </c>
      <c r="S698">
        <v>138</v>
      </c>
      <c r="T698">
        <v>1</v>
      </c>
      <c r="U698">
        <v>6</v>
      </c>
      <c r="V698">
        <v>4</v>
      </c>
      <c r="W698">
        <v>38</v>
      </c>
      <c r="X698">
        <v>0</v>
      </c>
      <c r="Y698">
        <v>0</v>
      </c>
      <c r="Z698">
        <v>1.48</v>
      </c>
      <c r="AA698">
        <v>25.11</v>
      </c>
      <c r="AE698" s="376"/>
      <c r="AF698" s="376" t="s">
        <v>120</v>
      </c>
      <c r="AG698" s="377" t="s">
        <v>1839</v>
      </c>
      <c r="AH698" s="377" t="s">
        <v>1715</v>
      </c>
      <c r="AI698" s="377"/>
      <c r="AJ698" s="377"/>
      <c r="AK698" s="377"/>
      <c r="AL698" s="378" t="s">
        <v>1476</v>
      </c>
      <c r="AM698" s="378">
        <v>11</v>
      </c>
      <c r="AN698" s="378">
        <v>0</v>
      </c>
      <c r="AO698" s="378">
        <v>0</v>
      </c>
      <c r="AP698" s="378">
        <v>4</v>
      </c>
      <c r="AQ698" s="378">
        <v>2.5499999999999998</v>
      </c>
      <c r="AR698" s="378">
        <v>0</v>
      </c>
      <c r="AS698" s="378">
        <v>0</v>
      </c>
      <c r="AT698" s="378">
        <v>0</v>
      </c>
      <c r="AU698" s="378">
        <v>0</v>
      </c>
      <c r="AV698" s="378">
        <v>0</v>
      </c>
      <c r="AW698" s="378">
        <v>0</v>
      </c>
      <c r="AX698" s="378">
        <v>0</v>
      </c>
      <c r="AY698" s="379">
        <v>0.31</v>
      </c>
      <c r="AZ698" s="379">
        <v>5.28</v>
      </c>
    </row>
    <row r="699" spans="2:52" ht="17">
      <c r="B699" t="s">
        <v>1483</v>
      </c>
      <c r="AE699" s="376"/>
      <c r="AF699" s="376" t="s">
        <v>120</v>
      </c>
      <c r="AG699" s="375" t="s">
        <v>2281</v>
      </c>
      <c r="AH699" s="375" t="s">
        <v>1508</v>
      </c>
      <c r="AI699" s="375"/>
      <c r="AJ699" s="375"/>
      <c r="AK699" s="375"/>
      <c r="AL699" s="378" t="s">
        <v>1479</v>
      </c>
      <c r="AM699" s="378">
        <v>9</v>
      </c>
      <c r="AN699" s="378">
        <v>0</v>
      </c>
      <c r="AO699" s="378">
        <v>0</v>
      </c>
      <c r="AP699" s="378">
        <v>5</v>
      </c>
      <c r="AQ699" s="378">
        <v>0.34</v>
      </c>
      <c r="AR699" s="378">
        <v>0</v>
      </c>
      <c r="AS699" s="378">
        <v>0</v>
      </c>
      <c r="AT699" s="378">
        <v>0</v>
      </c>
      <c r="AU699" s="378">
        <v>0</v>
      </c>
      <c r="AV699" s="378">
        <v>1</v>
      </c>
      <c r="AW699" s="378">
        <v>0</v>
      </c>
      <c r="AX699" s="378">
        <v>0</v>
      </c>
      <c r="AY699" s="379">
        <v>0.31</v>
      </c>
      <c r="AZ699" s="379">
        <v>5.22</v>
      </c>
    </row>
    <row r="700" spans="2:52" ht="18">
      <c r="B700" t="s">
        <v>120</v>
      </c>
      <c r="C700" t="s">
        <v>1014</v>
      </c>
      <c r="D700" t="s">
        <v>1494</v>
      </c>
      <c r="H700" t="s">
        <v>4</v>
      </c>
      <c r="I700">
        <v>8</v>
      </c>
      <c r="J700">
        <v>7</v>
      </c>
      <c r="K700">
        <v>1</v>
      </c>
      <c r="L700">
        <v>0</v>
      </c>
      <c r="M700">
        <v>0</v>
      </c>
      <c r="N700">
        <v>0</v>
      </c>
      <c r="O700">
        <v>0</v>
      </c>
      <c r="P700">
        <v>0</v>
      </c>
      <c r="Q700">
        <v>0</v>
      </c>
      <c r="R700">
        <v>32</v>
      </c>
      <c r="S700">
        <v>137</v>
      </c>
      <c r="T700">
        <v>1</v>
      </c>
      <c r="U700">
        <v>5</v>
      </c>
      <c r="V700">
        <v>4</v>
      </c>
      <c r="W700">
        <v>40</v>
      </c>
      <c r="X700">
        <v>0</v>
      </c>
      <c r="Y700">
        <v>0</v>
      </c>
      <c r="Z700">
        <v>1.48</v>
      </c>
      <c r="AA700">
        <v>25.11</v>
      </c>
      <c r="AE700" s="376"/>
      <c r="AF700" s="376" t="s">
        <v>120</v>
      </c>
      <c r="AG700" s="377" t="s">
        <v>2049</v>
      </c>
      <c r="AH700" s="377" t="s">
        <v>1725</v>
      </c>
      <c r="AI700" s="377"/>
      <c r="AJ700" s="377"/>
      <c r="AK700" s="377"/>
      <c r="AL700" s="378" t="s">
        <v>1474</v>
      </c>
      <c r="AM700" s="378">
        <v>9</v>
      </c>
      <c r="AN700" s="378">
        <v>0</v>
      </c>
      <c r="AO700" s="378">
        <v>0</v>
      </c>
      <c r="AP700" s="378">
        <v>4</v>
      </c>
      <c r="AQ700" s="378">
        <v>2.37</v>
      </c>
      <c r="AR700" s="378">
        <v>0</v>
      </c>
      <c r="AS700" s="378">
        <v>0</v>
      </c>
      <c r="AT700" s="378">
        <v>0</v>
      </c>
      <c r="AU700" s="378">
        <v>0</v>
      </c>
      <c r="AV700" s="378">
        <v>0</v>
      </c>
      <c r="AW700" s="378">
        <v>0</v>
      </c>
      <c r="AX700" s="378">
        <v>0</v>
      </c>
      <c r="AY700" s="379">
        <v>0.31</v>
      </c>
      <c r="AZ700" s="379">
        <v>5.19</v>
      </c>
    </row>
    <row r="701" spans="2:52" ht="17">
      <c r="B701" t="s">
        <v>1483</v>
      </c>
      <c r="AE701" s="376"/>
      <c r="AF701" s="376" t="s">
        <v>120</v>
      </c>
      <c r="AG701" s="375" t="s">
        <v>1840</v>
      </c>
      <c r="AH701" s="375" t="s">
        <v>1488</v>
      </c>
      <c r="AI701" s="375"/>
      <c r="AJ701" s="375"/>
      <c r="AK701" s="375"/>
      <c r="AL701" s="378" t="s">
        <v>1465</v>
      </c>
      <c r="AM701" s="378">
        <v>7</v>
      </c>
      <c r="AN701" s="378">
        <v>0</v>
      </c>
      <c r="AO701" s="378">
        <v>0</v>
      </c>
      <c r="AP701" s="378">
        <v>4</v>
      </c>
      <c r="AQ701" s="378">
        <v>1.51</v>
      </c>
      <c r="AR701" s="378">
        <v>0.1</v>
      </c>
      <c r="AS701" s="378">
        <v>0</v>
      </c>
      <c r="AT701" s="378">
        <v>0</v>
      </c>
      <c r="AU701" s="378">
        <v>0</v>
      </c>
      <c r="AV701" s="378">
        <v>0</v>
      </c>
      <c r="AW701" s="378">
        <v>0</v>
      </c>
      <c r="AX701" s="378">
        <v>0</v>
      </c>
      <c r="AY701" s="379">
        <v>0.3</v>
      </c>
      <c r="AZ701" s="379">
        <v>5.16</v>
      </c>
    </row>
    <row r="702" spans="2:52" ht="17">
      <c r="B702" t="s">
        <v>120</v>
      </c>
      <c r="C702" t="s">
        <v>973</v>
      </c>
      <c r="D702" t="s">
        <v>1524</v>
      </c>
      <c r="H702" t="s">
        <v>1480</v>
      </c>
      <c r="I702">
        <v>17</v>
      </c>
      <c r="J702">
        <v>10</v>
      </c>
      <c r="K702">
        <v>2</v>
      </c>
      <c r="L702">
        <v>0</v>
      </c>
      <c r="M702">
        <v>0</v>
      </c>
      <c r="N702">
        <v>0</v>
      </c>
      <c r="O702">
        <v>0</v>
      </c>
      <c r="P702">
        <v>0</v>
      </c>
      <c r="Q702">
        <v>0</v>
      </c>
      <c r="R702">
        <v>35</v>
      </c>
      <c r="S702">
        <v>149</v>
      </c>
      <c r="T702">
        <v>1</v>
      </c>
      <c r="U702">
        <v>5</v>
      </c>
      <c r="V702">
        <v>4</v>
      </c>
      <c r="W702">
        <v>34</v>
      </c>
      <c r="X702">
        <v>0</v>
      </c>
      <c r="Y702">
        <v>0</v>
      </c>
      <c r="Z702">
        <v>1.48</v>
      </c>
      <c r="AA702">
        <v>25.11</v>
      </c>
      <c r="AE702" s="376"/>
      <c r="AF702" s="376" t="s">
        <v>120</v>
      </c>
      <c r="AG702" s="375" t="s">
        <v>1841</v>
      </c>
      <c r="AH702" s="375" t="s">
        <v>1511</v>
      </c>
      <c r="AI702" s="375"/>
      <c r="AJ702" s="375"/>
      <c r="AK702" s="375"/>
      <c r="AL702" s="378" t="s">
        <v>49</v>
      </c>
      <c r="AM702" s="378">
        <v>14</v>
      </c>
      <c r="AN702" s="378">
        <v>0</v>
      </c>
      <c r="AO702" s="378">
        <v>0</v>
      </c>
      <c r="AP702" s="378">
        <v>4</v>
      </c>
      <c r="AQ702" s="378">
        <v>1.51</v>
      </c>
      <c r="AR702" s="378">
        <v>0.1</v>
      </c>
      <c r="AS702" s="378">
        <v>0</v>
      </c>
      <c r="AT702" s="378">
        <v>0</v>
      </c>
      <c r="AU702" s="378">
        <v>0</v>
      </c>
      <c r="AV702" s="378">
        <v>0</v>
      </c>
      <c r="AW702" s="378">
        <v>0</v>
      </c>
      <c r="AX702" s="378">
        <v>0</v>
      </c>
      <c r="AY702" s="379">
        <v>0.3</v>
      </c>
      <c r="AZ702" s="379">
        <v>5.16</v>
      </c>
    </row>
    <row r="703" spans="2:52" ht="17">
      <c r="B703" t="s">
        <v>1483</v>
      </c>
      <c r="AE703" s="376"/>
      <c r="AF703" s="376" t="s">
        <v>120</v>
      </c>
      <c r="AG703" s="375" t="s">
        <v>2050</v>
      </c>
      <c r="AH703" s="375" t="s">
        <v>1515</v>
      </c>
      <c r="AI703" s="375"/>
      <c r="AJ703" s="375"/>
      <c r="AK703" s="375"/>
      <c r="AL703" s="378" t="s">
        <v>25</v>
      </c>
      <c r="AM703" s="378">
        <v>10</v>
      </c>
      <c r="AN703" s="378">
        <v>0</v>
      </c>
      <c r="AO703" s="378">
        <v>0</v>
      </c>
      <c r="AP703" s="378">
        <v>4</v>
      </c>
      <c r="AQ703" s="378">
        <v>1.51</v>
      </c>
      <c r="AR703" s="378">
        <v>0.1</v>
      </c>
      <c r="AS703" s="378">
        <v>0</v>
      </c>
      <c r="AT703" s="378">
        <v>0</v>
      </c>
      <c r="AU703" s="378">
        <v>0</v>
      </c>
      <c r="AV703" s="378">
        <v>0</v>
      </c>
      <c r="AW703" s="378">
        <v>0</v>
      </c>
      <c r="AX703" s="378">
        <v>0</v>
      </c>
      <c r="AY703" s="379">
        <v>0.3</v>
      </c>
      <c r="AZ703" s="379">
        <v>5.16</v>
      </c>
    </row>
    <row r="704" spans="2:52" ht="17">
      <c r="B704" t="s">
        <v>120</v>
      </c>
      <c r="C704" t="s">
        <v>1623</v>
      </c>
      <c r="D704" t="s">
        <v>1514</v>
      </c>
      <c r="H704" t="s">
        <v>1481</v>
      </c>
      <c r="I704">
        <v>16</v>
      </c>
      <c r="J704">
        <v>9</v>
      </c>
      <c r="K704">
        <v>3</v>
      </c>
      <c r="L704">
        <v>0</v>
      </c>
      <c r="M704">
        <v>0</v>
      </c>
      <c r="N704">
        <v>0</v>
      </c>
      <c r="O704">
        <v>0</v>
      </c>
      <c r="P704">
        <v>0</v>
      </c>
      <c r="Q704">
        <v>0</v>
      </c>
      <c r="R704">
        <v>65</v>
      </c>
      <c r="S704">
        <v>198</v>
      </c>
      <c r="T704">
        <v>1</v>
      </c>
      <c r="U704">
        <v>3</v>
      </c>
      <c r="V704">
        <v>2</v>
      </c>
      <c r="W704">
        <v>16</v>
      </c>
      <c r="X704">
        <v>0</v>
      </c>
      <c r="Y704">
        <v>1</v>
      </c>
      <c r="Z704">
        <v>1.47</v>
      </c>
      <c r="AA704">
        <v>25</v>
      </c>
      <c r="AE704" s="376"/>
      <c r="AF704" s="376" t="s">
        <v>120</v>
      </c>
      <c r="AG704" s="375" t="s">
        <v>2051</v>
      </c>
      <c r="AH704" s="375" t="s">
        <v>1490</v>
      </c>
      <c r="AI704" s="375"/>
      <c r="AJ704" s="375"/>
      <c r="AK704" s="375"/>
      <c r="AL704" s="378" t="s">
        <v>1</v>
      </c>
      <c r="AM704" s="378">
        <v>13</v>
      </c>
      <c r="AN704" s="378">
        <v>0</v>
      </c>
      <c r="AO704" s="378">
        <v>0</v>
      </c>
      <c r="AP704" s="378">
        <v>4</v>
      </c>
      <c r="AQ704" s="378">
        <v>1.48</v>
      </c>
      <c r="AR704" s="378">
        <v>0.1</v>
      </c>
      <c r="AS704" s="378">
        <v>0</v>
      </c>
      <c r="AT704" s="378">
        <v>0</v>
      </c>
      <c r="AU704" s="378">
        <v>0</v>
      </c>
      <c r="AV704" s="378">
        <v>0</v>
      </c>
      <c r="AW704" s="378">
        <v>0</v>
      </c>
      <c r="AX704" s="378">
        <v>0</v>
      </c>
      <c r="AY704" s="379">
        <v>0.3</v>
      </c>
      <c r="AZ704" s="379">
        <v>5.14</v>
      </c>
    </row>
    <row r="705" spans="2:52" ht="17">
      <c r="B705" t="s">
        <v>1483</v>
      </c>
      <c r="AE705" s="376"/>
      <c r="AF705" s="376" t="s">
        <v>120</v>
      </c>
      <c r="AG705" s="375" t="s">
        <v>1842</v>
      </c>
      <c r="AH705" s="375" t="s">
        <v>1506</v>
      </c>
      <c r="AI705" s="375"/>
      <c r="AJ705" s="375"/>
      <c r="AK705" s="375"/>
      <c r="AL705" s="378" t="s">
        <v>16</v>
      </c>
      <c r="AM705" s="378">
        <v>6</v>
      </c>
      <c r="AN705" s="378">
        <v>0</v>
      </c>
      <c r="AO705" s="378">
        <v>0</v>
      </c>
      <c r="AP705" s="378">
        <v>4</v>
      </c>
      <c r="AQ705" s="378">
        <v>1.46</v>
      </c>
      <c r="AR705" s="378">
        <v>0.1</v>
      </c>
      <c r="AS705" s="378">
        <v>0</v>
      </c>
      <c r="AT705" s="378">
        <v>0</v>
      </c>
      <c r="AU705" s="378">
        <v>0</v>
      </c>
      <c r="AV705" s="378">
        <v>0</v>
      </c>
      <c r="AW705" s="378">
        <v>0</v>
      </c>
      <c r="AX705" s="378">
        <v>0</v>
      </c>
      <c r="AY705" s="379">
        <v>0.3</v>
      </c>
      <c r="AZ705" s="379">
        <v>5.13</v>
      </c>
    </row>
    <row r="706" spans="2:52" ht="17">
      <c r="B706" t="s">
        <v>120</v>
      </c>
      <c r="C706" t="s">
        <v>1593</v>
      </c>
      <c r="D706" t="s">
        <v>1490</v>
      </c>
      <c r="H706" t="s">
        <v>1</v>
      </c>
      <c r="I706">
        <v>28</v>
      </c>
      <c r="J706">
        <v>13</v>
      </c>
      <c r="K706">
        <v>0</v>
      </c>
      <c r="L706">
        <v>0</v>
      </c>
      <c r="M706">
        <v>0</v>
      </c>
      <c r="N706">
        <v>0</v>
      </c>
      <c r="O706">
        <v>0</v>
      </c>
      <c r="P706">
        <v>0</v>
      </c>
      <c r="Q706">
        <v>0</v>
      </c>
      <c r="R706">
        <v>2</v>
      </c>
      <c r="S706">
        <v>4</v>
      </c>
      <c r="T706">
        <v>0</v>
      </c>
      <c r="U706">
        <v>18</v>
      </c>
      <c r="V706">
        <v>12</v>
      </c>
      <c r="W706">
        <v>157</v>
      </c>
      <c r="X706">
        <v>1</v>
      </c>
      <c r="Y706">
        <v>0</v>
      </c>
      <c r="Z706">
        <v>1.45</v>
      </c>
      <c r="AA706">
        <v>24.63</v>
      </c>
      <c r="AE706" s="376"/>
      <c r="AF706" s="376" t="s">
        <v>120</v>
      </c>
      <c r="AG706" s="375" t="s">
        <v>1843</v>
      </c>
      <c r="AH706" s="375" t="s">
        <v>1508</v>
      </c>
      <c r="AI706" s="375"/>
      <c r="AJ706" s="375"/>
      <c r="AK706" s="375"/>
      <c r="AL706" s="378" t="s">
        <v>1479</v>
      </c>
      <c r="AM706" s="378">
        <v>9</v>
      </c>
      <c r="AN706" s="378">
        <v>0</v>
      </c>
      <c r="AO706" s="378">
        <v>0</v>
      </c>
      <c r="AP706" s="378">
        <v>4</v>
      </c>
      <c r="AQ706" s="378">
        <v>1.46</v>
      </c>
      <c r="AR706" s="378">
        <v>0.1</v>
      </c>
      <c r="AS706" s="378">
        <v>0</v>
      </c>
      <c r="AT706" s="378">
        <v>0</v>
      </c>
      <c r="AU706" s="378">
        <v>0</v>
      </c>
      <c r="AV706" s="378">
        <v>0</v>
      </c>
      <c r="AW706" s="378">
        <v>0</v>
      </c>
      <c r="AX706" s="378">
        <v>0</v>
      </c>
      <c r="AY706" s="379">
        <v>0.3</v>
      </c>
      <c r="AZ706" s="379">
        <v>5.13</v>
      </c>
    </row>
    <row r="707" spans="2:52" ht="17">
      <c r="B707" t="s">
        <v>1483</v>
      </c>
      <c r="AE707" s="376"/>
      <c r="AF707" s="376" t="s">
        <v>120</v>
      </c>
      <c r="AG707" s="375" t="s">
        <v>2052</v>
      </c>
      <c r="AH707" s="375" t="s">
        <v>1491</v>
      </c>
      <c r="AI707" s="375"/>
      <c r="AJ707" s="375"/>
      <c r="AK707" s="375"/>
      <c r="AL707" s="378" t="s">
        <v>1469</v>
      </c>
      <c r="AM707" s="378">
        <v>14</v>
      </c>
      <c r="AN707" s="378">
        <v>1</v>
      </c>
      <c r="AO707" s="378">
        <v>0</v>
      </c>
      <c r="AP707" s="378">
        <v>4</v>
      </c>
      <c r="AQ707" s="378">
        <v>1.43</v>
      </c>
      <c r="AR707" s="378">
        <v>0.1</v>
      </c>
      <c r="AS707" s="378">
        <v>0</v>
      </c>
      <c r="AT707" s="378">
        <v>0</v>
      </c>
      <c r="AU707" s="378">
        <v>0</v>
      </c>
      <c r="AV707" s="378">
        <v>0</v>
      </c>
      <c r="AW707" s="378">
        <v>0</v>
      </c>
      <c r="AX707" s="378">
        <v>0</v>
      </c>
      <c r="AY707" s="379">
        <v>0.3</v>
      </c>
      <c r="AZ707" s="379">
        <v>5.12</v>
      </c>
    </row>
    <row r="708" spans="2:52" ht="17">
      <c r="B708" t="s">
        <v>120</v>
      </c>
      <c r="C708" t="s">
        <v>1594</v>
      </c>
      <c r="D708" t="s">
        <v>1521</v>
      </c>
      <c r="H708" t="s">
        <v>2</v>
      </c>
      <c r="I708">
        <v>19</v>
      </c>
      <c r="J708">
        <v>6</v>
      </c>
      <c r="K708">
        <v>0</v>
      </c>
      <c r="L708">
        <v>0</v>
      </c>
      <c r="M708">
        <v>0</v>
      </c>
      <c r="N708">
        <v>0</v>
      </c>
      <c r="O708">
        <v>0</v>
      </c>
      <c r="P708">
        <v>0</v>
      </c>
      <c r="Q708">
        <v>0</v>
      </c>
      <c r="R708">
        <v>3</v>
      </c>
      <c r="S708">
        <v>7</v>
      </c>
      <c r="T708">
        <v>0</v>
      </c>
      <c r="U708">
        <v>21</v>
      </c>
      <c r="V708">
        <v>11</v>
      </c>
      <c r="W708">
        <v>153</v>
      </c>
      <c r="X708">
        <v>1</v>
      </c>
      <c r="Y708">
        <v>0</v>
      </c>
      <c r="Z708">
        <v>1.45</v>
      </c>
      <c r="AA708">
        <v>24.63</v>
      </c>
      <c r="AE708" s="376"/>
      <c r="AF708" s="376" t="s">
        <v>120</v>
      </c>
      <c r="AG708" s="375" t="s">
        <v>2053</v>
      </c>
      <c r="AH708" s="375" t="s">
        <v>1486</v>
      </c>
      <c r="AI708" s="375"/>
      <c r="AJ708" s="375"/>
      <c r="AK708" s="375"/>
      <c r="AL708" s="378" t="s">
        <v>433</v>
      </c>
      <c r="AM708" s="378">
        <v>8</v>
      </c>
      <c r="AN708" s="378">
        <v>0</v>
      </c>
      <c r="AO708" s="378">
        <v>0</v>
      </c>
      <c r="AP708" s="378">
        <v>4</v>
      </c>
      <c r="AQ708" s="378">
        <v>1.44</v>
      </c>
      <c r="AR708" s="378">
        <v>0.1</v>
      </c>
      <c r="AS708" s="378">
        <v>0</v>
      </c>
      <c r="AT708" s="378">
        <v>0</v>
      </c>
      <c r="AU708" s="378">
        <v>0</v>
      </c>
      <c r="AV708" s="378">
        <v>0</v>
      </c>
      <c r="AW708" s="378">
        <v>0</v>
      </c>
      <c r="AX708" s="378">
        <v>0</v>
      </c>
      <c r="AY708" s="379">
        <v>0.3</v>
      </c>
      <c r="AZ708" s="379">
        <v>5.12</v>
      </c>
    </row>
    <row r="709" spans="2:52" ht="17">
      <c r="B709" t="s">
        <v>1483</v>
      </c>
      <c r="AE709" s="376"/>
      <c r="AF709" s="376" t="s">
        <v>120</v>
      </c>
      <c r="AG709" s="375" t="s">
        <v>1844</v>
      </c>
      <c r="AH709" s="375" t="s">
        <v>1513</v>
      </c>
      <c r="AI709" s="375"/>
      <c r="AJ709" s="375"/>
      <c r="AK709" s="375"/>
      <c r="AL709" s="378" t="s">
        <v>8</v>
      </c>
      <c r="AM709" s="378">
        <v>13</v>
      </c>
      <c r="AN709" s="378">
        <v>1</v>
      </c>
      <c r="AO709" s="378">
        <v>0</v>
      </c>
      <c r="AP709" s="378">
        <v>4</v>
      </c>
      <c r="AQ709" s="378">
        <v>1.44</v>
      </c>
      <c r="AR709" s="378">
        <v>0.1</v>
      </c>
      <c r="AS709" s="378">
        <v>0</v>
      </c>
      <c r="AT709" s="378">
        <v>0</v>
      </c>
      <c r="AU709" s="378">
        <v>0</v>
      </c>
      <c r="AV709" s="378">
        <v>0</v>
      </c>
      <c r="AW709" s="378">
        <v>0</v>
      </c>
      <c r="AX709" s="378">
        <v>0</v>
      </c>
      <c r="AY709" s="379">
        <v>0.3</v>
      </c>
      <c r="AZ709" s="379">
        <v>5.12</v>
      </c>
    </row>
    <row r="710" spans="2:52" ht="17">
      <c r="B710" t="s">
        <v>120</v>
      </c>
      <c r="C710" t="s">
        <v>1595</v>
      </c>
      <c r="D710" t="s">
        <v>1491</v>
      </c>
      <c r="H710" t="s">
        <v>1469</v>
      </c>
      <c r="I710">
        <v>32</v>
      </c>
      <c r="J710">
        <v>14</v>
      </c>
      <c r="K710">
        <v>0</v>
      </c>
      <c r="L710">
        <v>0</v>
      </c>
      <c r="M710">
        <v>0</v>
      </c>
      <c r="N710">
        <v>0</v>
      </c>
      <c r="O710">
        <v>0</v>
      </c>
      <c r="P710">
        <v>0</v>
      </c>
      <c r="Q710">
        <v>0</v>
      </c>
      <c r="R710">
        <v>1</v>
      </c>
      <c r="S710">
        <v>4</v>
      </c>
      <c r="T710">
        <v>0</v>
      </c>
      <c r="U710">
        <v>15</v>
      </c>
      <c r="V710">
        <v>11</v>
      </c>
      <c r="W710">
        <v>169</v>
      </c>
      <c r="X710">
        <v>1</v>
      </c>
      <c r="Y710">
        <v>0</v>
      </c>
      <c r="Z710">
        <v>1.45</v>
      </c>
      <c r="AA710">
        <v>24.63</v>
      </c>
      <c r="AE710" s="376"/>
      <c r="AF710" s="376" t="s">
        <v>120</v>
      </c>
      <c r="AG710" s="375" t="s">
        <v>2054</v>
      </c>
      <c r="AH710" s="375" t="s">
        <v>1485</v>
      </c>
      <c r="AI710" s="375"/>
      <c r="AJ710" s="375"/>
      <c r="AK710" s="375"/>
      <c r="AL710" s="378" t="s">
        <v>1461</v>
      </c>
      <c r="AM710" s="378">
        <v>8</v>
      </c>
      <c r="AN710" s="378">
        <v>0</v>
      </c>
      <c r="AO710" s="378">
        <v>0</v>
      </c>
      <c r="AP710" s="378">
        <v>3</v>
      </c>
      <c r="AQ710" s="378">
        <v>2.62</v>
      </c>
      <c r="AR710" s="378">
        <v>0.2</v>
      </c>
      <c r="AS710" s="378">
        <v>0</v>
      </c>
      <c r="AT710" s="378">
        <v>0</v>
      </c>
      <c r="AU710" s="378">
        <v>0</v>
      </c>
      <c r="AV710" s="378">
        <v>0</v>
      </c>
      <c r="AW710" s="378">
        <v>0</v>
      </c>
      <c r="AX710" s="378">
        <v>0</v>
      </c>
      <c r="AY710" s="379">
        <v>0.3</v>
      </c>
      <c r="AZ710" s="379">
        <v>5.1100000000000003</v>
      </c>
    </row>
    <row r="711" spans="2:52" ht="17">
      <c r="B711" t="s">
        <v>1483</v>
      </c>
      <c r="AE711" s="376"/>
      <c r="AF711" s="376" t="s">
        <v>120</v>
      </c>
      <c r="AG711" s="375" t="s">
        <v>2282</v>
      </c>
      <c r="AH711" s="375" t="s">
        <v>1524</v>
      </c>
      <c r="AI711" s="375"/>
      <c r="AJ711" s="375"/>
      <c r="AK711" s="375"/>
      <c r="AL711" s="378" t="s">
        <v>1480</v>
      </c>
      <c r="AM711" s="378">
        <v>10</v>
      </c>
      <c r="AN711" s="378">
        <v>0</v>
      </c>
      <c r="AO711" s="378">
        <v>0</v>
      </c>
      <c r="AP711" s="378">
        <v>4</v>
      </c>
      <c r="AQ711" s="378">
        <v>1.99</v>
      </c>
      <c r="AR711" s="378">
        <v>0</v>
      </c>
      <c r="AS711" s="378">
        <v>0</v>
      </c>
      <c r="AT711" s="378">
        <v>0</v>
      </c>
      <c r="AU711" s="378">
        <v>0</v>
      </c>
      <c r="AV711" s="378">
        <v>0</v>
      </c>
      <c r="AW711" s="378">
        <v>0</v>
      </c>
      <c r="AX711" s="378">
        <v>0</v>
      </c>
      <c r="AY711" s="379">
        <v>0.28999999999999998</v>
      </c>
      <c r="AZ711" s="379">
        <v>5</v>
      </c>
    </row>
    <row r="712" spans="2:52" ht="17">
      <c r="B712" t="s">
        <v>120</v>
      </c>
      <c r="C712" t="s">
        <v>1596</v>
      </c>
      <c r="D712" t="s">
        <v>1530</v>
      </c>
      <c r="H712" t="s">
        <v>1482</v>
      </c>
      <c r="I712">
        <v>7</v>
      </c>
      <c r="J712">
        <v>9</v>
      </c>
      <c r="K712">
        <v>0</v>
      </c>
      <c r="L712">
        <v>0</v>
      </c>
      <c r="M712">
        <v>0</v>
      </c>
      <c r="N712">
        <v>0</v>
      </c>
      <c r="O712">
        <v>0</v>
      </c>
      <c r="P712">
        <v>0</v>
      </c>
      <c r="Q712">
        <v>0</v>
      </c>
      <c r="R712">
        <v>1</v>
      </c>
      <c r="S712">
        <v>5</v>
      </c>
      <c r="T712">
        <v>0</v>
      </c>
      <c r="U712">
        <v>14</v>
      </c>
      <c r="V712">
        <v>11</v>
      </c>
      <c r="W712">
        <v>160</v>
      </c>
      <c r="X712">
        <v>1</v>
      </c>
      <c r="Y712">
        <v>0</v>
      </c>
      <c r="Z712">
        <v>1.45</v>
      </c>
      <c r="AA712">
        <v>24.62</v>
      </c>
      <c r="AE712" s="376"/>
      <c r="AF712" s="376" t="s">
        <v>120</v>
      </c>
      <c r="AG712" s="375" t="s">
        <v>1845</v>
      </c>
      <c r="AH712" s="375" t="s">
        <v>1485</v>
      </c>
      <c r="AI712" s="375"/>
      <c r="AJ712" s="375"/>
      <c r="AK712" s="375"/>
      <c r="AL712" s="378" t="s">
        <v>1461</v>
      </c>
      <c r="AM712" s="378">
        <v>8</v>
      </c>
      <c r="AN712" s="378">
        <v>0</v>
      </c>
      <c r="AO712" s="378">
        <v>0</v>
      </c>
      <c r="AP712" s="378">
        <v>4</v>
      </c>
      <c r="AQ712" s="378">
        <v>1.64</v>
      </c>
      <c r="AR712" s="378">
        <v>0</v>
      </c>
      <c r="AS712" s="378">
        <v>0</v>
      </c>
      <c r="AT712" s="378">
        <v>0</v>
      </c>
      <c r="AU712" s="378">
        <v>0</v>
      </c>
      <c r="AV712" s="378">
        <v>0</v>
      </c>
      <c r="AW712" s="378">
        <v>0</v>
      </c>
      <c r="AX712" s="378">
        <v>0</v>
      </c>
      <c r="AY712" s="379">
        <v>0.28000000000000003</v>
      </c>
      <c r="AZ712" s="379">
        <v>4.82</v>
      </c>
    </row>
    <row r="713" spans="2:52" ht="17">
      <c r="B713" t="s">
        <v>1483</v>
      </c>
      <c r="AE713" s="376"/>
      <c r="AF713" s="376" t="s">
        <v>120</v>
      </c>
      <c r="AG713" s="375" t="s">
        <v>2283</v>
      </c>
      <c r="AH713" s="375" t="s">
        <v>1499</v>
      </c>
      <c r="AI713" s="375"/>
      <c r="AJ713" s="375"/>
      <c r="AK713" s="375"/>
      <c r="AL713" s="378" t="s">
        <v>1476</v>
      </c>
      <c r="AM713" s="378">
        <v>14</v>
      </c>
      <c r="AN713" s="378">
        <v>0</v>
      </c>
      <c r="AO713" s="378">
        <v>0</v>
      </c>
      <c r="AP713" s="378">
        <v>4</v>
      </c>
      <c r="AQ713" s="378">
        <v>1.47</v>
      </c>
      <c r="AR713" s="378">
        <v>0</v>
      </c>
      <c r="AS713" s="378">
        <v>0</v>
      </c>
      <c r="AT713" s="378">
        <v>0</v>
      </c>
      <c r="AU713" s="378">
        <v>0</v>
      </c>
      <c r="AV713" s="378">
        <v>0</v>
      </c>
      <c r="AW713" s="378">
        <v>0</v>
      </c>
      <c r="AX713" s="378">
        <v>0</v>
      </c>
      <c r="AY713" s="379">
        <v>0.28000000000000003</v>
      </c>
      <c r="AZ713" s="379">
        <v>4.74</v>
      </c>
    </row>
    <row r="714" spans="2:52" ht="17">
      <c r="B714" t="s">
        <v>120</v>
      </c>
      <c r="C714" t="s">
        <v>995</v>
      </c>
      <c r="D714" t="s">
        <v>1528</v>
      </c>
      <c r="H714" t="s">
        <v>1481</v>
      </c>
      <c r="I714">
        <v>21</v>
      </c>
      <c r="J714">
        <v>9</v>
      </c>
      <c r="K714">
        <v>1</v>
      </c>
      <c r="L714">
        <v>0</v>
      </c>
      <c r="M714">
        <v>0</v>
      </c>
      <c r="N714">
        <v>0</v>
      </c>
      <c r="O714">
        <v>0</v>
      </c>
      <c r="P714">
        <v>0</v>
      </c>
      <c r="Q714">
        <v>0</v>
      </c>
      <c r="R714">
        <v>1</v>
      </c>
      <c r="S714">
        <v>3</v>
      </c>
      <c r="T714">
        <v>0</v>
      </c>
      <c r="U714">
        <v>16</v>
      </c>
      <c r="V714">
        <v>13</v>
      </c>
      <c r="W714">
        <v>153</v>
      </c>
      <c r="X714">
        <v>1</v>
      </c>
      <c r="Y714">
        <v>0</v>
      </c>
      <c r="Z714">
        <v>1.45</v>
      </c>
      <c r="AA714">
        <v>24.62</v>
      </c>
      <c r="AE714" s="376"/>
      <c r="AF714" s="376" t="s">
        <v>120</v>
      </c>
      <c r="AG714" s="375" t="s">
        <v>1846</v>
      </c>
      <c r="AH714" s="375" t="s">
        <v>1500</v>
      </c>
      <c r="AI714" s="375"/>
      <c r="AJ714" s="375"/>
      <c r="AK714" s="375"/>
      <c r="AL714" s="378" t="s">
        <v>1477</v>
      </c>
      <c r="AM714" s="378">
        <v>11</v>
      </c>
      <c r="AN714" s="378">
        <v>0</v>
      </c>
      <c r="AO714" s="378">
        <v>0</v>
      </c>
      <c r="AP714" s="378">
        <v>4</v>
      </c>
      <c r="AQ714" s="378">
        <v>1.39</v>
      </c>
      <c r="AR714" s="378">
        <v>0</v>
      </c>
      <c r="AS714" s="378">
        <v>0</v>
      </c>
      <c r="AT714" s="378">
        <v>0</v>
      </c>
      <c r="AU714" s="378">
        <v>0</v>
      </c>
      <c r="AV714" s="378">
        <v>0</v>
      </c>
      <c r="AW714" s="378">
        <v>0</v>
      </c>
      <c r="AX714" s="378">
        <v>0</v>
      </c>
      <c r="AY714" s="379">
        <v>0.28000000000000003</v>
      </c>
      <c r="AZ714" s="379">
        <v>4.7</v>
      </c>
    </row>
    <row r="715" spans="2:52" ht="17">
      <c r="B715" t="s">
        <v>1483</v>
      </c>
      <c r="AE715" s="376"/>
      <c r="AF715" s="376" t="s">
        <v>120</v>
      </c>
      <c r="AG715" s="375" t="s">
        <v>1847</v>
      </c>
      <c r="AH715" s="375" t="s">
        <v>1518</v>
      </c>
      <c r="AI715" s="375"/>
      <c r="AJ715" s="375"/>
      <c r="AK715" s="375"/>
      <c r="AL715" s="378" t="s">
        <v>1482</v>
      </c>
      <c r="AM715" s="378">
        <v>9</v>
      </c>
      <c r="AN715" s="378">
        <v>0</v>
      </c>
      <c r="AO715" s="378">
        <v>0</v>
      </c>
      <c r="AP715" s="378">
        <v>4</v>
      </c>
      <c r="AQ715" s="378">
        <v>1.36</v>
      </c>
      <c r="AR715" s="378">
        <v>0</v>
      </c>
      <c r="AS715" s="378">
        <v>0</v>
      </c>
      <c r="AT715" s="378">
        <v>0</v>
      </c>
      <c r="AU715" s="378">
        <v>0</v>
      </c>
      <c r="AV715" s="378">
        <v>0</v>
      </c>
      <c r="AW715" s="378">
        <v>0</v>
      </c>
      <c r="AX715" s="378">
        <v>0</v>
      </c>
      <c r="AY715" s="379">
        <v>0.28000000000000003</v>
      </c>
      <c r="AZ715" s="379">
        <v>4.68</v>
      </c>
    </row>
    <row r="716" spans="2:52" ht="17">
      <c r="B716" t="s">
        <v>120</v>
      </c>
      <c r="C716" t="s">
        <v>954</v>
      </c>
      <c r="D716" t="s">
        <v>1532</v>
      </c>
      <c r="H716" t="s">
        <v>1474</v>
      </c>
      <c r="I716">
        <v>19</v>
      </c>
      <c r="J716">
        <v>9</v>
      </c>
      <c r="K716">
        <v>17</v>
      </c>
      <c r="L716">
        <v>0</v>
      </c>
      <c r="M716">
        <v>0</v>
      </c>
      <c r="N716">
        <v>0</v>
      </c>
      <c r="O716">
        <v>0</v>
      </c>
      <c r="P716">
        <v>0</v>
      </c>
      <c r="Q716">
        <v>0</v>
      </c>
      <c r="R716">
        <v>39</v>
      </c>
      <c r="S716">
        <v>159</v>
      </c>
      <c r="T716">
        <v>1</v>
      </c>
      <c r="U716">
        <v>2</v>
      </c>
      <c r="V716">
        <v>1</v>
      </c>
      <c r="W716">
        <v>13</v>
      </c>
      <c r="X716">
        <v>0</v>
      </c>
      <c r="Y716">
        <v>0</v>
      </c>
      <c r="Z716">
        <v>1.45</v>
      </c>
      <c r="AA716">
        <v>24.6</v>
      </c>
      <c r="AE716" s="376"/>
      <c r="AF716" s="376" t="s">
        <v>120</v>
      </c>
      <c r="AG716" s="375" t="s">
        <v>1848</v>
      </c>
      <c r="AH716" s="375" t="s">
        <v>1508</v>
      </c>
      <c r="AI716" s="375"/>
      <c r="AJ716" s="375"/>
      <c r="AK716" s="375"/>
      <c r="AL716" s="378" t="s">
        <v>1479</v>
      </c>
      <c r="AM716" s="378">
        <v>9</v>
      </c>
      <c r="AN716" s="378">
        <v>0</v>
      </c>
      <c r="AO716" s="378">
        <v>0</v>
      </c>
      <c r="AP716" s="378">
        <v>4</v>
      </c>
      <c r="AQ716" s="378">
        <v>1.34</v>
      </c>
      <c r="AR716" s="378">
        <v>0</v>
      </c>
      <c r="AS716" s="378">
        <v>0</v>
      </c>
      <c r="AT716" s="378">
        <v>0</v>
      </c>
      <c r="AU716" s="378">
        <v>0</v>
      </c>
      <c r="AV716" s="378">
        <v>0</v>
      </c>
      <c r="AW716" s="378">
        <v>0</v>
      </c>
      <c r="AX716" s="378">
        <v>0</v>
      </c>
      <c r="AY716" s="379">
        <v>0.27</v>
      </c>
      <c r="AZ716" s="379">
        <v>4.67</v>
      </c>
    </row>
    <row r="717" spans="2:52" ht="17">
      <c r="B717" t="s">
        <v>1483</v>
      </c>
      <c r="AE717" s="376"/>
      <c r="AF717" s="376" t="s">
        <v>120</v>
      </c>
      <c r="AG717" s="375" t="s">
        <v>2055</v>
      </c>
      <c r="AH717" s="375" t="s">
        <v>1513</v>
      </c>
      <c r="AI717" s="375"/>
      <c r="AJ717" s="375"/>
      <c r="AK717" s="375"/>
      <c r="AL717" s="378" t="s">
        <v>8</v>
      </c>
      <c r="AM717" s="378">
        <v>13</v>
      </c>
      <c r="AN717" s="378">
        <v>0</v>
      </c>
      <c r="AO717" s="378">
        <v>0</v>
      </c>
      <c r="AP717" s="378">
        <v>3</v>
      </c>
      <c r="AQ717" s="378">
        <v>0.75</v>
      </c>
      <c r="AR717" s="378">
        <v>0.3</v>
      </c>
      <c r="AS717" s="378">
        <v>0</v>
      </c>
      <c r="AT717" s="378">
        <v>0</v>
      </c>
      <c r="AU717" s="378">
        <v>0</v>
      </c>
      <c r="AV717" s="378">
        <v>0</v>
      </c>
      <c r="AW717" s="378">
        <v>0</v>
      </c>
      <c r="AX717" s="378">
        <v>0</v>
      </c>
      <c r="AY717" s="379">
        <v>0.27</v>
      </c>
      <c r="AZ717" s="379">
        <v>4.58</v>
      </c>
    </row>
    <row r="718" spans="2:52" ht="17">
      <c r="B718" t="s">
        <v>1462</v>
      </c>
      <c r="C718" t="s">
        <v>574</v>
      </c>
      <c r="D718" t="s">
        <v>1532</v>
      </c>
      <c r="H718" t="s">
        <v>1474</v>
      </c>
      <c r="I718">
        <v>19</v>
      </c>
      <c r="J718">
        <v>9</v>
      </c>
      <c r="K718">
        <v>7</v>
      </c>
      <c r="L718">
        <v>0</v>
      </c>
      <c r="M718">
        <v>0</v>
      </c>
      <c r="N718">
        <v>0</v>
      </c>
      <c r="O718">
        <v>0</v>
      </c>
      <c r="P718">
        <v>0</v>
      </c>
      <c r="Q718">
        <v>0</v>
      </c>
      <c r="R718">
        <v>39</v>
      </c>
      <c r="S718">
        <v>165</v>
      </c>
      <c r="T718">
        <v>1</v>
      </c>
      <c r="U718">
        <v>1</v>
      </c>
      <c r="V718">
        <v>1</v>
      </c>
      <c r="W718">
        <v>11</v>
      </c>
      <c r="X718">
        <v>0</v>
      </c>
      <c r="Y718">
        <v>0</v>
      </c>
      <c r="Z718">
        <v>1.45</v>
      </c>
      <c r="AA718">
        <v>24.6</v>
      </c>
      <c r="AE718" s="376"/>
      <c r="AF718" s="376" t="s">
        <v>120</v>
      </c>
      <c r="AG718" s="375" t="s">
        <v>1849</v>
      </c>
      <c r="AH718" s="375" t="s">
        <v>1484</v>
      </c>
      <c r="AI718" s="375"/>
      <c r="AJ718" s="375"/>
      <c r="AK718" s="375"/>
      <c r="AL718" s="378" t="s">
        <v>1459</v>
      </c>
      <c r="AM718" s="378">
        <v>7</v>
      </c>
      <c r="AN718" s="378">
        <v>0</v>
      </c>
      <c r="AO718" s="378">
        <v>0</v>
      </c>
      <c r="AP718" s="378">
        <v>3</v>
      </c>
      <c r="AQ718" s="378">
        <v>1.39</v>
      </c>
      <c r="AR718" s="378">
        <v>0.2</v>
      </c>
      <c r="AS718" s="378">
        <v>0</v>
      </c>
      <c r="AT718" s="378">
        <v>0</v>
      </c>
      <c r="AU718" s="378">
        <v>0</v>
      </c>
      <c r="AV718" s="378">
        <v>0</v>
      </c>
      <c r="AW718" s="378">
        <v>0</v>
      </c>
      <c r="AX718" s="378">
        <v>0</v>
      </c>
      <c r="AY718" s="379">
        <v>0.26</v>
      </c>
      <c r="AZ718" s="379">
        <v>4.5</v>
      </c>
    </row>
    <row r="719" spans="2:52" ht="17">
      <c r="B719" t="s">
        <v>1483</v>
      </c>
      <c r="AE719" s="376"/>
      <c r="AF719" s="376" t="s">
        <v>120</v>
      </c>
      <c r="AG719" s="375" t="s">
        <v>1850</v>
      </c>
      <c r="AH719" s="375" t="s">
        <v>1501</v>
      </c>
      <c r="AI719" s="375"/>
      <c r="AJ719" s="375"/>
      <c r="AK719" s="375"/>
      <c r="AL719" s="378" t="s">
        <v>53</v>
      </c>
      <c r="AM719" s="378">
        <v>6</v>
      </c>
      <c r="AN719" s="378">
        <v>0</v>
      </c>
      <c r="AO719" s="378">
        <v>0</v>
      </c>
      <c r="AP719" s="378">
        <v>3</v>
      </c>
      <c r="AQ719" s="378">
        <v>1.38</v>
      </c>
      <c r="AR719" s="378">
        <v>0.2</v>
      </c>
      <c r="AS719" s="378">
        <v>0</v>
      </c>
      <c r="AT719" s="378">
        <v>0</v>
      </c>
      <c r="AU719" s="378">
        <v>0</v>
      </c>
      <c r="AV719" s="378">
        <v>0</v>
      </c>
      <c r="AW719" s="378">
        <v>0</v>
      </c>
      <c r="AX719" s="378">
        <v>0</v>
      </c>
      <c r="AY719" s="379">
        <v>0.26</v>
      </c>
      <c r="AZ719" s="379">
        <v>4.49</v>
      </c>
    </row>
    <row r="720" spans="2:52" ht="17">
      <c r="B720" t="s">
        <v>1470</v>
      </c>
      <c r="C720" t="s">
        <v>636</v>
      </c>
      <c r="D720" t="s">
        <v>1515</v>
      </c>
      <c r="H720" t="s">
        <v>25</v>
      </c>
      <c r="I720">
        <v>26</v>
      </c>
      <c r="J720">
        <v>10</v>
      </c>
      <c r="K720">
        <v>3</v>
      </c>
      <c r="L720">
        <v>0</v>
      </c>
      <c r="M720">
        <v>0</v>
      </c>
      <c r="N720">
        <v>0</v>
      </c>
      <c r="O720">
        <v>0</v>
      </c>
      <c r="P720">
        <v>0</v>
      </c>
      <c r="Q720">
        <v>0</v>
      </c>
      <c r="R720">
        <v>23</v>
      </c>
      <c r="S720">
        <v>105</v>
      </c>
      <c r="T720">
        <v>0</v>
      </c>
      <c r="U720">
        <v>12</v>
      </c>
      <c r="V720">
        <v>10</v>
      </c>
      <c r="W720">
        <v>107</v>
      </c>
      <c r="X720">
        <v>1</v>
      </c>
      <c r="Y720">
        <v>1</v>
      </c>
      <c r="Z720">
        <v>1.43</v>
      </c>
      <c r="AA720">
        <v>24.24</v>
      </c>
      <c r="AE720" s="376"/>
      <c r="AF720" s="376" t="s">
        <v>120</v>
      </c>
      <c r="AG720" s="375" t="s">
        <v>1851</v>
      </c>
      <c r="AH720" s="375" t="s">
        <v>1491</v>
      </c>
      <c r="AI720" s="375"/>
      <c r="AJ720" s="375"/>
      <c r="AK720" s="375"/>
      <c r="AL720" s="378" t="s">
        <v>1469</v>
      </c>
      <c r="AM720" s="378">
        <v>14</v>
      </c>
      <c r="AN720" s="378">
        <v>0</v>
      </c>
      <c r="AO720" s="378">
        <v>0</v>
      </c>
      <c r="AP720" s="378">
        <v>3</v>
      </c>
      <c r="AQ720" s="378">
        <v>1.82</v>
      </c>
      <c r="AR720" s="378">
        <v>0.1</v>
      </c>
      <c r="AS720" s="378">
        <v>0</v>
      </c>
      <c r="AT720" s="378">
        <v>0</v>
      </c>
      <c r="AU720" s="378">
        <v>0</v>
      </c>
      <c r="AV720" s="378">
        <v>0</v>
      </c>
      <c r="AW720" s="378">
        <v>0</v>
      </c>
      <c r="AX720" s="378">
        <v>0</v>
      </c>
      <c r="AY720" s="379">
        <v>0.25</v>
      </c>
      <c r="AZ720" s="379">
        <v>4.3099999999999996</v>
      </c>
    </row>
    <row r="721" spans="2:52" ht="18">
      <c r="B721" t="s">
        <v>1483</v>
      </c>
      <c r="AE721" s="376"/>
      <c r="AF721" s="376" t="s">
        <v>120</v>
      </c>
      <c r="AG721" s="377" t="s">
        <v>1852</v>
      </c>
      <c r="AH721" s="377" t="s">
        <v>1735</v>
      </c>
      <c r="AI721" s="377"/>
      <c r="AJ721" s="377"/>
      <c r="AK721" s="377"/>
      <c r="AL721" s="378" t="s">
        <v>4</v>
      </c>
      <c r="AM721" s="378">
        <v>7</v>
      </c>
      <c r="AN721" s="378">
        <v>0</v>
      </c>
      <c r="AO721" s="378">
        <v>0</v>
      </c>
      <c r="AP721" s="378">
        <v>3</v>
      </c>
      <c r="AQ721" s="378">
        <v>1.36</v>
      </c>
      <c r="AR721" s="378">
        <v>0.1</v>
      </c>
      <c r="AS721" s="378">
        <v>0</v>
      </c>
      <c r="AT721" s="378">
        <v>0</v>
      </c>
      <c r="AU721" s="378">
        <v>0</v>
      </c>
      <c r="AV721" s="378">
        <v>0</v>
      </c>
      <c r="AW721" s="378">
        <v>0</v>
      </c>
      <c r="AX721" s="378">
        <v>0</v>
      </c>
      <c r="AY721" s="379">
        <v>0.32</v>
      </c>
      <c r="AZ721" s="379">
        <v>4.12</v>
      </c>
    </row>
    <row r="722" spans="2:52" ht="17">
      <c r="B722" t="s">
        <v>120</v>
      </c>
      <c r="C722" t="s">
        <v>1597</v>
      </c>
      <c r="D722" t="s">
        <v>1542</v>
      </c>
      <c r="H722" t="s">
        <v>38</v>
      </c>
      <c r="I722">
        <v>18</v>
      </c>
      <c r="J722">
        <v>14</v>
      </c>
      <c r="K722">
        <v>0</v>
      </c>
      <c r="L722">
        <v>0</v>
      </c>
      <c r="M722">
        <v>0</v>
      </c>
      <c r="N722">
        <v>0</v>
      </c>
      <c r="O722">
        <v>0</v>
      </c>
      <c r="P722">
        <v>0</v>
      </c>
      <c r="Q722">
        <v>0</v>
      </c>
      <c r="R722">
        <v>1</v>
      </c>
      <c r="S722">
        <v>8</v>
      </c>
      <c r="T722">
        <v>0</v>
      </c>
      <c r="U722">
        <v>34</v>
      </c>
      <c r="V722">
        <v>19</v>
      </c>
      <c r="W722">
        <v>232</v>
      </c>
      <c r="X722">
        <v>1</v>
      </c>
      <c r="Y722">
        <v>1</v>
      </c>
      <c r="Z722">
        <v>1.85</v>
      </c>
      <c r="AA722">
        <v>24.03</v>
      </c>
      <c r="AE722" s="376"/>
      <c r="AF722" s="376" t="s">
        <v>120</v>
      </c>
      <c r="AG722" s="375" t="s">
        <v>1853</v>
      </c>
      <c r="AH722" s="375" t="s">
        <v>1495</v>
      </c>
      <c r="AI722" s="375"/>
      <c r="AJ722" s="375"/>
      <c r="AK722" s="375"/>
      <c r="AL722" s="378" t="s">
        <v>18</v>
      </c>
      <c r="AM722" s="378">
        <v>9</v>
      </c>
      <c r="AN722" s="378">
        <v>0</v>
      </c>
      <c r="AO722" s="378">
        <v>0</v>
      </c>
      <c r="AP722" s="378">
        <v>3</v>
      </c>
      <c r="AQ722" s="378">
        <v>1.39</v>
      </c>
      <c r="AR722" s="378">
        <v>0.1</v>
      </c>
      <c r="AS722" s="378">
        <v>0</v>
      </c>
      <c r="AT722" s="378">
        <v>0</v>
      </c>
      <c r="AU722" s="378">
        <v>0</v>
      </c>
      <c r="AV722" s="378">
        <v>0</v>
      </c>
      <c r="AW722" s="378">
        <v>0</v>
      </c>
      <c r="AX722" s="378">
        <v>0</v>
      </c>
      <c r="AY722" s="379">
        <v>0.24</v>
      </c>
      <c r="AZ722" s="379">
        <v>4.0999999999999996</v>
      </c>
    </row>
    <row r="723" spans="2:52" ht="17">
      <c r="B723" t="s">
        <v>1483</v>
      </c>
      <c r="AE723" s="376"/>
      <c r="AF723" s="376" t="s">
        <v>120</v>
      </c>
      <c r="AG723" s="375" t="s">
        <v>2056</v>
      </c>
      <c r="AH723" s="375" t="s">
        <v>1506</v>
      </c>
      <c r="AI723" s="375"/>
      <c r="AJ723" s="375"/>
      <c r="AK723" s="375"/>
      <c r="AL723" s="378" t="s">
        <v>16</v>
      </c>
      <c r="AM723" s="378">
        <v>6</v>
      </c>
      <c r="AN723" s="378">
        <v>0</v>
      </c>
      <c r="AO723" s="378">
        <v>0</v>
      </c>
      <c r="AP723" s="378">
        <v>2</v>
      </c>
      <c r="AQ723" s="378">
        <v>4.16</v>
      </c>
      <c r="AR723" s="378">
        <v>0</v>
      </c>
      <c r="AS723" s="378">
        <v>0</v>
      </c>
      <c r="AT723" s="378">
        <v>0</v>
      </c>
      <c r="AU723" s="378">
        <v>0</v>
      </c>
      <c r="AV723" s="378">
        <v>0</v>
      </c>
      <c r="AW723" s="378">
        <v>0</v>
      </c>
      <c r="AX723" s="378">
        <v>0</v>
      </c>
      <c r="AY723" s="379">
        <v>0.24</v>
      </c>
      <c r="AZ723" s="379">
        <v>4.08</v>
      </c>
    </row>
    <row r="724" spans="2:52" ht="17">
      <c r="B724" t="s">
        <v>120</v>
      </c>
      <c r="C724" t="s">
        <v>1624</v>
      </c>
      <c r="D724" t="s">
        <v>1495</v>
      </c>
      <c r="H724" t="s">
        <v>18</v>
      </c>
      <c r="I724">
        <v>3</v>
      </c>
      <c r="J724">
        <v>9</v>
      </c>
      <c r="K724">
        <v>0</v>
      </c>
      <c r="L724">
        <v>0</v>
      </c>
      <c r="M724">
        <v>0</v>
      </c>
      <c r="N724">
        <v>0</v>
      </c>
      <c r="O724">
        <v>0</v>
      </c>
      <c r="P724">
        <v>0</v>
      </c>
      <c r="Q724">
        <v>0</v>
      </c>
      <c r="R724">
        <v>34</v>
      </c>
      <c r="S724">
        <v>143</v>
      </c>
      <c r="T724">
        <v>1</v>
      </c>
      <c r="U724">
        <v>4</v>
      </c>
      <c r="V724">
        <v>3</v>
      </c>
      <c r="W724">
        <v>31</v>
      </c>
      <c r="X724">
        <v>0</v>
      </c>
      <c r="Y724">
        <v>0</v>
      </c>
      <c r="Z724">
        <v>1.41</v>
      </c>
      <c r="AA724">
        <v>24.01</v>
      </c>
      <c r="AE724" s="376"/>
      <c r="AF724" s="376" t="s">
        <v>120</v>
      </c>
      <c r="AG724" s="375" t="s">
        <v>2057</v>
      </c>
      <c r="AH724" s="375" t="s">
        <v>1491</v>
      </c>
      <c r="AI724" s="375"/>
      <c r="AJ724" s="375"/>
      <c r="AK724" s="375"/>
      <c r="AL724" s="378" t="s">
        <v>1469</v>
      </c>
      <c r="AM724" s="378">
        <v>14</v>
      </c>
      <c r="AN724" s="378">
        <v>0</v>
      </c>
      <c r="AO724" s="378">
        <v>0</v>
      </c>
      <c r="AP724" s="378">
        <v>3</v>
      </c>
      <c r="AQ724" s="378">
        <v>1.87</v>
      </c>
      <c r="AR724" s="378">
        <v>0</v>
      </c>
      <c r="AS724" s="378">
        <v>0</v>
      </c>
      <c r="AT724" s="378">
        <v>0</v>
      </c>
      <c r="AU724" s="378">
        <v>0</v>
      </c>
      <c r="AV724" s="378">
        <v>0</v>
      </c>
      <c r="AW724" s="378">
        <v>0</v>
      </c>
      <c r="AX724" s="378">
        <v>0</v>
      </c>
      <c r="AY724" s="379">
        <v>0.23</v>
      </c>
      <c r="AZ724" s="379">
        <v>3.94</v>
      </c>
    </row>
    <row r="725" spans="2:52" ht="17">
      <c r="B725" t="s">
        <v>1483</v>
      </c>
      <c r="AE725" s="376"/>
      <c r="AF725" s="376" t="s">
        <v>120</v>
      </c>
      <c r="AG725" s="375" t="s">
        <v>1854</v>
      </c>
      <c r="AH725" s="375" t="s">
        <v>1490</v>
      </c>
      <c r="AI725" s="375"/>
      <c r="AJ725" s="375"/>
      <c r="AK725" s="375"/>
      <c r="AL725" s="378" t="s">
        <v>1</v>
      </c>
      <c r="AM725" s="378">
        <v>13</v>
      </c>
      <c r="AN725" s="378">
        <v>0</v>
      </c>
      <c r="AO725" s="378">
        <v>0</v>
      </c>
      <c r="AP725" s="378">
        <v>3</v>
      </c>
      <c r="AQ725" s="378">
        <v>1.81</v>
      </c>
      <c r="AR725" s="378">
        <v>0</v>
      </c>
      <c r="AS725" s="378">
        <v>0</v>
      </c>
      <c r="AT725" s="378">
        <v>0</v>
      </c>
      <c r="AU725" s="378">
        <v>0</v>
      </c>
      <c r="AV725" s="378">
        <v>0</v>
      </c>
      <c r="AW725" s="378">
        <v>0</v>
      </c>
      <c r="AX725" s="378">
        <v>0</v>
      </c>
      <c r="AY725" s="379">
        <v>0.23</v>
      </c>
      <c r="AZ725" s="379">
        <v>3.91</v>
      </c>
    </row>
    <row r="726" spans="2:52" ht="17">
      <c r="B726" t="s">
        <v>1467</v>
      </c>
      <c r="C726" t="s">
        <v>119</v>
      </c>
      <c r="D726" t="s">
        <v>1525</v>
      </c>
      <c r="H726" t="s">
        <v>36</v>
      </c>
      <c r="I726">
        <v>20</v>
      </c>
      <c r="J726">
        <v>11</v>
      </c>
      <c r="K726">
        <v>12</v>
      </c>
      <c r="L726">
        <v>2</v>
      </c>
      <c r="M726">
        <v>0</v>
      </c>
      <c r="N726">
        <v>0</v>
      </c>
      <c r="O726">
        <v>0</v>
      </c>
      <c r="P726">
        <v>0</v>
      </c>
      <c r="Q726">
        <v>0</v>
      </c>
      <c r="R726">
        <v>33</v>
      </c>
      <c r="S726">
        <v>137</v>
      </c>
      <c r="T726">
        <v>1</v>
      </c>
      <c r="U726">
        <v>6</v>
      </c>
      <c r="V726">
        <v>5</v>
      </c>
      <c r="W726">
        <v>26</v>
      </c>
      <c r="X726">
        <v>0</v>
      </c>
      <c r="Y726">
        <v>0</v>
      </c>
      <c r="Z726">
        <v>1.41</v>
      </c>
      <c r="AA726">
        <v>24.01</v>
      </c>
      <c r="AE726" s="376"/>
      <c r="AF726" s="376" t="s">
        <v>120</v>
      </c>
      <c r="AG726" s="375" t="s">
        <v>2284</v>
      </c>
      <c r="AH726" s="375" t="s">
        <v>1523</v>
      </c>
      <c r="AI726" s="375"/>
      <c r="AJ726" s="375"/>
      <c r="AK726" s="375"/>
      <c r="AL726" s="378" t="s">
        <v>29</v>
      </c>
      <c r="AM726" s="378">
        <v>10</v>
      </c>
      <c r="AN726" s="378">
        <v>0</v>
      </c>
      <c r="AO726" s="378">
        <v>0</v>
      </c>
      <c r="AP726" s="378">
        <v>3</v>
      </c>
      <c r="AQ726" s="378">
        <v>1.8</v>
      </c>
      <c r="AR726" s="378">
        <v>0</v>
      </c>
      <c r="AS726" s="378">
        <v>0</v>
      </c>
      <c r="AT726" s="378">
        <v>0</v>
      </c>
      <c r="AU726" s="378">
        <v>0</v>
      </c>
      <c r="AV726" s="378">
        <v>0</v>
      </c>
      <c r="AW726" s="378">
        <v>0</v>
      </c>
      <c r="AX726" s="378">
        <v>0</v>
      </c>
      <c r="AY726" s="379">
        <v>0.23</v>
      </c>
      <c r="AZ726" s="379">
        <v>3.9</v>
      </c>
    </row>
    <row r="727" spans="2:52" ht="17">
      <c r="B727" t="s">
        <v>1483</v>
      </c>
      <c r="AE727" s="376"/>
      <c r="AF727" s="376" t="s">
        <v>120</v>
      </c>
      <c r="AG727" s="375" t="s">
        <v>2285</v>
      </c>
      <c r="AH727" s="375" t="s">
        <v>1513</v>
      </c>
      <c r="AI727" s="375"/>
      <c r="AJ727" s="375"/>
      <c r="AK727" s="375"/>
      <c r="AL727" s="378" t="s">
        <v>8</v>
      </c>
      <c r="AM727" s="378">
        <v>13</v>
      </c>
      <c r="AN727" s="378">
        <v>0</v>
      </c>
      <c r="AO727" s="378">
        <v>0</v>
      </c>
      <c r="AP727" s="378">
        <v>3</v>
      </c>
      <c r="AQ727" s="378">
        <v>1.77</v>
      </c>
      <c r="AR727" s="378">
        <v>0</v>
      </c>
      <c r="AS727" s="378">
        <v>0</v>
      </c>
      <c r="AT727" s="378">
        <v>0</v>
      </c>
      <c r="AU727" s="378">
        <v>0</v>
      </c>
      <c r="AV727" s="378">
        <v>0</v>
      </c>
      <c r="AW727" s="378">
        <v>0</v>
      </c>
      <c r="AX727" s="378">
        <v>0</v>
      </c>
      <c r="AY727" s="379">
        <v>0.23</v>
      </c>
      <c r="AZ727" s="379">
        <v>3.88</v>
      </c>
    </row>
    <row r="728" spans="2:52" ht="17">
      <c r="B728" t="s">
        <v>120</v>
      </c>
      <c r="C728" t="s">
        <v>1625</v>
      </c>
      <c r="D728" t="s">
        <v>1508</v>
      </c>
      <c r="H728" t="s">
        <v>1479</v>
      </c>
      <c r="I728">
        <v>2</v>
      </c>
      <c r="J728">
        <v>9</v>
      </c>
      <c r="K728">
        <v>0</v>
      </c>
      <c r="L728">
        <v>0</v>
      </c>
      <c r="M728">
        <v>0</v>
      </c>
      <c r="N728">
        <v>0</v>
      </c>
      <c r="O728">
        <v>0</v>
      </c>
      <c r="P728">
        <v>0</v>
      </c>
      <c r="Q728">
        <v>0</v>
      </c>
      <c r="R728">
        <v>30</v>
      </c>
      <c r="S728">
        <v>150</v>
      </c>
      <c r="T728">
        <v>1</v>
      </c>
      <c r="U728">
        <v>4</v>
      </c>
      <c r="V728">
        <v>3</v>
      </c>
      <c r="W728">
        <v>27</v>
      </c>
      <c r="X728">
        <v>0</v>
      </c>
      <c r="Y728">
        <v>0</v>
      </c>
      <c r="Z728">
        <v>1.41</v>
      </c>
      <c r="AA728">
        <v>24</v>
      </c>
      <c r="AE728" s="376"/>
      <c r="AF728" s="376" t="s">
        <v>120</v>
      </c>
      <c r="AG728" s="375" t="s">
        <v>2058</v>
      </c>
      <c r="AH728" s="375" t="s">
        <v>1493</v>
      </c>
      <c r="AI728" s="375"/>
      <c r="AJ728" s="375"/>
      <c r="AK728" s="375"/>
      <c r="AL728" s="378" t="s">
        <v>1471</v>
      </c>
      <c r="AM728" s="378">
        <v>9</v>
      </c>
      <c r="AN728" s="378">
        <v>0</v>
      </c>
      <c r="AO728" s="378">
        <v>0</v>
      </c>
      <c r="AP728" s="378">
        <v>3</v>
      </c>
      <c r="AQ728" s="378">
        <v>1.66</v>
      </c>
      <c r="AR728" s="378">
        <v>0</v>
      </c>
      <c r="AS728" s="378">
        <v>0</v>
      </c>
      <c r="AT728" s="378">
        <v>0</v>
      </c>
      <c r="AU728" s="378">
        <v>0</v>
      </c>
      <c r="AV728" s="378">
        <v>0</v>
      </c>
      <c r="AW728" s="378">
        <v>0</v>
      </c>
      <c r="AX728" s="378">
        <v>0</v>
      </c>
      <c r="AY728" s="379">
        <v>0.23</v>
      </c>
      <c r="AZ728" s="379">
        <v>3.83</v>
      </c>
    </row>
    <row r="729" spans="2:52" ht="17">
      <c r="B729" t="s">
        <v>1483</v>
      </c>
      <c r="AE729" s="376"/>
      <c r="AF729" s="376" t="s">
        <v>120</v>
      </c>
      <c r="AG729" s="375" t="s">
        <v>2286</v>
      </c>
      <c r="AH729" s="375" t="s">
        <v>1488</v>
      </c>
      <c r="AI729" s="375"/>
      <c r="AJ729" s="375"/>
      <c r="AK729" s="375"/>
      <c r="AL729" s="378" t="s">
        <v>1465</v>
      </c>
      <c r="AM729" s="378">
        <v>7</v>
      </c>
      <c r="AN729" s="378">
        <v>0</v>
      </c>
      <c r="AO729" s="378">
        <v>0</v>
      </c>
      <c r="AP729" s="378">
        <v>3</v>
      </c>
      <c r="AQ729" s="378">
        <v>1.63</v>
      </c>
      <c r="AR729" s="378">
        <v>0</v>
      </c>
      <c r="AS729" s="378">
        <v>0</v>
      </c>
      <c r="AT729" s="378">
        <v>0</v>
      </c>
      <c r="AU729" s="378">
        <v>0</v>
      </c>
      <c r="AV729" s="378">
        <v>0</v>
      </c>
      <c r="AW729" s="378">
        <v>0</v>
      </c>
      <c r="AX729" s="378">
        <v>0</v>
      </c>
      <c r="AY729" s="379">
        <v>0.22</v>
      </c>
      <c r="AZ729" s="379">
        <v>3.81</v>
      </c>
    </row>
    <row r="730" spans="2:52" ht="17">
      <c r="B730" t="s">
        <v>1464</v>
      </c>
      <c r="C730" t="s">
        <v>107</v>
      </c>
      <c r="D730" t="s">
        <v>1487</v>
      </c>
      <c r="H730" t="s">
        <v>1463</v>
      </c>
      <c r="I730">
        <v>32</v>
      </c>
      <c r="J730">
        <v>10</v>
      </c>
      <c r="K730">
        <v>0</v>
      </c>
      <c r="L730">
        <v>0</v>
      </c>
      <c r="M730">
        <v>0</v>
      </c>
      <c r="N730">
        <v>0</v>
      </c>
      <c r="O730">
        <v>0</v>
      </c>
      <c r="P730">
        <v>0</v>
      </c>
      <c r="Q730">
        <v>0</v>
      </c>
      <c r="R730">
        <v>40</v>
      </c>
      <c r="S730">
        <v>156</v>
      </c>
      <c r="T730">
        <v>1</v>
      </c>
      <c r="U730">
        <v>11</v>
      </c>
      <c r="V730">
        <v>7</v>
      </c>
      <c r="W730">
        <v>46</v>
      </c>
      <c r="X730">
        <v>0</v>
      </c>
      <c r="Y730">
        <v>1</v>
      </c>
      <c r="Z730">
        <v>1.39</v>
      </c>
      <c r="AA730">
        <v>23.7</v>
      </c>
      <c r="AE730" s="376"/>
      <c r="AF730" s="376" t="s">
        <v>120</v>
      </c>
      <c r="AG730" s="375" t="s">
        <v>2059</v>
      </c>
      <c r="AH730" s="375" t="s">
        <v>1509</v>
      </c>
      <c r="AI730" s="375"/>
      <c r="AJ730" s="375"/>
      <c r="AK730" s="375"/>
      <c r="AL730" s="378" t="s">
        <v>13</v>
      </c>
      <c r="AM730" s="378">
        <v>14</v>
      </c>
      <c r="AN730" s="378">
        <v>0</v>
      </c>
      <c r="AO730" s="378">
        <v>0</v>
      </c>
      <c r="AP730" s="378">
        <v>3</v>
      </c>
      <c r="AQ730" s="378">
        <v>0.75</v>
      </c>
      <c r="AR730" s="378">
        <v>0.1</v>
      </c>
      <c r="AS730" s="378">
        <v>0</v>
      </c>
      <c r="AT730" s="378">
        <v>0</v>
      </c>
      <c r="AU730" s="378">
        <v>0</v>
      </c>
      <c r="AV730" s="378">
        <v>0</v>
      </c>
      <c r="AW730" s="378">
        <v>0</v>
      </c>
      <c r="AX730" s="378">
        <v>0</v>
      </c>
      <c r="AY730" s="379">
        <v>0.22</v>
      </c>
      <c r="AZ730" s="379">
        <v>3.77</v>
      </c>
    </row>
    <row r="731" spans="2:52" ht="17">
      <c r="B731" t="s">
        <v>1483</v>
      </c>
      <c r="AE731" s="376"/>
      <c r="AF731" s="376" t="s">
        <v>120</v>
      </c>
      <c r="AG731" s="375" t="s">
        <v>1855</v>
      </c>
      <c r="AH731" s="375" t="s">
        <v>1495</v>
      </c>
      <c r="AI731" s="375"/>
      <c r="AJ731" s="375"/>
      <c r="AK731" s="375"/>
      <c r="AL731" s="378" t="s">
        <v>18</v>
      </c>
      <c r="AM731" s="378">
        <v>9</v>
      </c>
      <c r="AN731" s="378">
        <v>0</v>
      </c>
      <c r="AO731" s="378">
        <v>0</v>
      </c>
      <c r="AP731" s="378">
        <v>3</v>
      </c>
      <c r="AQ731" s="378">
        <v>1.5</v>
      </c>
      <c r="AR731" s="378">
        <v>0</v>
      </c>
      <c r="AS731" s="378">
        <v>0</v>
      </c>
      <c r="AT731" s="378">
        <v>0</v>
      </c>
      <c r="AU731" s="378">
        <v>0</v>
      </c>
      <c r="AV731" s="378">
        <v>0</v>
      </c>
      <c r="AW731" s="378">
        <v>0</v>
      </c>
      <c r="AX731" s="378">
        <v>0</v>
      </c>
      <c r="AY731" s="379">
        <v>0.22</v>
      </c>
      <c r="AZ731" s="379">
        <v>3.75</v>
      </c>
    </row>
    <row r="732" spans="2:52" ht="17">
      <c r="B732" t="s">
        <v>120</v>
      </c>
      <c r="C732" t="s">
        <v>1626</v>
      </c>
      <c r="D732" t="s">
        <v>1486</v>
      </c>
      <c r="H732" t="s">
        <v>433</v>
      </c>
      <c r="I732">
        <v>27</v>
      </c>
      <c r="J732">
        <v>8</v>
      </c>
      <c r="K732">
        <v>0</v>
      </c>
      <c r="L732">
        <v>0</v>
      </c>
      <c r="M732">
        <v>0</v>
      </c>
      <c r="N732">
        <v>0</v>
      </c>
      <c r="O732">
        <v>0</v>
      </c>
      <c r="P732">
        <v>0</v>
      </c>
      <c r="Q732">
        <v>0</v>
      </c>
      <c r="R732">
        <v>30</v>
      </c>
      <c r="S732">
        <v>125</v>
      </c>
      <c r="T732">
        <v>1</v>
      </c>
      <c r="U732">
        <v>6</v>
      </c>
      <c r="V732">
        <v>5</v>
      </c>
      <c r="W732">
        <v>44</v>
      </c>
      <c r="X732">
        <v>0</v>
      </c>
      <c r="Y732">
        <v>0</v>
      </c>
      <c r="Z732">
        <v>1.38</v>
      </c>
      <c r="AA732">
        <v>23.51</v>
      </c>
      <c r="AE732" s="376"/>
      <c r="AF732" s="376" t="s">
        <v>120</v>
      </c>
      <c r="AG732" s="375" t="s">
        <v>2060</v>
      </c>
      <c r="AH732" s="375" t="s">
        <v>1498</v>
      </c>
      <c r="AI732" s="375"/>
      <c r="AJ732" s="375"/>
      <c r="AK732" s="375"/>
      <c r="AL732" s="378" t="s">
        <v>1475</v>
      </c>
      <c r="AM732" s="378">
        <v>6</v>
      </c>
      <c r="AN732" s="378">
        <v>0</v>
      </c>
      <c r="AO732" s="378">
        <v>0</v>
      </c>
      <c r="AP732" s="378">
        <v>2</v>
      </c>
      <c r="AQ732" s="378">
        <v>0.67</v>
      </c>
      <c r="AR732" s="378">
        <v>0.3</v>
      </c>
      <c r="AS732" s="378">
        <v>0</v>
      </c>
      <c r="AT732" s="378">
        <v>0</v>
      </c>
      <c r="AU732" s="378">
        <v>0</v>
      </c>
      <c r="AV732" s="378">
        <v>0</v>
      </c>
      <c r="AW732" s="378">
        <v>0</v>
      </c>
      <c r="AX732" s="378">
        <v>0</v>
      </c>
      <c r="AY732" s="379">
        <v>0.21</v>
      </c>
      <c r="AZ732" s="379">
        <v>3.54</v>
      </c>
    </row>
    <row r="733" spans="2:52" ht="17">
      <c r="B733" t="s">
        <v>1483</v>
      </c>
      <c r="AE733" s="376"/>
      <c r="AF733" s="376" t="s">
        <v>120</v>
      </c>
      <c r="AG733" s="375" t="s">
        <v>1856</v>
      </c>
      <c r="AH733" s="375" t="s">
        <v>1524</v>
      </c>
      <c r="AI733" s="375"/>
      <c r="AJ733" s="375"/>
      <c r="AK733" s="375"/>
      <c r="AL733" s="378" t="s">
        <v>1480</v>
      </c>
      <c r="AM733" s="378">
        <v>10</v>
      </c>
      <c r="AN733" s="378">
        <v>0</v>
      </c>
      <c r="AO733" s="378">
        <v>0</v>
      </c>
      <c r="AP733" s="378">
        <v>3</v>
      </c>
      <c r="AQ733" s="378">
        <v>1.02</v>
      </c>
      <c r="AR733" s="378">
        <v>0</v>
      </c>
      <c r="AS733" s="378">
        <v>0</v>
      </c>
      <c r="AT733" s="378">
        <v>0</v>
      </c>
      <c r="AU733" s="378">
        <v>0</v>
      </c>
      <c r="AV733" s="378">
        <v>0</v>
      </c>
      <c r="AW733" s="378">
        <v>0</v>
      </c>
      <c r="AX733" s="378">
        <v>0</v>
      </c>
      <c r="AY733" s="379">
        <v>0.21</v>
      </c>
      <c r="AZ733" s="379">
        <v>3.51</v>
      </c>
    </row>
    <row r="734" spans="2:52" ht="17">
      <c r="B734" t="s">
        <v>1458</v>
      </c>
      <c r="C734" t="s">
        <v>458</v>
      </c>
      <c r="D734" t="s">
        <v>1490</v>
      </c>
      <c r="H734" t="s">
        <v>1</v>
      </c>
      <c r="I734">
        <v>10</v>
      </c>
      <c r="J734">
        <v>13</v>
      </c>
      <c r="K734">
        <v>5</v>
      </c>
      <c r="L734">
        <v>0</v>
      </c>
      <c r="M734">
        <v>0</v>
      </c>
      <c r="N734">
        <v>0</v>
      </c>
      <c r="O734">
        <v>0</v>
      </c>
      <c r="P734">
        <v>0</v>
      </c>
      <c r="Q734">
        <v>0</v>
      </c>
      <c r="R734">
        <v>33</v>
      </c>
      <c r="S734">
        <v>122</v>
      </c>
      <c r="T734">
        <v>1</v>
      </c>
      <c r="U734">
        <v>5</v>
      </c>
      <c r="V734">
        <v>4</v>
      </c>
      <c r="W734">
        <v>36</v>
      </c>
      <c r="X734">
        <v>0</v>
      </c>
      <c r="Y734">
        <v>0</v>
      </c>
      <c r="Z734">
        <v>1.38</v>
      </c>
      <c r="AA734">
        <v>23.5</v>
      </c>
      <c r="AE734" s="376"/>
      <c r="AF734" s="376" t="s">
        <v>120</v>
      </c>
      <c r="AG734" s="375" t="s">
        <v>2061</v>
      </c>
      <c r="AH734" s="375" t="s">
        <v>1511</v>
      </c>
      <c r="AI734" s="375"/>
      <c r="AJ734" s="375"/>
      <c r="AK734" s="375"/>
      <c r="AL734" s="378" t="s">
        <v>49</v>
      </c>
      <c r="AM734" s="378">
        <v>14</v>
      </c>
      <c r="AN734" s="378">
        <v>0</v>
      </c>
      <c r="AO734" s="378">
        <v>0</v>
      </c>
      <c r="AP734" s="378">
        <v>2</v>
      </c>
      <c r="AQ734" s="378">
        <v>1.39</v>
      </c>
      <c r="AR734" s="378">
        <v>0.2</v>
      </c>
      <c r="AS734" s="378">
        <v>0</v>
      </c>
      <c r="AT734" s="378">
        <v>0</v>
      </c>
      <c r="AU734" s="378">
        <v>0</v>
      </c>
      <c r="AV734" s="378">
        <v>0</v>
      </c>
      <c r="AW734" s="378">
        <v>0</v>
      </c>
      <c r="AX734" s="378">
        <v>0</v>
      </c>
      <c r="AY734" s="379">
        <v>0.21</v>
      </c>
      <c r="AZ734" s="379">
        <v>3.5</v>
      </c>
    </row>
    <row r="735" spans="2:52" ht="17">
      <c r="B735" t="s">
        <v>1483</v>
      </c>
      <c r="AE735" s="376"/>
      <c r="AF735" s="376" t="s">
        <v>120</v>
      </c>
      <c r="AG735" s="375" t="s">
        <v>1857</v>
      </c>
      <c r="AH735" s="375" t="s">
        <v>1487</v>
      </c>
      <c r="AI735" s="375"/>
      <c r="AJ735" s="375"/>
      <c r="AK735" s="375"/>
      <c r="AL735" s="378" t="s">
        <v>1463</v>
      </c>
      <c r="AM735" s="378">
        <v>10</v>
      </c>
      <c r="AN735" s="378">
        <v>0</v>
      </c>
      <c r="AO735" s="378">
        <v>0</v>
      </c>
      <c r="AP735" s="378">
        <v>2</v>
      </c>
      <c r="AQ735" s="378">
        <v>2.91</v>
      </c>
      <c r="AR735" s="378">
        <v>0</v>
      </c>
      <c r="AS735" s="378">
        <v>0</v>
      </c>
      <c r="AT735" s="378">
        <v>0</v>
      </c>
      <c r="AU735" s="378">
        <v>0</v>
      </c>
      <c r="AV735" s="378">
        <v>0</v>
      </c>
      <c r="AW735" s="378">
        <v>0</v>
      </c>
      <c r="AX735" s="378">
        <v>0</v>
      </c>
      <c r="AY735" s="379">
        <v>0.2</v>
      </c>
      <c r="AZ735" s="379">
        <v>3.46</v>
      </c>
    </row>
    <row r="736" spans="2:52" ht="17">
      <c r="B736" t="s">
        <v>120</v>
      </c>
      <c r="C736" t="s">
        <v>1002</v>
      </c>
      <c r="D736" t="s">
        <v>1502</v>
      </c>
      <c r="H736" t="s">
        <v>1478</v>
      </c>
      <c r="I736">
        <v>26</v>
      </c>
      <c r="J736">
        <v>14</v>
      </c>
      <c r="K736">
        <v>0</v>
      </c>
      <c r="L736">
        <v>0</v>
      </c>
      <c r="M736">
        <v>0</v>
      </c>
      <c r="N736">
        <v>0</v>
      </c>
      <c r="O736">
        <v>0</v>
      </c>
      <c r="P736">
        <v>0</v>
      </c>
      <c r="Q736">
        <v>0</v>
      </c>
      <c r="R736">
        <v>7</v>
      </c>
      <c r="S736">
        <v>51</v>
      </c>
      <c r="T736">
        <v>0</v>
      </c>
      <c r="U736">
        <v>15</v>
      </c>
      <c r="V736">
        <v>9</v>
      </c>
      <c r="W736">
        <v>136</v>
      </c>
      <c r="X736">
        <v>1</v>
      </c>
      <c r="Y736">
        <v>1</v>
      </c>
      <c r="Z736">
        <v>1.37</v>
      </c>
      <c r="AA736">
        <v>23.32</v>
      </c>
      <c r="AE736" s="376"/>
      <c r="AF736" s="376" t="s">
        <v>120</v>
      </c>
      <c r="AG736" s="375" t="s">
        <v>1858</v>
      </c>
      <c r="AH736" s="375" t="s">
        <v>1495</v>
      </c>
      <c r="AI736" s="375"/>
      <c r="AJ736" s="375"/>
      <c r="AK736" s="375"/>
      <c r="AL736" s="378" t="s">
        <v>18</v>
      </c>
      <c r="AM736" s="378">
        <v>9</v>
      </c>
      <c r="AN736" s="378">
        <v>0</v>
      </c>
      <c r="AO736" s="378">
        <v>0</v>
      </c>
      <c r="AP736" s="378">
        <v>3</v>
      </c>
      <c r="AQ736" s="378">
        <v>0.87</v>
      </c>
      <c r="AR736" s="378">
        <v>0</v>
      </c>
      <c r="AS736" s="378">
        <v>0</v>
      </c>
      <c r="AT736" s="378">
        <v>0</v>
      </c>
      <c r="AU736" s="378">
        <v>0</v>
      </c>
      <c r="AV736" s="378">
        <v>0</v>
      </c>
      <c r="AW736" s="378">
        <v>0</v>
      </c>
      <c r="AX736" s="378">
        <v>0</v>
      </c>
      <c r="AY736" s="379">
        <v>0.2</v>
      </c>
      <c r="AZ736" s="379">
        <v>3.44</v>
      </c>
    </row>
    <row r="737" spans="2:52" ht="17">
      <c r="B737" t="s">
        <v>1483</v>
      </c>
      <c r="AE737" s="376"/>
      <c r="AF737" s="376" t="s">
        <v>120</v>
      </c>
      <c r="AG737" s="375" t="s">
        <v>2287</v>
      </c>
      <c r="AH737" s="375" t="s">
        <v>1495</v>
      </c>
      <c r="AI737" s="375"/>
      <c r="AJ737" s="375"/>
      <c r="AK737" s="375"/>
      <c r="AL737" s="378" t="s">
        <v>18</v>
      </c>
      <c r="AM737" s="378">
        <v>9</v>
      </c>
      <c r="AN737" s="378">
        <v>0</v>
      </c>
      <c r="AO737" s="378">
        <v>0</v>
      </c>
      <c r="AP737" s="378">
        <v>3</v>
      </c>
      <c r="AQ737" s="378">
        <v>0.64</v>
      </c>
      <c r="AR737" s="378">
        <v>0</v>
      </c>
      <c r="AS737" s="378">
        <v>0</v>
      </c>
      <c r="AT737" s="378">
        <v>0</v>
      </c>
      <c r="AU737" s="378">
        <v>0</v>
      </c>
      <c r="AV737" s="378">
        <v>0</v>
      </c>
      <c r="AW737" s="378">
        <v>0</v>
      </c>
      <c r="AX737" s="378">
        <v>0</v>
      </c>
      <c r="AY737" s="379">
        <v>0.2</v>
      </c>
      <c r="AZ737" s="379">
        <v>3.32</v>
      </c>
    </row>
    <row r="738" spans="2:52" ht="17">
      <c r="B738" t="s">
        <v>120</v>
      </c>
      <c r="C738" t="s">
        <v>1598</v>
      </c>
      <c r="D738" t="s">
        <v>1524</v>
      </c>
      <c r="H738" t="s">
        <v>1480</v>
      </c>
      <c r="I738">
        <v>10</v>
      </c>
      <c r="J738">
        <v>10</v>
      </c>
      <c r="K738">
        <v>0</v>
      </c>
      <c r="L738">
        <v>0</v>
      </c>
      <c r="M738">
        <v>0</v>
      </c>
      <c r="N738">
        <v>0</v>
      </c>
      <c r="O738">
        <v>0</v>
      </c>
      <c r="P738">
        <v>0</v>
      </c>
      <c r="Q738">
        <v>0</v>
      </c>
      <c r="R738">
        <v>0</v>
      </c>
      <c r="S738">
        <v>0</v>
      </c>
      <c r="T738">
        <v>0</v>
      </c>
      <c r="U738">
        <v>14</v>
      </c>
      <c r="V738">
        <v>10</v>
      </c>
      <c r="W738">
        <v>173</v>
      </c>
      <c r="X738">
        <v>1</v>
      </c>
      <c r="Y738">
        <v>0</v>
      </c>
      <c r="Z738">
        <v>1.36</v>
      </c>
      <c r="AA738">
        <v>23.04</v>
      </c>
      <c r="AE738" s="376"/>
      <c r="AF738" s="376" t="s">
        <v>120</v>
      </c>
      <c r="AG738" s="375" t="s">
        <v>2288</v>
      </c>
      <c r="AH738" s="375" t="s">
        <v>1515</v>
      </c>
      <c r="AI738" s="375"/>
      <c r="AJ738" s="375"/>
      <c r="AK738" s="375"/>
      <c r="AL738" s="378" t="s">
        <v>25</v>
      </c>
      <c r="AM738" s="378">
        <v>10</v>
      </c>
      <c r="AN738" s="378">
        <v>0</v>
      </c>
      <c r="AO738" s="378">
        <v>0</v>
      </c>
      <c r="AP738" s="378">
        <v>3</v>
      </c>
      <c r="AQ738" s="378">
        <v>0.49</v>
      </c>
      <c r="AR738" s="378">
        <v>0</v>
      </c>
      <c r="AS738" s="378">
        <v>0</v>
      </c>
      <c r="AT738" s="378">
        <v>0</v>
      </c>
      <c r="AU738" s="378">
        <v>0</v>
      </c>
      <c r="AV738" s="378">
        <v>1</v>
      </c>
      <c r="AW738" s="378">
        <v>0</v>
      </c>
      <c r="AX738" s="378">
        <v>0</v>
      </c>
      <c r="AY738" s="379">
        <v>0.19</v>
      </c>
      <c r="AZ738" s="379">
        <v>3.28</v>
      </c>
    </row>
    <row r="739" spans="2:52" ht="17">
      <c r="B739" t="s">
        <v>1483</v>
      </c>
      <c r="AE739" s="376"/>
      <c r="AF739" s="376" t="s">
        <v>120</v>
      </c>
      <c r="AG739" s="375" t="s">
        <v>2062</v>
      </c>
      <c r="AH739" s="375" t="s">
        <v>1495</v>
      </c>
      <c r="AI739" s="375"/>
      <c r="AJ739" s="375"/>
      <c r="AK739" s="375"/>
      <c r="AL739" s="378" t="s">
        <v>18</v>
      </c>
      <c r="AM739" s="378">
        <v>9</v>
      </c>
      <c r="AN739" s="378">
        <v>0</v>
      </c>
      <c r="AO739" s="378">
        <v>0</v>
      </c>
      <c r="AP739" s="378">
        <v>2</v>
      </c>
      <c r="AQ739" s="378">
        <v>2.5099999999999998</v>
      </c>
      <c r="AR739" s="378">
        <v>0</v>
      </c>
      <c r="AS739" s="378">
        <v>0</v>
      </c>
      <c r="AT739" s="378">
        <v>0</v>
      </c>
      <c r="AU739" s="378">
        <v>0</v>
      </c>
      <c r="AV739" s="378">
        <v>0</v>
      </c>
      <c r="AW739" s="378">
        <v>0</v>
      </c>
      <c r="AX739" s="378">
        <v>0</v>
      </c>
      <c r="AY739" s="379">
        <v>0.19</v>
      </c>
      <c r="AZ739" s="379">
        <v>3.25</v>
      </c>
    </row>
    <row r="740" spans="2:52" ht="17">
      <c r="B740" t="s">
        <v>120</v>
      </c>
      <c r="C740" t="s">
        <v>1599</v>
      </c>
      <c r="D740" t="s">
        <v>1544</v>
      </c>
      <c r="H740" t="s">
        <v>53</v>
      </c>
      <c r="I740">
        <v>11</v>
      </c>
      <c r="J740">
        <v>6</v>
      </c>
      <c r="K740">
        <v>0</v>
      </c>
      <c r="L740">
        <v>0</v>
      </c>
      <c r="M740">
        <v>0</v>
      </c>
      <c r="N740">
        <v>0</v>
      </c>
      <c r="O740">
        <v>0</v>
      </c>
      <c r="P740">
        <v>0</v>
      </c>
      <c r="Q740">
        <v>0</v>
      </c>
      <c r="R740">
        <v>1</v>
      </c>
      <c r="S740">
        <v>4</v>
      </c>
      <c r="T740">
        <v>0</v>
      </c>
      <c r="U740">
        <v>14</v>
      </c>
      <c r="V740">
        <v>11</v>
      </c>
      <c r="W740">
        <v>136</v>
      </c>
      <c r="X740">
        <v>1</v>
      </c>
      <c r="Y740">
        <v>0</v>
      </c>
      <c r="Z740">
        <v>1.36</v>
      </c>
      <c r="AA740">
        <v>23.04</v>
      </c>
      <c r="AE740" s="376"/>
      <c r="AF740" s="376" t="s">
        <v>120</v>
      </c>
      <c r="AG740" s="375" t="s">
        <v>2063</v>
      </c>
      <c r="AH740" s="375" t="s">
        <v>1494</v>
      </c>
      <c r="AI740" s="375"/>
      <c r="AJ740" s="375"/>
      <c r="AK740" s="375"/>
      <c r="AL740" s="378" t="s">
        <v>4</v>
      </c>
      <c r="AM740" s="378">
        <v>7</v>
      </c>
      <c r="AN740" s="378">
        <v>0</v>
      </c>
      <c r="AO740" s="378">
        <v>0</v>
      </c>
      <c r="AP740" s="378">
        <v>2</v>
      </c>
      <c r="AQ740" s="378">
        <v>0.71</v>
      </c>
      <c r="AR740" s="378">
        <v>0.2</v>
      </c>
      <c r="AS740" s="378">
        <v>0</v>
      </c>
      <c r="AT740" s="378">
        <v>0</v>
      </c>
      <c r="AU740" s="378">
        <v>0</v>
      </c>
      <c r="AV740" s="378">
        <v>0</v>
      </c>
      <c r="AW740" s="378">
        <v>0</v>
      </c>
      <c r="AX740" s="378">
        <v>0</v>
      </c>
      <c r="AY740" s="379">
        <v>0.19</v>
      </c>
      <c r="AZ740" s="379">
        <v>3.16</v>
      </c>
    </row>
    <row r="741" spans="2:52" ht="18">
      <c r="B741" t="s">
        <v>1483</v>
      </c>
      <c r="AE741" s="376"/>
      <c r="AF741" s="376" t="s">
        <v>120</v>
      </c>
      <c r="AG741" s="377" t="s">
        <v>2064</v>
      </c>
      <c r="AH741" s="377" t="s">
        <v>1708</v>
      </c>
      <c r="AI741" s="377"/>
      <c r="AJ741" s="377"/>
      <c r="AK741" s="377"/>
      <c r="AL741" s="378" t="s">
        <v>38</v>
      </c>
      <c r="AM741" s="378">
        <v>14</v>
      </c>
      <c r="AN741" s="378">
        <v>0</v>
      </c>
      <c r="AO741" s="378">
        <v>0</v>
      </c>
      <c r="AP741" s="378">
        <v>2</v>
      </c>
      <c r="AQ741" s="378">
        <v>0.71</v>
      </c>
      <c r="AR741" s="378">
        <v>0.2</v>
      </c>
      <c r="AS741" s="378">
        <v>0</v>
      </c>
      <c r="AT741" s="378">
        <v>0</v>
      </c>
      <c r="AU741" s="378">
        <v>0</v>
      </c>
      <c r="AV741" s="378">
        <v>0</v>
      </c>
      <c r="AW741" s="378">
        <v>0</v>
      </c>
      <c r="AX741" s="378">
        <v>0</v>
      </c>
      <c r="AY741" s="379">
        <v>0.19</v>
      </c>
      <c r="AZ741" s="379">
        <v>3.16</v>
      </c>
    </row>
    <row r="742" spans="2:52" ht="17">
      <c r="B742" t="s">
        <v>120</v>
      </c>
      <c r="C742" t="s">
        <v>1600</v>
      </c>
      <c r="D742" t="s">
        <v>1502</v>
      </c>
      <c r="H742" t="s">
        <v>1478</v>
      </c>
      <c r="I742">
        <v>26</v>
      </c>
      <c r="J742">
        <v>14</v>
      </c>
      <c r="K742">
        <v>0</v>
      </c>
      <c r="L742">
        <v>0</v>
      </c>
      <c r="M742">
        <v>0</v>
      </c>
      <c r="N742">
        <v>0</v>
      </c>
      <c r="O742">
        <v>0</v>
      </c>
      <c r="P742">
        <v>0</v>
      </c>
      <c r="Q742">
        <v>0</v>
      </c>
      <c r="R742">
        <v>1</v>
      </c>
      <c r="S742">
        <v>3</v>
      </c>
      <c r="T742">
        <v>0</v>
      </c>
      <c r="U742">
        <v>12</v>
      </c>
      <c r="V742">
        <v>9</v>
      </c>
      <c r="W742">
        <v>137</v>
      </c>
      <c r="X742">
        <v>1</v>
      </c>
      <c r="Y742">
        <v>0</v>
      </c>
      <c r="Z742">
        <v>1.35</v>
      </c>
      <c r="AA742">
        <v>23.02</v>
      </c>
      <c r="AE742" s="376"/>
      <c r="AF742" s="376" t="s">
        <v>120</v>
      </c>
      <c r="AG742" s="375" t="s">
        <v>2065</v>
      </c>
      <c r="AH742" s="375" t="s">
        <v>1523</v>
      </c>
      <c r="AI742" s="375"/>
      <c r="AJ742" s="375"/>
      <c r="AK742" s="375"/>
      <c r="AL742" s="378" t="s">
        <v>29</v>
      </c>
      <c r="AM742" s="378">
        <v>10</v>
      </c>
      <c r="AN742" s="378">
        <v>0</v>
      </c>
      <c r="AO742" s="378">
        <v>0</v>
      </c>
      <c r="AP742" s="378">
        <v>2</v>
      </c>
      <c r="AQ742" s="378">
        <v>0.77</v>
      </c>
      <c r="AR742" s="378">
        <v>0.1</v>
      </c>
      <c r="AS742" s="378">
        <v>0</v>
      </c>
      <c r="AT742" s="378">
        <v>0</v>
      </c>
      <c r="AU742" s="378">
        <v>0</v>
      </c>
      <c r="AV742" s="378">
        <v>0</v>
      </c>
      <c r="AW742" s="378">
        <v>0</v>
      </c>
      <c r="AX742" s="378">
        <v>0</v>
      </c>
      <c r="AY742" s="379">
        <v>0.16</v>
      </c>
      <c r="AZ742" s="379">
        <v>2.79</v>
      </c>
    </row>
    <row r="743" spans="2:52" ht="17">
      <c r="B743" t="s">
        <v>1483</v>
      </c>
      <c r="AE743" s="376"/>
      <c r="AF743" s="376" t="s">
        <v>120</v>
      </c>
      <c r="AG743" s="375" t="s">
        <v>2066</v>
      </c>
      <c r="AH743" s="375" t="s">
        <v>1488</v>
      </c>
      <c r="AI743" s="375"/>
      <c r="AJ743" s="375"/>
      <c r="AK743" s="375"/>
      <c r="AL743" s="378" t="s">
        <v>1465</v>
      </c>
      <c r="AM743" s="378">
        <v>7</v>
      </c>
      <c r="AN743" s="378">
        <v>0</v>
      </c>
      <c r="AO743" s="378">
        <v>0</v>
      </c>
      <c r="AP743" s="378">
        <v>2</v>
      </c>
      <c r="AQ743" s="378">
        <v>1.59</v>
      </c>
      <c r="AR743" s="378">
        <v>0</v>
      </c>
      <c r="AS743" s="378">
        <v>0</v>
      </c>
      <c r="AT743" s="378">
        <v>0</v>
      </c>
      <c r="AU743" s="378">
        <v>0</v>
      </c>
      <c r="AV743" s="378">
        <v>0</v>
      </c>
      <c r="AW743" s="378">
        <v>0</v>
      </c>
      <c r="AX743" s="378">
        <v>0</v>
      </c>
      <c r="AY743" s="379">
        <v>0.16</v>
      </c>
      <c r="AZ743" s="379">
        <v>2.79</v>
      </c>
    </row>
    <row r="744" spans="2:52" ht="17">
      <c r="B744" t="s">
        <v>120</v>
      </c>
      <c r="C744" t="s">
        <v>1601</v>
      </c>
      <c r="D744" t="s">
        <v>1508</v>
      </c>
      <c r="H744" t="s">
        <v>1479</v>
      </c>
      <c r="I744">
        <v>31</v>
      </c>
      <c r="J744">
        <v>9</v>
      </c>
      <c r="K744">
        <v>0</v>
      </c>
      <c r="L744">
        <v>0</v>
      </c>
      <c r="M744">
        <v>0</v>
      </c>
      <c r="N744">
        <v>0</v>
      </c>
      <c r="O744">
        <v>0</v>
      </c>
      <c r="P744">
        <v>0</v>
      </c>
      <c r="Q744">
        <v>0</v>
      </c>
      <c r="R744">
        <v>2</v>
      </c>
      <c r="S744">
        <v>0</v>
      </c>
      <c r="T744">
        <v>0</v>
      </c>
      <c r="U744">
        <v>17</v>
      </c>
      <c r="V744">
        <v>11</v>
      </c>
      <c r="W744">
        <v>175</v>
      </c>
      <c r="X744">
        <v>1</v>
      </c>
      <c r="Y744">
        <v>0</v>
      </c>
      <c r="Z744">
        <v>1.35</v>
      </c>
      <c r="AA744">
        <v>23.02</v>
      </c>
      <c r="AE744" s="376"/>
      <c r="AF744" s="376" t="s">
        <v>120</v>
      </c>
      <c r="AG744" s="375" t="s">
        <v>2067</v>
      </c>
      <c r="AH744" s="375" t="s">
        <v>1489</v>
      </c>
      <c r="AI744" s="375"/>
      <c r="AJ744" s="375"/>
      <c r="AK744" s="375"/>
      <c r="AL744" s="378" t="s">
        <v>1466</v>
      </c>
      <c r="AM744" s="378">
        <v>11</v>
      </c>
      <c r="AN744" s="378">
        <v>0</v>
      </c>
      <c r="AO744" s="378">
        <v>0</v>
      </c>
      <c r="AP744" s="378">
        <v>2</v>
      </c>
      <c r="AQ744" s="378">
        <v>0.73</v>
      </c>
      <c r="AR744" s="378">
        <v>0.1</v>
      </c>
      <c r="AS744" s="378">
        <v>0</v>
      </c>
      <c r="AT744" s="378">
        <v>0</v>
      </c>
      <c r="AU744" s="378">
        <v>0</v>
      </c>
      <c r="AV744" s="378">
        <v>0</v>
      </c>
      <c r="AW744" s="378">
        <v>0</v>
      </c>
      <c r="AX744" s="378">
        <v>0</v>
      </c>
      <c r="AY744" s="379">
        <v>0.16</v>
      </c>
      <c r="AZ744" s="379">
        <v>2.77</v>
      </c>
    </row>
    <row r="745" spans="2:52" ht="17">
      <c r="B745" t="s">
        <v>1483</v>
      </c>
      <c r="AE745" s="376"/>
      <c r="AF745" s="376" t="s">
        <v>120</v>
      </c>
      <c r="AG745" s="375" t="s">
        <v>2068</v>
      </c>
      <c r="AH745" s="375" t="s">
        <v>1498</v>
      </c>
      <c r="AI745" s="375"/>
      <c r="AJ745" s="375"/>
      <c r="AK745" s="375"/>
      <c r="AL745" s="378" t="s">
        <v>1475</v>
      </c>
      <c r="AM745" s="378">
        <v>6</v>
      </c>
      <c r="AN745" s="378">
        <v>0</v>
      </c>
      <c r="AO745" s="378">
        <v>0</v>
      </c>
      <c r="AP745" s="378">
        <v>2</v>
      </c>
      <c r="AQ745" s="378">
        <v>0.75</v>
      </c>
      <c r="AR745" s="378">
        <v>0.1</v>
      </c>
      <c r="AS745" s="378">
        <v>0</v>
      </c>
      <c r="AT745" s="378">
        <v>0</v>
      </c>
      <c r="AU745" s="378">
        <v>0</v>
      </c>
      <c r="AV745" s="378">
        <v>0</v>
      </c>
      <c r="AW745" s="378">
        <v>0</v>
      </c>
      <c r="AX745" s="378">
        <v>0</v>
      </c>
      <c r="AY745" s="379">
        <v>0.16</v>
      </c>
      <c r="AZ745" s="379">
        <v>2.77</v>
      </c>
    </row>
    <row r="746" spans="2:52" ht="17">
      <c r="B746" t="s">
        <v>120</v>
      </c>
      <c r="C746" t="s">
        <v>1602</v>
      </c>
      <c r="D746" t="s">
        <v>1513</v>
      </c>
      <c r="H746" t="s">
        <v>8</v>
      </c>
      <c r="I746">
        <v>6</v>
      </c>
      <c r="J746">
        <v>13</v>
      </c>
      <c r="K746">
        <v>0</v>
      </c>
      <c r="L746">
        <v>0</v>
      </c>
      <c r="M746">
        <v>0</v>
      </c>
      <c r="N746">
        <v>0</v>
      </c>
      <c r="O746">
        <v>0</v>
      </c>
      <c r="P746">
        <v>0</v>
      </c>
      <c r="Q746">
        <v>0</v>
      </c>
      <c r="R746">
        <v>2</v>
      </c>
      <c r="S746">
        <v>-1</v>
      </c>
      <c r="T746">
        <v>0</v>
      </c>
      <c r="U746">
        <v>11</v>
      </c>
      <c r="V746">
        <v>11</v>
      </c>
      <c r="W746">
        <v>171</v>
      </c>
      <c r="X746">
        <v>1</v>
      </c>
      <c r="Y746">
        <v>0</v>
      </c>
      <c r="Z746">
        <v>1.35</v>
      </c>
      <c r="AA746">
        <v>23.02</v>
      </c>
      <c r="AE746" s="376"/>
      <c r="AF746" s="376" t="s">
        <v>120</v>
      </c>
      <c r="AG746" s="375" t="s">
        <v>2069</v>
      </c>
      <c r="AH746" s="375" t="s">
        <v>1508</v>
      </c>
      <c r="AI746" s="375"/>
      <c r="AJ746" s="375"/>
      <c r="AK746" s="375"/>
      <c r="AL746" s="378" t="s">
        <v>1479</v>
      </c>
      <c r="AM746" s="378">
        <v>9</v>
      </c>
      <c r="AN746" s="378">
        <v>0</v>
      </c>
      <c r="AO746" s="378">
        <v>0</v>
      </c>
      <c r="AP746" s="378">
        <v>2</v>
      </c>
      <c r="AQ746" s="378">
        <v>0.72</v>
      </c>
      <c r="AR746" s="378">
        <v>0.1</v>
      </c>
      <c r="AS746" s="378">
        <v>0</v>
      </c>
      <c r="AT746" s="378">
        <v>0</v>
      </c>
      <c r="AU746" s="378">
        <v>0</v>
      </c>
      <c r="AV746" s="378">
        <v>0</v>
      </c>
      <c r="AW746" s="378">
        <v>0</v>
      </c>
      <c r="AX746" s="378">
        <v>0</v>
      </c>
      <c r="AY746" s="379">
        <v>0.16</v>
      </c>
      <c r="AZ746" s="379">
        <v>2.76</v>
      </c>
    </row>
    <row r="747" spans="2:52" ht="18">
      <c r="B747" t="s">
        <v>1483</v>
      </c>
      <c r="AE747" s="376"/>
      <c r="AF747" s="376" t="s">
        <v>120</v>
      </c>
      <c r="AG747" s="377" t="s">
        <v>2070</v>
      </c>
      <c r="AH747" s="377" t="s">
        <v>1719</v>
      </c>
      <c r="AI747" s="377"/>
      <c r="AJ747" s="377"/>
      <c r="AK747" s="377"/>
      <c r="AL747" s="378" t="s">
        <v>1482</v>
      </c>
      <c r="AM747" s="378">
        <v>9</v>
      </c>
      <c r="AN747" s="378">
        <v>0</v>
      </c>
      <c r="AO747" s="378">
        <v>0</v>
      </c>
      <c r="AP747" s="378">
        <v>2</v>
      </c>
      <c r="AQ747" s="378">
        <v>0.7</v>
      </c>
      <c r="AR747" s="378">
        <v>0.1</v>
      </c>
      <c r="AS747" s="378">
        <v>0</v>
      </c>
      <c r="AT747" s="378">
        <v>0</v>
      </c>
      <c r="AU747" s="378">
        <v>0</v>
      </c>
      <c r="AV747" s="378">
        <v>0</v>
      </c>
      <c r="AW747" s="378">
        <v>0</v>
      </c>
      <c r="AX747" s="378">
        <v>0</v>
      </c>
      <c r="AY747" s="379">
        <v>0.16</v>
      </c>
      <c r="AZ747" s="379">
        <v>2.75</v>
      </c>
    </row>
    <row r="748" spans="2:52" ht="17">
      <c r="B748" t="s">
        <v>120</v>
      </c>
      <c r="C748" t="s">
        <v>1603</v>
      </c>
      <c r="D748" t="s">
        <v>1529</v>
      </c>
      <c r="H748" t="s">
        <v>52</v>
      </c>
      <c r="I748">
        <v>12</v>
      </c>
      <c r="J748">
        <v>11</v>
      </c>
      <c r="K748">
        <v>0</v>
      </c>
      <c r="L748">
        <v>0</v>
      </c>
      <c r="M748">
        <v>0</v>
      </c>
      <c r="N748">
        <v>0</v>
      </c>
      <c r="O748">
        <v>0</v>
      </c>
      <c r="P748">
        <v>0</v>
      </c>
      <c r="Q748">
        <v>0</v>
      </c>
      <c r="R748">
        <v>2</v>
      </c>
      <c r="S748">
        <v>2</v>
      </c>
      <c r="T748">
        <v>0</v>
      </c>
      <c r="U748">
        <v>18</v>
      </c>
      <c r="V748">
        <v>9</v>
      </c>
      <c r="W748">
        <v>144</v>
      </c>
      <c r="X748">
        <v>1</v>
      </c>
      <c r="Y748">
        <v>0</v>
      </c>
      <c r="Z748">
        <v>1.35</v>
      </c>
      <c r="AA748">
        <v>23.02</v>
      </c>
      <c r="AE748" s="376"/>
      <c r="AF748" s="376" t="s">
        <v>120</v>
      </c>
      <c r="AG748" s="375" t="s">
        <v>2071</v>
      </c>
      <c r="AH748" s="375" t="s">
        <v>1493</v>
      </c>
      <c r="AI748" s="375"/>
      <c r="AJ748" s="375"/>
      <c r="AK748" s="375"/>
      <c r="AL748" s="378" t="s">
        <v>1471</v>
      </c>
      <c r="AM748" s="378">
        <v>9</v>
      </c>
      <c r="AN748" s="378">
        <v>0</v>
      </c>
      <c r="AO748" s="378">
        <v>0</v>
      </c>
      <c r="AP748" s="378">
        <v>2</v>
      </c>
      <c r="AQ748" s="378">
        <v>0.69</v>
      </c>
      <c r="AR748" s="378">
        <v>0.1</v>
      </c>
      <c r="AS748" s="378">
        <v>0</v>
      </c>
      <c r="AT748" s="378">
        <v>0</v>
      </c>
      <c r="AU748" s="378">
        <v>0</v>
      </c>
      <c r="AV748" s="378">
        <v>0</v>
      </c>
      <c r="AW748" s="378">
        <v>0</v>
      </c>
      <c r="AX748" s="378">
        <v>0</v>
      </c>
      <c r="AY748" s="379">
        <v>0.16</v>
      </c>
      <c r="AZ748" s="379">
        <v>2.75</v>
      </c>
    </row>
    <row r="749" spans="2:52" ht="18">
      <c r="B749" t="s">
        <v>1483</v>
      </c>
      <c r="AE749" s="376"/>
      <c r="AF749" s="376" t="s">
        <v>120</v>
      </c>
      <c r="AG749" s="377" t="s">
        <v>2072</v>
      </c>
      <c r="AH749" s="377" t="s">
        <v>1719</v>
      </c>
      <c r="AI749" s="377"/>
      <c r="AJ749" s="377"/>
      <c r="AK749" s="377"/>
      <c r="AL749" s="378" t="s">
        <v>1482</v>
      </c>
      <c r="AM749" s="378">
        <v>9</v>
      </c>
      <c r="AN749" s="378">
        <v>0</v>
      </c>
      <c r="AO749" s="378">
        <v>0</v>
      </c>
      <c r="AP749" s="378">
        <v>2</v>
      </c>
      <c r="AQ749" s="378">
        <v>0.7</v>
      </c>
      <c r="AR749" s="378">
        <v>0.1</v>
      </c>
      <c r="AS749" s="378">
        <v>0</v>
      </c>
      <c r="AT749" s="378">
        <v>0</v>
      </c>
      <c r="AU749" s="378">
        <v>0</v>
      </c>
      <c r="AV749" s="378">
        <v>0</v>
      </c>
      <c r="AW749" s="378">
        <v>0</v>
      </c>
      <c r="AX749" s="378">
        <v>0</v>
      </c>
      <c r="AY749" s="379">
        <v>0.16</v>
      </c>
      <c r="AZ749" s="379">
        <v>2.75</v>
      </c>
    </row>
    <row r="750" spans="2:52" ht="17">
      <c r="B750" t="s">
        <v>120</v>
      </c>
      <c r="C750" t="s">
        <v>988</v>
      </c>
      <c r="D750" t="s">
        <v>1532</v>
      </c>
      <c r="H750" t="s">
        <v>1474</v>
      </c>
      <c r="I750">
        <v>25</v>
      </c>
      <c r="J750">
        <v>9</v>
      </c>
      <c r="K750">
        <v>1</v>
      </c>
      <c r="L750">
        <v>0</v>
      </c>
      <c r="M750">
        <v>0</v>
      </c>
      <c r="N750">
        <v>0</v>
      </c>
      <c r="O750">
        <v>0</v>
      </c>
      <c r="P750">
        <v>0</v>
      </c>
      <c r="Q750">
        <v>0</v>
      </c>
      <c r="R750">
        <v>1</v>
      </c>
      <c r="S750">
        <v>5</v>
      </c>
      <c r="T750">
        <v>0</v>
      </c>
      <c r="U750">
        <v>12</v>
      </c>
      <c r="V750">
        <v>9</v>
      </c>
      <c r="W750">
        <v>149</v>
      </c>
      <c r="X750">
        <v>1</v>
      </c>
      <c r="Y750">
        <v>0</v>
      </c>
      <c r="Z750">
        <v>1.35</v>
      </c>
      <c r="AA750">
        <v>23.02</v>
      </c>
      <c r="AE750" s="376"/>
      <c r="AF750" s="376" t="s">
        <v>120</v>
      </c>
      <c r="AG750" s="375" t="s">
        <v>2073</v>
      </c>
      <c r="AH750" s="375" t="s">
        <v>1524</v>
      </c>
      <c r="AI750" s="375"/>
      <c r="AJ750" s="375"/>
      <c r="AK750" s="375"/>
      <c r="AL750" s="378" t="s">
        <v>1480</v>
      </c>
      <c r="AM750" s="378">
        <v>10</v>
      </c>
      <c r="AN750" s="378">
        <v>0</v>
      </c>
      <c r="AO750" s="378">
        <v>0</v>
      </c>
      <c r="AP750" s="378">
        <v>2</v>
      </c>
      <c r="AQ750" s="378">
        <v>0.71</v>
      </c>
      <c r="AR750" s="378">
        <v>0.1</v>
      </c>
      <c r="AS750" s="378">
        <v>0</v>
      </c>
      <c r="AT750" s="378">
        <v>0</v>
      </c>
      <c r="AU750" s="378">
        <v>0</v>
      </c>
      <c r="AV750" s="378">
        <v>0</v>
      </c>
      <c r="AW750" s="378">
        <v>0</v>
      </c>
      <c r="AX750" s="378">
        <v>0</v>
      </c>
      <c r="AY750" s="379">
        <v>0.16</v>
      </c>
      <c r="AZ750" s="379">
        <v>2.75</v>
      </c>
    </row>
    <row r="751" spans="2:52" ht="17">
      <c r="B751" t="s">
        <v>1483</v>
      </c>
      <c r="AE751" s="376"/>
      <c r="AF751" s="376" t="s">
        <v>120</v>
      </c>
      <c r="AG751" s="375" t="s">
        <v>2074</v>
      </c>
      <c r="AH751" s="375" t="s">
        <v>1493</v>
      </c>
      <c r="AI751" s="375"/>
      <c r="AJ751" s="375"/>
      <c r="AK751" s="375"/>
      <c r="AL751" s="378" t="s">
        <v>1471</v>
      </c>
      <c r="AM751" s="378">
        <v>9</v>
      </c>
      <c r="AN751" s="378">
        <v>0</v>
      </c>
      <c r="AO751" s="378">
        <v>0</v>
      </c>
      <c r="AP751" s="378">
        <v>2</v>
      </c>
      <c r="AQ751" s="378">
        <v>0.69</v>
      </c>
      <c r="AR751" s="378">
        <v>0.1</v>
      </c>
      <c r="AS751" s="378">
        <v>0</v>
      </c>
      <c r="AT751" s="378">
        <v>0</v>
      </c>
      <c r="AU751" s="378">
        <v>0</v>
      </c>
      <c r="AV751" s="378">
        <v>0</v>
      </c>
      <c r="AW751" s="378">
        <v>0</v>
      </c>
      <c r="AX751" s="378">
        <v>0</v>
      </c>
      <c r="AY751" s="379">
        <v>0.16</v>
      </c>
      <c r="AZ751" s="379">
        <v>2.75</v>
      </c>
    </row>
    <row r="752" spans="2:52" ht="17">
      <c r="B752" t="s">
        <v>120</v>
      </c>
      <c r="C752" t="s">
        <v>1627</v>
      </c>
      <c r="D752" t="s">
        <v>1511</v>
      </c>
      <c r="H752" t="s">
        <v>49</v>
      </c>
      <c r="I752">
        <v>22</v>
      </c>
      <c r="J752">
        <v>14</v>
      </c>
      <c r="K752">
        <v>0</v>
      </c>
      <c r="L752">
        <v>0</v>
      </c>
      <c r="M752">
        <v>0</v>
      </c>
      <c r="N752">
        <v>0</v>
      </c>
      <c r="O752">
        <v>0</v>
      </c>
      <c r="P752">
        <v>0</v>
      </c>
      <c r="Q752">
        <v>0</v>
      </c>
      <c r="R752">
        <v>32</v>
      </c>
      <c r="S752">
        <v>136</v>
      </c>
      <c r="T752">
        <v>1</v>
      </c>
      <c r="U752">
        <v>0</v>
      </c>
      <c r="V752">
        <v>0</v>
      </c>
      <c r="W752">
        <v>3</v>
      </c>
      <c r="X752">
        <v>0</v>
      </c>
      <c r="Y752">
        <v>0</v>
      </c>
      <c r="Z752">
        <v>1.35</v>
      </c>
      <c r="AA752">
        <v>23</v>
      </c>
      <c r="AE752" s="376"/>
      <c r="AF752" s="376" t="s">
        <v>120</v>
      </c>
      <c r="AG752" s="375" t="s">
        <v>2075</v>
      </c>
      <c r="AH752" s="375" t="s">
        <v>1495</v>
      </c>
      <c r="AI752" s="375"/>
      <c r="AJ752" s="375"/>
      <c r="AK752" s="375"/>
      <c r="AL752" s="378" t="s">
        <v>18</v>
      </c>
      <c r="AM752" s="378">
        <v>9</v>
      </c>
      <c r="AN752" s="378">
        <v>0</v>
      </c>
      <c r="AO752" s="378">
        <v>0</v>
      </c>
      <c r="AP752" s="378">
        <v>2</v>
      </c>
      <c r="AQ752" s="378">
        <v>0.69</v>
      </c>
      <c r="AR752" s="378">
        <v>0.1</v>
      </c>
      <c r="AS752" s="378">
        <v>0</v>
      </c>
      <c r="AT752" s="378">
        <v>0</v>
      </c>
      <c r="AU752" s="378">
        <v>0</v>
      </c>
      <c r="AV752" s="378">
        <v>0</v>
      </c>
      <c r="AW752" s="378">
        <v>0</v>
      </c>
      <c r="AX752" s="378">
        <v>0</v>
      </c>
      <c r="AY752" s="379">
        <v>0.16</v>
      </c>
      <c r="AZ752" s="379">
        <v>2.75</v>
      </c>
    </row>
    <row r="753" spans="2:52" ht="17">
      <c r="B753" t="s">
        <v>1483</v>
      </c>
      <c r="AE753" s="376"/>
      <c r="AF753" s="376" t="s">
        <v>120</v>
      </c>
      <c r="AG753" s="375" t="s">
        <v>1859</v>
      </c>
      <c r="AH753" s="375" t="s">
        <v>1491</v>
      </c>
      <c r="AI753" s="375"/>
      <c r="AJ753" s="375"/>
      <c r="AK753" s="375"/>
      <c r="AL753" s="378" t="s">
        <v>1469</v>
      </c>
      <c r="AM753" s="378">
        <v>14</v>
      </c>
      <c r="AN753" s="378">
        <v>0</v>
      </c>
      <c r="AO753" s="378">
        <v>0</v>
      </c>
      <c r="AP753" s="378">
        <v>2</v>
      </c>
      <c r="AQ753" s="378">
        <v>0.71</v>
      </c>
      <c r="AR753" s="378">
        <v>0.1</v>
      </c>
      <c r="AS753" s="378">
        <v>0</v>
      </c>
      <c r="AT753" s="378">
        <v>0</v>
      </c>
      <c r="AU753" s="378">
        <v>0</v>
      </c>
      <c r="AV753" s="378">
        <v>0</v>
      </c>
      <c r="AW753" s="378">
        <v>0</v>
      </c>
      <c r="AX753" s="378">
        <v>0</v>
      </c>
      <c r="AY753" s="379">
        <v>0.16</v>
      </c>
      <c r="AZ753" s="379">
        <v>2.75</v>
      </c>
    </row>
    <row r="754" spans="2:52" ht="17">
      <c r="B754" t="s">
        <v>120</v>
      </c>
      <c r="C754" t="s">
        <v>1010</v>
      </c>
      <c r="D754" t="s">
        <v>1502</v>
      </c>
      <c r="H754" t="s">
        <v>1478</v>
      </c>
      <c r="I754">
        <v>19</v>
      </c>
      <c r="J754">
        <v>14</v>
      </c>
      <c r="K754">
        <v>0</v>
      </c>
      <c r="L754">
        <v>0</v>
      </c>
      <c r="M754">
        <v>0</v>
      </c>
      <c r="N754">
        <v>0</v>
      </c>
      <c r="O754">
        <v>0</v>
      </c>
      <c r="P754">
        <v>0</v>
      </c>
      <c r="Q754">
        <v>0</v>
      </c>
      <c r="R754">
        <v>0</v>
      </c>
      <c r="S754">
        <v>0</v>
      </c>
      <c r="T754">
        <v>0</v>
      </c>
      <c r="U754">
        <v>16</v>
      </c>
      <c r="V754">
        <v>9</v>
      </c>
      <c r="W754">
        <v>103</v>
      </c>
      <c r="X754">
        <v>2</v>
      </c>
      <c r="Y754">
        <v>0</v>
      </c>
      <c r="Z754">
        <v>1.33</v>
      </c>
      <c r="AA754">
        <v>22.67</v>
      </c>
      <c r="AE754" s="376"/>
      <c r="AF754" s="376" t="s">
        <v>120</v>
      </c>
      <c r="AG754" s="375" t="s">
        <v>2076</v>
      </c>
      <c r="AH754" s="375" t="s">
        <v>1486</v>
      </c>
      <c r="AI754" s="375"/>
      <c r="AJ754" s="375"/>
      <c r="AK754" s="375"/>
      <c r="AL754" s="378" t="s">
        <v>433</v>
      </c>
      <c r="AM754" s="378">
        <v>8</v>
      </c>
      <c r="AN754" s="378">
        <v>0</v>
      </c>
      <c r="AO754" s="378">
        <v>0</v>
      </c>
      <c r="AP754" s="378">
        <v>2</v>
      </c>
      <c r="AQ754" s="378">
        <v>0.7</v>
      </c>
      <c r="AR754" s="378">
        <v>0.1</v>
      </c>
      <c r="AS754" s="378">
        <v>0</v>
      </c>
      <c r="AT754" s="378">
        <v>0</v>
      </c>
      <c r="AU754" s="378">
        <v>0</v>
      </c>
      <c r="AV754" s="378">
        <v>0</v>
      </c>
      <c r="AW754" s="378">
        <v>0</v>
      </c>
      <c r="AX754" s="378">
        <v>0</v>
      </c>
      <c r="AY754" s="379">
        <v>0.16</v>
      </c>
      <c r="AZ754" s="379">
        <v>2.75</v>
      </c>
    </row>
    <row r="755" spans="2:52" ht="17">
      <c r="B755" t="s">
        <v>1483</v>
      </c>
      <c r="AE755" s="376"/>
      <c r="AF755" s="376" t="s">
        <v>120</v>
      </c>
      <c r="AG755" s="375" t="s">
        <v>1860</v>
      </c>
      <c r="AH755" s="375" t="s">
        <v>1505</v>
      </c>
      <c r="AI755" s="375"/>
      <c r="AJ755" s="375"/>
      <c r="AK755" s="375"/>
      <c r="AL755" s="378" t="s">
        <v>34</v>
      </c>
      <c r="AM755" s="378">
        <v>7</v>
      </c>
      <c r="AN755" s="378">
        <v>0</v>
      </c>
      <c r="AO755" s="378">
        <v>0</v>
      </c>
      <c r="AP755" s="378">
        <v>2</v>
      </c>
      <c r="AQ755" s="378">
        <v>0.7</v>
      </c>
      <c r="AR755" s="378">
        <v>0.1</v>
      </c>
      <c r="AS755" s="378">
        <v>0</v>
      </c>
      <c r="AT755" s="378">
        <v>0</v>
      </c>
      <c r="AU755" s="378">
        <v>0</v>
      </c>
      <c r="AV755" s="378">
        <v>0</v>
      </c>
      <c r="AW755" s="378">
        <v>0</v>
      </c>
      <c r="AX755" s="378">
        <v>0</v>
      </c>
      <c r="AY755" s="379">
        <v>0.16</v>
      </c>
      <c r="AZ755" s="379">
        <v>2.75</v>
      </c>
    </row>
    <row r="756" spans="2:52" ht="17">
      <c r="B756" t="s">
        <v>120</v>
      </c>
      <c r="C756" t="s">
        <v>1000</v>
      </c>
      <c r="D756" t="s">
        <v>1542</v>
      </c>
      <c r="H756" t="s">
        <v>38</v>
      </c>
      <c r="I756">
        <v>7</v>
      </c>
      <c r="J756">
        <v>14</v>
      </c>
      <c r="K756">
        <v>1</v>
      </c>
      <c r="L756">
        <v>0</v>
      </c>
      <c r="M756">
        <v>0</v>
      </c>
      <c r="N756">
        <v>0</v>
      </c>
      <c r="O756">
        <v>0</v>
      </c>
      <c r="P756">
        <v>0</v>
      </c>
      <c r="Q756">
        <v>0</v>
      </c>
      <c r="R756">
        <v>32</v>
      </c>
      <c r="S756">
        <v>134</v>
      </c>
      <c r="T756">
        <v>1</v>
      </c>
      <c r="U756">
        <v>4</v>
      </c>
      <c r="V756">
        <v>3</v>
      </c>
      <c r="W756">
        <v>32</v>
      </c>
      <c r="X756">
        <v>0</v>
      </c>
      <c r="Y756">
        <v>0</v>
      </c>
      <c r="Z756">
        <v>1.32</v>
      </c>
      <c r="AA756">
        <v>22.41</v>
      </c>
      <c r="AE756" s="376"/>
      <c r="AF756" s="376" t="s">
        <v>120</v>
      </c>
      <c r="AG756" s="375" t="s">
        <v>2077</v>
      </c>
      <c r="AH756" s="375" t="s">
        <v>1491</v>
      </c>
      <c r="AI756" s="375"/>
      <c r="AJ756" s="375"/>
      <c r="AK756" s="375"/>
      <c r="AL756" s="378" t="s">
        <v>1469</v>
      </c>
      <c r="AM756" s="378">
        <v>14</v>
      </c>
      <c r="AN756" s="378">
        <v>0</v>
      </c>
      <c r="AO756" s="378">
        <v>0</v>
      </c>
      <c r="AP756" s="378">
        <v>2</v>
      </c>
      <c r="AQ756" s="378">
        <v>0.71</v>
      </c>
      <c r="AR756" s="378">
        <v>0.1</v>
      </c>
      <c r="AS756" s="378">
        <v>0</v>
      </c>
      <c r="AT756" s="378">
        <v>0</v>
      </c>
      <c r="AU756" s="378">
        <v>0</v>
      </c>
      <c r="AV756" s="378">
        <v>0</v>
      </c>
      <c r="AW756" s="378">
        <v>0</v>
      </c>
      <c r="AX756" s="378">
        <v>0</v>
      </c>
      <c r="AY756" s="379">
        <v>0.16</v>
      </c>
      <c r="AZ756" s="379">
        <v>2.75</v>
      </c>
    </row>
    <row r="757" spans="2:52" ht="17">
      <c r="B757" t="s">
        <v>1483</v>
      </c>
      <c r="AE757" s="376"/>
      <c r="AF757" s="376" t="s">
        <v>120</v>
      </c>
      <c r="AG757" s="375" t="s">
        <v>2078</v>
      </c>
      <c r="AH757" s="375" t="s">
        <v>1502</v>
      </c>
      <c r="AI757" s="375"/>
      <c r="AJ757" s="375"/>
      <c r="AK757" s="375"/>
      <c r="AL757" s="378" t="s">
        <v>1478</v>
      </c>
      <c r="AM757" s="378">
        <v>14</v>
      </c>
      <c r="AN757" s="378">
        <v>0</v>
      </c>
      <c r="AO757" s="378">
        <v>0</v>
      </c>
      <c r="AP757" s="378">
        <v>2</v>
      </c>
      <c r="AQ757" s="378">
        <v>0.69</v>
      </c>
      <c r="AR757" s="378">
        <v>0.1</v>
      </c>
      <c r="AS757" s="378">
        <v>0</v>
      </c>
      <c r="AT757" s="378">
        <v>0</v>
      </c>
      <c r="AU757" s="378">
        <v>0</v>
      </c>
      <c r="AV757" s="378">
        <v>0</v>
      </c>
      <c r="AW757" s="378">
        <v>0</v>
      </c>
      <c r="AX757" s="378">
        <v>0</v>
      </c>
      <c r="AY757" s="379">
        <v>0.16</v>
      </c>
      <c r="AZ757" s="379">
        <v>2.75</v>
      </c>
    </row>
    <row r="758" spans="2:52" ht="18">
      <c r="B758" t="s">
        <v>120</v>
      </c>
      <c r="C758" t="s">
        <v>1628</v>
      </c>
      <c r="D758" t="s">
        <v>1491</v>
      </c>
      <c r="H758" t="s">
        <v>1469</v>
      </c>
      <c r="I758">
        <v>24</v>
      </c>
      <c r="J758">
        <v>14</v>
      </c>
      <c r="K758">
        <v>0</v>
      </c>
      <c r="L758">
        <v>0</v>
      </c>
      <c r="M758">
        <v>0</v>
      </c>
      <c r="N758">
        <v>0</v>
      </c>
      <c r="O758">
        <v>0</v>
      </c>
      <c r="P758">
        <v>0</v>
      </c>
      <c r="Q758">
        <v>0</v>
      </c>
      <c r="R758">
        <v>32</v>
      </c>
      <c r="S758">
        <v>130</v>
      </c>
      <c r="T758">
        <v>1</v>
      </c>
      <c r="U758">
        <v>3</v>
      </c>
      <c r="V758">
        <v>3</v>
      </c>
      <c r="W758">
        <v>20</v>
      </c>
      <c r="X758">
        <v>0</v>
      </c>
      <c r="Y758">
        <v>0</v>
      </c>
      <c r="Z758">
        <v>1.32</v>
      </c>
      <c r="AA758">
        <v>22.4</v>
      </c>
      <c r="AE758" s="376"/>
      <c r="AF758" s="376" t="s">
        <v>120</v>
      </c>
      <c r="AG758" s="377" t="s">
        <v>2079</v>
      </c>
      <c r="AH758" s="377" t="s">
        <v>1734</v>
      </c>
      <c r="AI758" s="377"/>
      <c r="AJ758" s="377"/>
      <c r="AK758" s="377"/>
      <c r="AL758" s="378" t="s">
        <v>8</v>
      </c>
      <c r="AM758" s="378">
        <v>13</v>
      </c>
      <c r="AN758" s="378">
        <v>0</v>
      </c>
      <c r="AO758" s="378">
        <v>0</v>
      </c>
      <c r="AP758" s="378">
        <v>2</v>
      </c>
      <c r="AQ758" s="378">
        <v>0.7</v>
      </c>
      <c r="AR758" s="378">
        <v>0.1</v>
      </c>
      <c r="AS758" s="378">
        <v>0</v>
      </c>
      <c r="AT758" s="378">
        <v>0</v>
      </c>
      <c r="AU758" s="378">
        <v>0</v>
      </c>
      <c r="AV758" s="378">
        <v>0</v>
      </c>
      <c r="AW758" s="378">
        <v>0</v>
      </c>
      <c r="AX758" s="378">
        <v>0</v>
      </c>
      <c r="AY758" s="379">
        <v>0.16</v>
      </c>
      <c r="AZ758" s="379">
        <v>2.75</v>
      </c>
    </row>
    <row r="759" spans="2:52" ht="17">
      <c r="B759" t="s">
        <v>1483</v>
      </c>
      <c r="AE759" s="376"/>
      <c r="AF759" s="376" t="s">
        <v>120</v>
      </c>
      <c r="AG759" s="375" t="s">
        <v>2080</v>
      </c>
      <c r="AH759" s="375" t="s">
        <v>1509</v>
      </c>
      <c r="AI759" s="375"/>
      <c r="AJ759" s="375"/>
      <c r="AK759" s="375"/>
      <c r="AL759" s="378" t="s">
        <v>13</v>
      </c>
      <c r="AM759" s="378">
        <v>14</v>
      </c>
      <c r="AN759" s="378">
        <v>0</v>
      </c>
      <c r="AO759" s="378">
        <v>0</v>
      </c>
      <c r="AP759" s="378">
        <v>2</v>
      </c>
      <c r="AQ759" s="378">
        <v>1.22</v>
      </c>
      <c r="AR759" s="378">
        <v>0</v>
      </c>
      <c r="AS759" s="378">
        <v>0</v>
      </c>
      <c r="AT759" s="378">
        <v>0</v>
      </c>
      <c r="AU759" s="378">
        <v>0</v>
      </c>
      <c r="AV759" s="378">
        <v>0</v>
      </c>
      <c r="AW759" s="378">
        <v>0</v>
      </c>
      <c r="AX759" s="378">
        <v>0</v>
      </c>
      <c r="AY759" s="379">
        <v>0.15</v>
      </c>
      <c r="AZ759" s="379">
        <v>2.61</v>
      </c>
    </row>
    <row r="760" spans="2:52" ht="17">
      <c r="B760" t="s">
        <v>120</v>
      </c>
      <c r="C760" t="s">
        <v>1629</v>
      </c>
      <c r="D760" t="s">
        <v>1506</v>
      </c>
      <c r="H760" t="s">
        <v>16</v>
      </c>
      <c r="I760">
        <v>21</v>
      </c>
      <c r="J760">
        <v>6</v>
      </c>
      <c r="K760">
        <v>0</v>
      </c>
      <c r="L760">
        <v>0</v>
      </c>
      <c r="M760">
        <v>0</v>
      </c>
      <c r="N760">
        <v>0</v>
      </c>
      <c r="O760">
        <v>0</v>
      </c>
      <c r="P760">
        <v>0</v>
      </c>
      <c r="Q760">
        <v>0</v>
      </c>
      <c r="R760">
        <v>22</v>
      </c>
      <c r="S760">
        <v>138</v>
      </c>
      <c r="T760">
        <v>1</v>
      </c>
      <c r="U760">
        <v>6</v>
      </c>
      <c r="V760">
        <v>4</v>
      </c>
      <c r="W760">
        <v>37</v>
      </c>
      <c r="X760">
        <v>0</v>
      </c>
      <c r="Y760">
        <v>1</v>
      </c>
      <c r="Z760">
        <v>1.3</v>
      </c>
      <c r="AA760">
        <v>22.1</v>
      </c>
      <c r="AE760" s="376"/>
      <c r="AF760" s="376" t="s">
        <v>120</v>
      </c>
      <c r="AG760" s="375" t="s">
        <v>2289</v>
      </c>
      <c r="AH760" s="375" t="s">
        <v>1486</v>
      </c>
      <c r="AI760" s="375"/>
      <c r="AJ760" s="375"/>
      <c r="AK760" s="375"/>
      <c r="AL760" s="378" t="s">
        <v>433</v>
      </c>
      <c r="AM760" s="378">
        <v>8</v>
      </c>
      <c r="AN760" s="378">
        <v>0</v>
      </c>
      <c r="AO760" s="378">
        <v>0</v>
      </c>
      <c r="AP760" s="378">
        <v>2</v>
      </c>
      <c r="AQ760" s="378">
        <v>1.06</v>
      </c>
      <c r="AR760" s="378">
        <v>0</v>
      </c>
      <c r="AS760" s="378">
        <v>0</v>
      </c>
      <c r="AT760" s="378">
        <v>0</v>
      </c>
      <c r="AU760" s="378">
        <v>0</v>
      </c>
      <c r="AV760" s="378">
        <v>0</v>
      </c>
      <c r="AW760" s="378">
        <v>0</v>
      </c>
      <c r="AX760" s="378">
        <v>0</v>
      </c>
      <c r="AY760" s="379">
        <v>0.15</v>
      </c>
      <c r="AZ760" s="379">
        <v>2.56</v>
      </c>
    </row>
    <row r="761" spans="2:52" ht="17">
      <c r="B761" t="s">
        <v>1483</v>
      </c>
      <c r="AE761" s="376"/>
      <c r="AF761" s="376" t="s">
        <v>120</v>
      </c>
      <c r="AG761" s="375" t="s">
        <v>1861</v>
      </c>
      <c r="AH761" s="375" t="s">
        <v>1518</v>
      </c>
      <c r="AI761" s="375"/>
      <c r="AJ761" s="375"/>
      <c r="AK761" s="375"/>
      <c r="AL761" s="378" t="s">
        <v>1482</v>
      </c>
      <c r="AM761" s="378">
        <v>9</v>
      </c>
      <c r="AN761" s="378">
        <v>0</v>
      </c>
      <c r="AO761" s="378">
        <v>0</v>
      </c>
      <c r="AP761" s="378">
        <v>2</v>
      </c>
      <c r="AQ761" s="378">
        <v>0.95</v>
      </c>
      <c r="AR761" s="378">
        <v>0</v>
      </c>
      <c r="AS761" s="378">
        <v>0</v>
      </c>
      <c r="AT761" s="378">
        <v>0</v>
      </c>
      <c r="AU761" s="378">
        <v>0</v>
      </c>
      <c r="AV761" s="378">
        <v>0</v>
      </c>
      <c r="AW761" s="378">
        <v>0</v>
      </c>
      <c r="AX761" s="378">
        <v>0</v>
      </c>
      <c r="AY761" s="379">
        <v>0.15</v>
      </c>
      <c r="AZ761" s="379">
        <v>2.48</v>
      </c>
    </row>
    <row r="762" spans="2:52" ht="17">
      <c r="B762" t="s">
        <v>120</v>
      </c>
      <c r="C762" t="s">
        <v>1630</v>
      </c>
      <c r="D762" t="s">
        <v>1498</v>
      </c>
      <c r="H762" t="s">
        <v>1475</v>
      </c>
      <c r="I762">
        <v>29</v>
      </c>
      <c r="J762">
        <v>6</v>
      </c>
      <c r="K762">
        <v>0</v>
      </c>
      <c r="L762">
        <v>0</v>
      </c>
      <c r="M762">
        <v>0</v>
      </c>
      <c r="N762">
        <v>0</v>
      </c>
      <c r="O762">
        <v>0</v>
      </c>
      <c r="P762">
        <v>0</v>
      </c>
      <c r="Q762">
        <v>0</v>
      </c>
      <c r="R762">
        <v>27</v>
      </c>
      <c r="S762">
        <v>113</v>
      </c>
      <c r="T762">
        <v>1</v>
      </c>
      <c r="U762">
        <v>6</v>
      </c>
      <c r="V762">
        <v>5</v>
      </c>
      <c r="W762">
        <v>45</v>
      </c>
      <c r="X762">
        <v>0</v>
      </c>
      <c r="Y762">
        <v>0</v>
      </c>
      <c r="Z762">
        <v>1.29</v>
      </c>
      <c r="AA762">
        <v>22.01</v>
      </c>
      <c r="AE762" s="376"/>
      <c r="AF762" s="376" t="s">
        <v>120</v>
      </c>
      <c r="AG762" s="375" t="s">
        <v>2290</v>
      </c>
      <c r="AH762" s="375" t="s">
        <v>1491</v>
      </c>
      <c r="AI762" s="375"/>
      <c r="AJ762" s="375"/>
      <c r="AK762" s="375"/>
      <c r="AL762" s="378" t="s">
        <v>1469</v>
      </c>
      <c r="AM762" s="378">
        <v>14</v>
      </c>
      <c r="AN762" s="378">
        <v>0</v>
      </c>
      <c r="AO762" s="378">
        <v>0</v>
      </c>
      <c r="AP762" s="378">
        <v>2</v>
      </c>
      <c r="AQ762" s="378">
        <v>0.87</v>
      </c>
      <c r="AR762" s="378">
        <v>0</v>
      </c>
      <c r="AS762" s="378">
        <v>0</v>
      </c>
      <c r="AT762" s="378">
        <v>0</v>
      </c>
      <c r="AU762" s="378">
        <v>0</v>
      </c>
      <c r="AV762" s="378">
        <v>0</v>
      </c>
      <c r="AW762" s="378">
        <v>0</v>
      </c>
      <c r="AX762" s="378">
        <v>0</v>
      </c>
      <c r="AY762" s="379">
        <v>0.14000000000000001</v>
      </c>
      <c r="AZ762" s="379">
        <v>2.44</v>
      </c>
    </row>
    <row r="763" spans="2:52" ht="17">
      <c r="B763" t="s">
        <v>1483</v>
      </c>
      <c r="AE763" s="376"/>
      <c r="AF763" s="376" t="s">
        <v>120</v>
      </c>
      <c r="AG763" s="375" t="s">
        <v>1862</v>
      </c>
      <c r="AH763" s="375" t="s">
        <v>1509</v>
      </c>
      <c r="AI763" s="375"/>
      <c r="AJ763" s="375"/>
      <c r="AK763" s="375"/>
      <c r="AL763" s="378" t="s">
        <v>13</v>
      </c>
      <c r="AM763" s="378">
        <v>14</v>
      </c>
      <c r="AN763" s="378">
        <v>0</v>
      </c>
      <c r="AO763" s="378">
        <v>0</v>
      </c>
      <c r="AP763" s="378">
        <v>2</v>
      </c>
      <c r="AQ763" s="378">
        <v>0.74</v>
      </c>
      <c r="AR763" s="378">
        <v>0</v>
      </c>
      <c r="AS763" s="378">
        <v>0</v>
      </c>
      <c r="AT763" s="378">
        <v>0</v>
      </c>
      <c r="AU763" s="378">
        <v>0</v>
      </c>
      <c r="AV763" s="378">
        <v>0</v>
      </c>
      <c r="AW763" s="378">
        <v>0</v>
      </c>
      <c r="AX763" s="378">
        <v>0</v>
      </c>
      <c r="AY763" s="379">
        <v>0.14000000000000001</v>
      </c>
      <c r="AZ763" s="379">
        <v>2.37</v>
      </c>
    </row>
    <row r="764" spans="2:52" ht="17">
      <c r="B764" t="s">
        <v>120</v>
      </c>
      <c r="C764" t="s">
        <v>1631</v>
      </c>
      <c r="D764" t="s">
        <v>1514</v>
      </c>
      <c r="H764" t="s">
        <v>1481</v>
      </c>
      <c r="I764">
        <v>16</v>
      </c>
      <c r="J764">
        <v>9</v>
      </c>
      <c r="K764">
        <v>0</v>
      </c>
      <c r="L764">
        <v>0</v>
      </c>
      <c r="M764">
        <v>0</v>
      </c>
      <c r="N764">
        <v>0</v>
      </c>
      <c r="O764">
        <v>0</v>
      </c>
      <c r="P764">
        <v>0</v>
      </c>
      <c r="Q764">
        <v>0</v>
      </c>
      <c r="R764">
        <v>30</v>
      </c>
      <c r="S764">
        <v>107</v>
      </c>
      <c r="T764">
        <v>1</v>
      </c>
      <c r="U764">
        <v>6</v>
      </c>
      <c r="V764">
        <v>4</v>
      </c>
      <c r="W764">
        <v>34</v>
      </c>
      <c r="X764">
        <v>0</v>
      </c>
      <c r="Y764">
        <v>0</v>
      </c>
      <c r="Z764">
        <v>1.29</v>
      </c>
      <c r="AA764">
        <v>22.01</v>
      </c>
      <c r="AE764" s="376"/>
      <c r="AF764" s="376" t="s">
        <v>120</v>
      </c>
      <c r="AG764" s="375" t="s">
        <v>2291</v>
      </c>
      <c r="AH764" s="375" t="s">
        <v>1506</v>
      </c>
      <c r="AI764" s="375"/>
      <c r="AJ764" s="375"/>
      <c r="AK764" s="375"/>
      <c r="AL764" s="378" t="s">
        <v>16</v>
      </c>
      <c r="AM764" s="378">
        <v>6</v>
      </c>
      <c r="AN764" s="378">
        <v>0</v>
      </c>
      <c r="AO764" s="378">
        <v>0</v>
      </c>
      <c r="AP764" s="378">
        <v>2</v>
      </c>
      <c r="AQ764" s="378">
        <v>0.68</v>
      </c>
      <c r="AR764" s="378">
        <v>0</v>
      </c>
      <c r="AS764" s="378">
        <v>0</v>
      </c>
      <c r="AT764" s="378">
        <v>0</v>
      </c>
      <c r="AU764" s="378">
        <v>0</v>
      </c>
      <c r="AV764" s="378">
        <v>1</v>
      </c>
      <c r="AW764" s="378">
        <v>0</v>
      </c>
      <c r="AX764" s="378">
        <v>0</v>
      </c>
      <c r="AY764" s="379">
        <v>0.14000000000000001</v>
      </c>
      <c r="AZ764" s="379">
        <v>2.37</v>
      </c>
    </row>
    <row r="765" spans="2:52" ht="17">
      <c r="B765" t="s">
        <v>1483</v>
      </c>
      <c r="AE765" s="376"/>
      <c r="AF765" s="376" t="s">
        <v>120</v>
      </c>
      <c r="AG765" s="375" t="s">
        <v>2081</v>
      </c>
      <c r="AH765" s="375" t="s">
        <v>1499</v>
      </c>
      <c r="AI765" s="375"/>
      <c r="AJ765" s="375"/>
      <c r="AK765" s="375"/>
      <c r="AL765" s="378" t="s">
        <v>1476</v>
      </c>
      <c r="AM765" s="378">
        <v>14</v>
      </c>
      <c r="AN765" s="378">
        <v>0</v>
      </c>
      <c r="AO765" s="378">
        <v>0</v>
      </c>
      <c r="AP765" s="378">
        <v>2</v>
      </c>
      <c r="AQ765" s="378">
        <v>0.72</v>
      </c>
      <c r="AR765" s="378">
        <v>0</v>
      </c>
      <c r="AS765" s="378">
        <v>0</v>
      </c>
      <c r="AT765" s="378">
        <v>0</v>
      </c>
      <c r="AU765" s="378">
        <v>0</v>
      </c>
      <c r="AV765" s="378">
        <v>0</v>
      </c>
      <c r="AW765" s="378">
        <v>0</v>
      </c>
      <c r="AX765" s="378">
        <v>0</v>
      </c>
      <c r="AY765" s="379">
        <v>0.14000000000000001</v>
      </c>
      <c r="AZ765" s="379">
        <v>2.36</v>
      </c>
    </row>
    <row r="766" spans="2:52" ht="17">
      <c r="B766" t="s">
        <v>120</v>
      </c>
      <c r="C766" t="s">
        <v>979</v>
      </c>
      <c r="D766" t="s">
        <v>1500</v>
      </c>
      <c r="H766" t="s">
        <v>1477</v>
      </c>
      <c r="I766">
        <v>13</v>
      </c>
      <c r="J766">
        <v>11</v>
      </c>
      <c r="K766">
        <v>2</v>
      </c>
      <c r="L766">
        <v>0</v>
      </c>
      <c r="M766">
        <v>0</v>
      </c>
      <c r="N766">
        <v>0</v>
      </c>
      <c r="O766">
        <v>0</v>
      </c>
      <c r="P766">
        <v>0</v>
      </c>
      <c r="Q766">
        <v>0</v>
      </c>
      <c r="R766">
        <v>25</v>
      </c>
      <c r="S766">
        <v>110</v>
      </c>
      <c r="T766">
        <v>1</v>
      </c>
      <c r="U766">
        <v>6</v>
      </c>
      <c r="V766">
        <v>4</v>
      </c>
      <c r="W766">
        <v>38</v>
      </c>
      <c r="X766">
        <v>0</v>
      </c>
      <c r="Y766">
        <v>0</v>
      </c>
      <c r="Z766">
        <v>1.29</v>
      </c>
      <c r="AA766">
        <v>22.01</v>
      </c>
      <c r="AE766" s="376"/>
      <c r="AF766" s="376" t="s">
        <v>120</v>
      </c>
      <c r="AG766" s="375" t="s">
        <v>2082</v>
      </c>
      <c r="AH766" s="375" t="s">
        <v>1499</v>
      </c>
      <c r="AI766" s="375"/>
      <c r="AJ766" s="375"/>
      <c r="AK766" s="375"/>
      <c r="AL766" s="378" t="s">
        <v>1476</v>
      </c>
      <c r="AM766" s="378">
        <v>14</v>
      </c>
      <c r="AN766" s="378">
        <v>0</v>
      </c>
      <c r="AO766" s="378">
        <v>0</v>
      </c>
      <c r="AP766" s="378">
        <v>2</v>
      </c>
      <c r="AQ766" s="378">
        <v>0.72</v>
      </c>
      <c r="AR766" s="378">
        <v>0</v>
      </c>
      <c r="AS766" s="378">
        <v>0</v>
      </c>
      <c r="AT766" s="378">
        <v>0</v>
      </c>
      <c r="AU766" s="378">
        <v>0</v>
      </c>
      <c r="AV766" s="378">
        <v>0</v>
      </c>
      <c r="AW766" s="378">
        <v>0</v>
      </c>
      <c r="AX766" s="378">
        <v>0</v>
      </c>
      <c r="AY766" s="379">
        <v>0.14000000000000001</v>
      </c>
      <c r="AZ766" s="379">
        <v>2.36</v>
      </c>
    </row>
    <row r="767" spans="2:52" ht="17">
      <c r="B767" t="s">
        <v>1483</v>
      </c>
      <c r="AE767" s="376"/>
      <c r="AF767" s="376" t="s">
        <v>120</v>
      </c>
      <c r="AG767" s="375" t="s">
        <v>2083</v>
      </c>
      <c r="AH767" s="375" t="s">
        <v>1523</v>
      </c>
      <c r="AI767" s="375"/>
      <c r="AJ767" s="375"/>
      <c r="AK767" s="375"/>
      <c r="AL767" s="378" t="s">
        <v>29</v>
      </c>
      <c r="AM767" s="378">
        <v>10</v>
      </c>
      <c r="AN767" s="378">
        <v>0</v>
      </c>
      <c r="AO767" s="378">
        <v>0</v>
      </c>
      <c r="AP767" s="378">
        <v>2</v>
      </c>
      <c r="AQ767" s="378">
        <v>0.66</v>
      </c>
      <c r="AR767" s="378">
        <v>0</v>
      </c>
      <c r="AS767" s="378">
        <v>0</v>
      </c>
      <c r="AT767" s="378">
        <v>0</v>
      </c>
      <c r="AU767" s="378">
        <v>0</v>
      </c>
      <c r="AV767" s="378">
        <v>0</v>
      </c>
      <c r="AW767" s="378">
        <v>0</v>
      </c>
      <c r="AX767" s="378">
        <v>0</v>
      </c>
      <c r="AY767" s="379">
        <v>0.14000000000000001</v>
      </c>
      <c r="AZ767" s="379">
        <v>2.33</v>
      </c>
    </row>
    <row r="768" spans="2:52" ht="17">
      <c r="B768" t="s">
        <v>120</v>
      </c>
      <c r="C768" t="s">
        <v>969</v>
      </c>
      <c r="D768" t="s">
        <v>1505</v>
      </c>
      <c r="H768" t="s">
        <v>34</v>
      </c>
      <c r="I768">
        <v>18</v>
      </c>
      <c r="J768">
        <v>7</v>
      </c>
      <c r="K768">
        <v>2</v>
      </c>
      <c r="L768">
        <v>0</v>
      </c>
      <c r="M768">
        <v>0</v>
      </c>
      <c r="N768">
        <v>0</v>
      </c>
      <c r="O768">
        <v>0</v>
      </c>
      <c r="P768">
        <v>0</v>
      </c>
      <c r="Q768">
        <v>0</v>
      </c>
      <c r="R768">
        <v>31</v>
      </c>
      <c r="S768">
        <v>117</v>
      </c>
      <c r="T768">
        <v>1</v>
      </c>
      <c r="U768">
        <v>6</v>
      </c>
      <c r="V768">
        <v>4</v>
      </c>
      <c r="W768">
        <v>43</v>
      </c>
      <c r="X768">
        <v>0</v>
      </c>
      <c r="Y768">
        <v>0</v>
      </c>
      <c r="Z768">
        <v>1.29</v>
      </c>
      <c r="AA768">
        <v>22.01</v>
      </c>
      <c r="AE768" s="376"/>
      <c r="AF768" s="376" t="s">
        <v>120</v>
      </c>
      <c r="AG768" s="375" t="s">
        <v>2292</v>
      </c>
      <c r="AH768" s="375" t="s">
        <v>1504</v>
      </c>
      <c r="AI768" s="375"/>
      <c r="AJ768" s="375"/>
      <c r="AK768" s="375"/>
      <c r="AL768" s="378" t="s">
        <v>36</v>
      </c>
      <c r="AM768" s="378">
        <v>11</v>
      </c>
      <c r="AN768" s="378">
        <v>0</v>
      </c>
      <c r="AO768" s="378">
        <v>0</v>
      </c>
      <c r="AP768" s="378">
        <v>2</v>
      </c>
      <c r="AQ768" s="378">
        <v>0.34</v>
      </c>
      <c r="AR768" s="378">
        <v>0</v>
      </c>
      <c r="AS768" s="378">
        <v>0</v>
      </c>
      <c r="AT768" s="378">
        <v>0</v>
      </c>
      <c r="AU768" s="378">
        <v>0</v>
      </c>
      <c r="AV768" s="378">
        <v>1</v>
      </c>
      <c r="AW768" s="378">
        <v>0</v>
      </c>
      <c r="AX768" s="378">
        <v>0</v>
      </c>
      <c r="AY768" s="379">
        <v>0.13</v>
      </c>
      <c r="AZ768" s="379">
        <v>2.21</v>
      </c>
    </row>
    <row r="769" spans="2:52" ht="17">
      <c r="B769" t="s">
        <v>1483</v>
      </c>
      <c r="AE769" s="376"/>
      <c r="AF769" s="376" t="s">
        <v>120</v>
      </c>
      <c r="AG769" s="375" t="s">
        <v>2293</v>
      </c>
      <c r="AH769" s="375" t="s">
        <v>1507</v>
      </c>
      <c r="AI769" s="375"/>
      <c r="AJ769" s="375"/>
      <c r="AK769" s="375"/>
      <c r="AL769" s="378" t="s">
        <v>38</v>
      </c>
      <c r="AM769" s="378">
        <v>14</v>
      </c>
      <c r="AN769" s="378">
        <v>0</v>
      </c>
      <c r="AO769" s="378">
        <v>0</v>
      </c>
      <c r="AP769" s="378">
        <v>1</v>
      </c>
      <c r="AQ769" s="378">
        <v>0.51</v>
      </c>
      <c r="AR769" s="378">
        <v>0.1</v>
      </c>
      <c r="AS769" s="378">
        <v>0</v>
      </c>
      <c r="AT769" s="378">
        <v>0</v>
      </c>
      <c r="AU769" s="378">
        <v>0</v>
      </c>
      <c r="AV769" s="378">
        <v>1</v>
      </c>
      <c r="AW769" s="378">
        <v>0</v>
      </c>
      <c r="AX769" s="378">
        <v>0</v>
      </c>
      <c r="AY769" s="379">
        <v>0.1</v>
      </c>
      <c r="AZ769" s="379">
        <v>1.69</v>
      </c>
    </row>
    <row r="770" spans="2:52" ht="17">
      <c r="B770" t="s">
        <v>120</v>
      </c>
      <c r="C770" t="s">
        <v>456</v>
      </c>
      <c r="D770" t="s">
        <v>1519</v>
      </c>
      <c r="H770" t="s">
        <v>52</v>
      </c>
      <c r="I770">
        <v>15</v>
      </c>
      <c r="J770">
        <v>11</v>
      </c>
      <c r="K770">
        <v>2</v>
      </c>
      <c r="L770">
        <v>0</v>
      </c>
      <c r="M770">
        <v>0</v>
      </c>
      <c r="N770">
        <v>0</v>
      </c>
      <c r="O770">
        <v>0</v>
      </c>
      <c r="P770">
        <v>0</v>
      </c>
      <c r="Q770">
        <v>0</v>
      </c>
      <c r="R770">
        <v>30</v>
      </c>
      <c r="S770">
        <v>107</v>
      </c>
      <c r="T770">
        <v>1</v>
      </c>
      <c r="U770">
        <v>14</v>
      </c>
      <c r="V770">
        <v>13</v>
      </c>
      <c r="W770">
        <v>75</v>
      </c>
      <c r="X770">
        <v>0</v>
      </c>
      <c r="Y770">
        <v>1</v>
      </c>
      <c r="Z770">
        <v>1.26</v>
      </c>
      <c r="AA770">
        <v>21.5</v>
      </c>
      <c r="AE770" s="376"/>
      <c r="AF770" s="376" t="s">
        <v>120</v>
      </c>
      <c r="AG770" s="375" t="s">
        <v>2294</v>
      </c>
      <c r="AH770" s="375" t="s">
        <v>1494</v>
      </c>
      <c r="AI770" s="375"/>
      <c r="AJ770" s="375"/>
      <c r="AK770" s="375"/>
      <c r="AL770" s="378" t="s">
        <v>4</v>
      </c>
      <c r="AM770" s="378">
        <v>7</v>
      </c>
      <c r="AN770" s="378">
        <v>0</v>
      </c>
      <c r="AO770" s="378">
        <v>0</v>
      </c>
      <c r="AP770" s="378">
        <v>1</v>
      </c>
      <c r="AQ770" s="378">
        <v>0.5</v>
      </c>
      <c r="AR770" s="378">
        <v>0.1</v>
      </c>
      <c r="AS770" s="378">
        <v>0</v>
      </c>
      <c r="AT770" s="378">
        <v>0</v>
      </c>
      <c r="AU770" s="378">
        <v>0</v>
      </c>
      <c r="AV770" s="378">
        <v>1</v>
      </c>
      <c r="AW770" s="378">
        <v>0</v>
      </c>
      <c r="AX770" s="378">
        <v>0</v>
      </c>
      <c r="AY770" s="379">
        <v>0.1</v>
      </c>
      <c r="AZ770" s="379">
        <v>1.68</v>
      </c>
    </row>
    <row r="771" spans="2:52" ht="18">
      <c r="B771" t="s">
        <v>1483</v>
      </c>
      <c r="AE771" s="376"/>
      <c r="AF771" s="376" t="s">
        <v>120</v>
      </c>
      <c r="AG771" s="377" t="s">
        <v>2084</v>
      </c>
      <c r="AH771" s="377" t="s">
        <v>1725</v>
      </c>
      <c r="AI771" s="377"/>
      <c r="AJ771" s="377"/>
      <c r="AK771" s="377"/>
      <c r="AL771" s="378" t="s">
        <v>1474</v>
      </c>
      <c r="AM771" s="378">
        <v>9</v>
      </c>
      <c r="AN771" s="378">
        <v>0</v>
      </c>
      <c r="AO771" s="378">
        <v>0</v>
      </c>
      <c r="AP771" s="378">
        <v>1</v>
      </c>
      <c r="AQ771" s="378">
        <v>0.56000000000000005</v>
      </c>
      <c r="AR771" s="378">
        <v>0.1</v>
      </c>
      <c r="AS771" s="378">
        <v>0</v>
      </c>
      <c r="AT771" s="378">
        <v>0</v>
      </c>
      <c r="AU771" s="378">
        <v>0</v>
      </c>
      <c r="AV771" s="378">
        <v>0</v>
      </c>
      <c r="AW771" s="378">
        <v>0</v>
      </c>
      <c r="AX771" s="378">
        <v>0</v>
      </c>
      <c r="AY771" s="379">
        <v>0.13</v>
      </c>
      <c r="AZ771" s="379">
        <v>1.68</v>
      </c>
    </row>
    <row r="772" spans="2:52" ht="17">
      <c r="B772" t="s">
        <v>120</v>
      </c>
      <c r="C772" t="s">
        <v>1661</v>
      </c>
      <c r="D772" t="s">
        <v>1485</v>
      </c>
      <c r="H772" t="s">
        <v>1461</v>
      </c>
      <c r="I772">
        <v>1</v>
      </c>
      <c r="J772">
        <v>8</v>
      </c>
      <c r="K772">
        <v>1</v>
      </c>
      <c r="L772">
        <v>0</v>
      </c>
      <c r="M772">
        <v>0</v>
      </c>
      <c r="N772">
        <v>0</v>
      </c>
      <c r="O772">
        <v>0</v>
      </c>
      <c r="P772">
        <v>0</v>
      </c>
      <c r="Q772">
        <v>0</v>
      </c>
      <c r="R772">
        <v>1</v>
      </c>
      <c r="S772">
        <v>3</v>
      </c>
      <c r="T772">
        <v>0</v>
      </c>
      <c r="U772">
        <v>13</v>
      </c>
      <c r="V772">
        <v>10</v>
      </c>
      <c r="W772">
        <v>123</v>
      </c>
      <c r="X772">
        <v>1</v>
      </c>
      <c r="Y772">
        <v>0</v>
      </c>
      <c r="Z772">
        <v>1.26</v>
      </c>
      <c r="AA772">
        <v>21.44</v>
      </c>
      <c r="AE772" s="376"/>
      <c r="AF772" s="376" t="s">
        <v>120</v>
      </c>
      <c r="AG772" s="375" t="s">
        <v>2295</v>
      </c>
      <c r="AH772" s="375" t="s">
        <v>1532</v>
      </c>
      <c r="AI772" s="375"/>
      <c r="AJ772" s="375"/>
      <c r="AK772" s="375"/>
      <c r="AL772" s="378" t="s">
        <v>1474</v>
      </c>
      <c r="AM772" s="378">
        <v>9</v>
      </c>
      <c r="AN772" s="378">
        <v>1</v>
      </c>
      <c r="AO772" s="378">
        <v>0</v>
      </c>
      <c r="AP772" s="378">
        <v>1</v>
      </c>
      <c r="AQ772" s="378">
        <v>0.5</v>
      </c>
      <c r="AR772" s="378">
        <v>0.1</v>
      </c>
      <c r="AS772" s="378">
        <v>0</v>
      </c>
      <c r="AT772" s="378">
        <v>0</v>
      </c>
      <c r="AU772" s="378">
        <v>0</v>
      </c>
      <c r="AV772" s="378">
        <v>0</v>
      </c>
      <c r="AW772" s="378">
        <v>0</v>
      </c>
      <c r="AX772" s="378">
        <v>0</v>
      </c>
      <c r="AY772" s="379">
        <v>0.1</v>
      </c>
      <c r="AZ772" s="379">
        <v>1.68</v>
      </c>
    </row>
    <row r="773" spans="2:52" ht="17">
      <c r="B773" t="s">
        <v>1483</v>
      </c>
      <c r="AE773" s="376"/>
      <c r="AF773" s="376" t="s">
        <v>120</v>
      </c>
      <c r="AG773" s="375" t="s">
        <v>1863</v>
      </c>
      <c r="AH773" s="375" t="s">
        <v>1490</v>
      </c>
      <c r="AI773" s="375"/>
      <c r="AJ773" s="375"/>
      <c r="AK773" s="375"/>
      <c r="AL773" s="378" t="s">
        <v>1</v>
      </c>
      <c r="AM773" s="378">
        <v>13</v>
      </c>
      <c r="AN773" s="378">
        <v>0</v>
      </c>
      <c r="AO773" s="378">
        <v>0</v>
      </c>
      <c r="AP773" s="378">
        <v>1</v>
      </c>
      <c r="AQ773" s="378">
        <v>1.32</v>
      </c>
      <c r="AR773" s="378">
        <v>0</v>
      </c>
      <c r="AS773" s="378">
        <v>0</v>
      </c>
      <c r="AT773" s="378">
        <v>0</v>
      </c>
      <c r="AU773" s="378">
        <v>0</v>
      </c>
      <c r="AV773" s="378">
        <v>0</v>
      </c>
      <c r="AW773" s="378">
        <v>0</v>
      </c>
      <c r="AX773" s="378">
        <v>0</v>
      </c>
      <c r="AY773" s="379">
        <v>0.1</v>
      </c>
      <c r="AZ773" s="379">
        <v>1.66</v>
      </c>
    </row>
    <row r="774" spans="2:52" ht="17">
      <c r="B774" t="s">
        <v>120</v>
      </c>
      <c r="C774" t="s">
        <v>1604</v>
      </c>
      <c r="D774" t="s">
        <v>1519</v>
      </c>
      <c r="H774" t="s">
        <v>52</v>
      </c>
      <c r="I774">
        <v>12</v>
      </c>
      <c r="J774">
        <v>11</v>
      </c>
      <c r="K774">
        <v>0</v>
      </c>
      <c r="L774">
        <v>0</v>
      </c>
      <c r="M774">
        <v>0</v>
      </c>
      <c r="N774">
        <v>0</v>
      </c>
      <c r="O774">
        <v>0</v>
      </c>
      <c r="P774">
        <v>0</v>
      </c>
      <c r="Q774">
        <v>0</v>
      </c>
      <c r="R774">
        <v>1</v>
      </c>
      <c r="S774">
        <v>4</v>
      </c>
      <c r="T774">
        <v>0</v>
      </c>
      <c r="U774">
        <v>12</v>
      </c>
      <c r="V774">
        <v>9</v>
      </c>
      <c r="W774">
        <v>133</v>
      </c>
      <c r="X774">
        <v>1</v>
      </c>
      <c r="Y774">
        <v>0</v>
      </c>
      <c r="Z774">
        <v>1.26</v>
      </c>
      <c r="AA774">
        <v>21.42</v>
      </c>
      <c r="AE774" s="376"/>
      <c r="AF774" s="376" t="s">
        <v>120</v>
      </c>
      <c r="AG774" s="375" t="s">
        <v>2085</v>
      </c>
      <c r="AH774" s="375" t="s">
        <v>1505</v>
      </c>
      <c r="AI774" s="375"/>
      <c r="AJ774" s="375"/>
      <c r="AK774" s="375"/>
      <c r="AL774" s="378" t="s">
        <v>34</v>
      </c>
      <c r="AM774" s="378">
        <v>7</v>
      </c>
      <c r="AN774" s="378">
        <v>0</v>
      </c>
      <c r="AO774" s="378">
        <v>0</v>
      </c>
      <c r="AP774" s="378">
        <v>1</v>
      </c>
      <c r="AQ774" s="378">
        <v>1.32</v>
      </c>
      <c r="AR774" s="378">
        <v>0</v>
      </c>
      <c r="AS774" s="378">
        <v>0</v>
      </c>
      <c r="AT774" s="378">
        <v>0</v>
      </c>
      <c r="AU774" s="378">
        <v>0</v>
      </c>
      <c r="AV774" s="378">
        <v>0</v>
      </c>
      <c r="AW774" s="378">
        <v>0</v>
      </c>
      <c r="AX774" s="378">
        <v>0</v>
      </c>
      <c r="AY774" s="379">
        <v>0.1</v>
      </c>
      <c r="AZ774" s="379">
        <v>1.66</v>
      </c>
    </row>
    <row r="775" spans="2:52" ht="18">
      <c r="B775" t="s">
        <v>1483</v>
      </c>
      <c r="AE775" s="376"/>
      <c r="AF775" s="376" t="s">
        <v>120</v>
      </c>
      <c r="AG775" s="377" t="s">
        <v>2086</v>
      </c>
      <c r="AH775" s="377" t="s">
        <v>1722</v>
      </c>
      <c r="AI775" s="377"/>
      <c r="AJ775" s="377"/>
      <c r="AK775" s="377"/>
      <c r="AL775" s="378" t="s">
        <v>1479</v>
      </c>
      <c r="AM775" s="378">
        <v>9</v>
      </c>
      <c r="AN775" s="378">
        <v>0</v>
      </c>
      <c r="AO775" s="378">
        <v>0</v>
      </c>
      <c r="AP775" s="378">
        <v>1</v>
      </c>
      <c r="AQ775" s="378">
        <v>1.2</v>
      </c>
      <c r="AR775" s="378">
        <v>0</v>
      </c>
      <c r="AS775" s="378">
        <v>0</v>
      </c>
      <c r="AT775" s="378">
        <v>0</v>
      </c>
      <c r="AU775" s="378">
        <v>0</v>
      </c>
      <c r="AV775" s="378">
        <v>0</v>
      </c>
      <c r="AW775" s="378">
        <v>0</v>
      </c>
      <c r="AX775" s="378">
        <v>0</v>
      </c>
      <c r="AY775" s="379">
        <v>0.09</v>
      </c>
      <c r="AZ775" s="379">
        <v>1.6</v>
      </c>
    </row>
    <row r="776" spans="2:52" ht="17">
      <c r="B776" t="s">
        <v>120</v>
      </c>
      <c r="C776" t="s">
        <v>1605</v>
      </c>
      <c r="D776" t="s">
        <v>1519</v>
      </c>
      <c r="H776" t="s">
        <v>52</v>
      </c>
      <c r="I776">
        <v>12</v>
      </c>
      <c r="J776">
        <v>11</v>
      </c>
      <c r="K776">
        <v>0</v>
      </c>
      <c r="L776">
        <v>0</v>
      </c>
      <c r="M776">
        <v>0</v>
      </c>
      <c r="N776">
        <v>0</v>
      </c>
      <c r="O776">
        <v>0</v>
      </c>
      <c r="P776">
        <v>0</v>
      </c>
      <c r="Q776">
        <v>0</v>
      </c>
      <c r="R776">
        <v>1</v>
      </c>
      <c r="S776">
        <v>4</v>
      </c>
      <c r="T776">
        <v>0</v>
      </c>
      <c r="U776">
        <v>12</v>
      </c>
      <c r="V776">
        <v>9</v>
      </c>
      <c r="W776">
        <v>133</v>
      </c>
      <c r="X776">
        <v>1</v>
      </c>
      <c r="Y776">
        <v>0</v>
      </c>
      <c r="Z776">
        <v>1.26</v>
      </c>
      <c r="AA776">
        <v>21.42</v>
      </c>
      <c r="AE776" s="376"/>
      <c r="AF776" s="376" t="s">
        <v>120</v>
      </c>
      <c r="AG776" s="375" t="s">
        <v>2087</v>
      </c>
      <c r="AH776" s="375" t="s">
        <v>1515</v>
      </c>
      <c r="AI776" s="375"/>
      <c r="AJ776" s="375"/>
      <c r="AK776" s="375"/>
      <c r="AL776" s="378" t="s">
        <v>25</v>
      </c>
      <c r="AM776" s="378">
        <v>10</v>
      </c>
      <c r="AN776" s="378">
        <v>0</v>
      </c>
      <c r="AO776" s="378">
        <v>0</v>
      </c>
      <c r="AP776" s="378">
        <v>1</v>
      </c>
      <c r="AQ776" s="378">
        <v>0.92</v>
      </c>
      <c r="AR776" s="378">
        <v>0</v>
      </c>
      <c r="AS776" s="378">
        <v>0</v>
      </c>
      <c r="AT776" s="378">
        <v>0</v>
      </c>
      <c r="AU776" s="378">
        <v>0</v>
      </c>
      <c r="AV776" s="378">
        <v>0</v>
      </c>
      <c r="AW776" s="378">
        <v>0</v>
      </c>
      <c r="AX776" s="378">
        <v>0</v>
      </c>
      <c r="AY776" s="379">
        <v>0.09</v>
      </c>
      <c r="AZ776" s="379">
        <v>1.46</v>
      </c>
    </row>
    <row r="777" spans="2:52" ht="17">
      <c r="B777" t="s">
        <v>1483</v>
      </c>
      <c r="AE777" s="376"/>
      <c r="AF777" s="376" t="s">
        <v>120</v>
      </c>
      <c r="AG777" s="375" t="s">
        <v>2296</v>
      </c>
      <c r="AH777" s="375" t="s">
        <v>1500</v>
      </c>
      <c r="AI777" s="375"/>
      <c r="AJ777" s="375"/>
      <c r="AK777" s="375"/>
      <c r="AL777" s="378" t="s">
        <v>1477</v>
      </c>
      <c r="AM777" s="378">
        <v>11</v>
      </c>
      <c r="AN777" s="378">
        <v>0</v>
      </c>
      <c r="AO777" s="378">
        <v>0</v>
      </c>
      <c r="AP777" s="378">
        <v>1</v>
      </c>
      <c r="AQ777" s="378">
        <v>0.51</v>
      </c>
      <c r="AR777" s="378">
        <v>0</v>
      </c>
      <c r="AS777" s="378">
        <v>0</v>
      </c>
      <c r="AT777" s="378">
        <v>0</v>
      </c>
      <c r="AU777" s="378">
        <v>0</v>
      </c>
      <c r="AV777" s="378">
        <v>1</v>
      </c>
      <c r="AW777" s="378">
        <v>0</v>
      </c>
      <c r="AX777" s="378">
        <v>0</v>
      </c>
      <c r="AY777" s="379">
        <v>0.08</v>
      </c>
      <c r="AZ777" s="379">
        <v>1.29</v>
      </c>
    </row>
    <row r="778" spans="2:52" ht="17">
      <c r="B778" t="s">
        <v>120</v>
      </c>
      <c r="C778" t="s">
        <v>1606</v>
      </c>
      <c r="D778" t="s">
        <v>1510</v>
      </c>
      <c r="H778" t="s">
        <v>29</v>
      </c>
      <c r="I778">
        <v>30</v>
      </c>
      <c r="J778">
        <v>10</v>
      </c>
      <c r="K778">
        <v>0</v>
      </c>
      <c r="L778">
        <v>0</v>
      </c>
      <c r="M778">
        <v>0</v>
      </c>
      <c r="N778">
        <v>0</v>
      </c>
      <c r="O778">
        <v>0</v>
      </c>
      <c r="P778">
        <v>0</v>
      </c>
      <c r="Q778">
        <v>0</v>
      </c>
      <c r="R778">
        <v>1</v>
      </c>
      <c r="S778">
        <v>3</v>
      </c>
      <c r="T778">
        <v>0</v>
      </c>
      <c r="U778">
        <v>13</v>
      </c>
      <c r="V778">
        <v>10</v>
      </c>
      <c r="W778">
        <v>129</v>
      </c>
      <c r="X778">
        <v>1</v>
      </c>
      <c r="Y778">
        <v>0</v>
      </c>
      <c r="Z778">
        <v>1.26</v>
      </c>
      <c r="AA778">
        <v>21.42</v>
      </c>
      <c r="AE778" s="376"/>
      <c r="AF778" s="376" t="s">
        <v>120</v>
      </c>
      <c r="AG778" s="375" t="s">
        <v>2297</v>
      </c>
      <c r="AH778" s="375" t="s">
        <v>1506</v>
      </c>
      <c r="AI778" s="375"/>
      <c r="AJ778" s="375"/>
      <c r="AK778" s="375"/>
      <c r="AL778" s="378" t="s">
        <v>16</v>
      </c>
      <c r="AM778" s="378">
        <v>6</v>
      </c>
      <c r="AN778" s="378">
        <v>0</v>
      </c>
      <c r="AO778" s="378">
        <v>0</v>
      </c>
      <c r="AP778" s="378">
        <v>1</v>
      </c>
      <c r="AQ778" s="378">
        <v>0.51</v>
      </c>
      <c r="AR778" s="378">
        <v>0</v>
      </c>
      <c r="AS778" s="378">
        <v>0</v>
      </c>
      <c r="AT778" s="378">
        <v>0</v>
      </c>
      <c r="AU778" s="378">
        <v>0</v>
      </c>
      <c r="AV778" s="378">
        <v>1</v>
      </c>
      <c r="AW778" s="378">
        <v>0</v>
      </c>
      <c r="AX778" s="378">
        <v>0</v>
      </c>
      <c r="AY778" s="379">
        <v>0.08</v>
      </c>
      <c r="AZ778" s="379">
        <v>1.29</v>
      </c>
    </row>
    <row r="779" spans="2:52" ht="17">
      <c r="B779" t="s">
        <v>1483</v>
      </c>
      <c r="AE779" s="376"/>
      <c r="AF779" s="376" t="s">
        <v>120</v>
      </c>
      <c r="AG779" s="375" t="s">
        <v>1864</v>
      </c>
      <c r="AH779" s="375" t="s">
        <v>1491</v>
      </c>
      <c r="AI779" s="375"/>
      <c r="AJ779" s="375"/>
      <c r="AK779" s="375"/>
      <c r="AL779" s="378" t="s">
        <v>1469</v>
      </c>
      <c r="AM779" s="378">
        <v>14</v>
      </c>
      <c r="AN779" s="378">
        <v>0</v>
      </c>
      <c r="AO779" s="378">
        <v>0</v>
      </c>
      <c r="AP779" s="378">
        <v>1</v>
      </c>
      <c r="AQ779" s="378">
        <v>0.5</v>
      </c>
      <c r="AR779" s="378">
        <v>0</v>
      </c>
      <c r="AS779" s="378">
        <v>0</v>
      </c>
      <c r="AT779" s="378">
        <v>0</v>
      </c>
      <c r="AU779" s="378">
        <v>0</v>
      </c>
      <c r="AV779" s="378">
        <v>1</v>
      </c>
      <c r="AW779" s="378">
        <v>0</v>
      </c>
      <c r="AX779" s="378">
        <v>0</v>
      </c>
      <c r="AY779" s="379">
        <v>0.08</v>
      </c>
      <c r="AZ779" s="379">
        <v>1.29</v>
      </c>
    </row>
    <row r="780" spans="2:52" ht="17">
      <c r="B780" t="s">
        <v>120</v>
      </c>
      <c r="C780" t="s">
        <v>1020</v>
      </c>
      <c r="D780" t="s">
        <v>1505</v>
      </c>
      <c r="H780" t="s">
        <v>34</v>
      </c>
      <c r="I780">
        <v>1</v>
      </c>
      <c r="J780">
        <v>7</v>
      </c>
      <c r="K780">
        <v>0</v>
      </c>
      <c r="L780">
        <v>0</v>
      </c>
      <c r="M780">
        <v>0</v>
      </c>
      <c r="N780">
        <v>0</v>
      </c>
      <c r="O780">
        <v>0</v>
      </c>
      <c r="P780">
        <v>0</v>
      </c>
      <c r="Q780">
        <v>0</v>
      </c>
      <c r="R780">
        <v>0</v>
      </c>
      <c r="S780">
        <v>0</v>
      </c>
      <c r="T780">
        <v>0</v>
      </c>
      <c r="U780">
        <v>28</v>
      </c>
      <c r="V780">
        <v>14</v>
      </c>
      <c r="W780">
        <v>162</v>
      </c>
      <c r="X780">
        <v>1</v>
      </c>
      <c r="Y780">
        <v>0</v>
      </c>
      <c r="Z780">
        <v>1.25</v>
      </c>
      <c r="AA780">
        <v>21.33</v>
      </c>
      <c r="AE780" s="376"/>
      <c r="AF780" s="376" t="s">
        <v>120</v>
      </c>
      <c r="AG780" s="375" t="s">
        <v>2298</v>
      </c>
      <c r="AH780" s="375" t="s">
        <v>1491</v>
      </c>
      <c r="AI780" s="375"/>
      <c r="AJ780" s="375"/>
      <c r="AK780" s="375"/>
      <c r="AL780" s="378" t="s">
        <v>1469</v>
      </c>
      <c r="AM780" s="378">
        <v>14</v>
      </c>
      <c r="AN780" s="378">
        <v>0</v>
      </c>
      <c r="AO780" s="378">
        <v>0</v>
      </c>
      <c r="AP780" s="378">
        <v>1</v>
      </c>
      <c r="AQ780" s="378">
        <v>0.5</v>
      </c>
      <c r="AR780" s="378">
        <v>0</v>
      </c>
      <c r="AS780" s="378">
        <v>0</v>
      </c>
      <c r="AT780" s="378">
        <v>0</v>
      </c>
      <c r="AU780" s="378">
        <v>0</v>
      </c>
      <c r="AV780" s="378">
        <v>1</v>
      </c>
      <c r="AW780" s="378">
        <v>0</v>
      </c>
      <c r="AX780" s="378">
        <v>0</v>
      </c>
      <c r="AY780" s="379">
        <v>0.08</v>
      </c>
      <c r="AZ780" s="379">
        <v>1.29</v>
      </c>
    </row>
    <row r="781" spans="2:52" ht="18">
      <c r="B781" t="s">
        <v>1483</v>
      </c>
      <c r="AE781" s="376"/>
      <c r="AF781" s="376" t="s">
        <v>120</v>
      </c>
      <c r="AG781" s="377" t="s">
        <v>2299</v>
      </c>
      <c r="AH781" s="377" t="s">
        <v>1721</v>
      </c>
      <c r="AI781" s="377"/>
      <c r="AJ781" s="377"/>
      <c r="AK781" s="377"/>
      <c r="AL781" s="378" t="s">
        <v>1463</v>
      </c>
      <c r="AM781" s="378">
        <v>10</v>
      </c>
      <c r="AN781" s="378">
        <v>0</v>
      </c>
      <c r="AO781" s="378">
        <v>0</v>
      </c>
      <c r="AP781" s="378">
        <v>1</v>
      </c>
      <c r="AQ781" s="378">
        <v>0.5</v>
      </c>
      <c r="AR781" s="378">
        <v>0</v>
      </c>
      <c r="AS781" s="378">
        <v>0</v>
      </c>
      <c r="AT781" s="378">
        <v>0</v>
      </c>
      <c r="AU781" s="378">
        <v>0</v>
      </c>
      <c r="AV781" s="378">
        <v>1</v>
      </c>
      <c r="AW781" s="378">
        <v>0</v>
      </c>
      <c r="AX781" s="378">
        <v>0</v>
      </c>
      <c r="AY781" s="379">
        <v>0.08</v>
      </c>
      <c r="AZ781" s="379">
        <v>1.29</v>
      </c>
    </row>
    <row r="782" spans="2:52" ht="17">
      <c r="B782" t="s">
        <v>120</v>
      </c>
      <c r="C782" t="s">
        <v>1607</v>
      </c>
      <c r="D782" t="s">
        <v>1523</v>
      </c>
      <c r="H782" t="s">
        <v>29</v>
      </c>
      <c r="I782">
        <v>30</v>
      </c>
      <c r="J782">
        <v>10</v>
      </c>
      <c r="K782">
        <v>1</v>
      </c>
      <c r="L782">
        <v>0</v>
      </c>
      <c r="M782">
        <v>0</v>
      </c>
      <c r="N782">
        <v>0</v>
      </c>
      <c r="O782">
        <v>0</v>
      </c>
      <c r="P782">
        <v>0</v>
      </c>
      <c r="Q782">
        <v>0</v>
      </c>
      <c r="R782">
        <v>0</v>
      </c>
      <c r="S782">
        <v>0</v>
      </c>
      <c r="T782">
        <v>0</v>
      </c>
      <c r="U782">
        <v>25</v>
      </c>
      <c r="V782">
        <v>10</v>
      </c>
      <c r="W782">
        <v>165</v>
      </c>
      <c r="X782">
        <v>1</v>
      </c>
      <c r="Y782">
        <v>0</v>
      </c>
      <c r="Z782">
        <v>1.25</v>
      </c>
      <c r="AA782">
        <v>21.32</v>
      </c>
      <c r="AE782" s="376"/>
      <c r="AF782" s="376" t="s">
        <v>120</v>
      </c>
      <c r="AG782" s="375" t="s">
        <v>2300</v>
      </c>
      <c r="AH782" s="375" t="s">
        <v>1486</v>
      </c>
      <c r="AI782" s="375"/>
      <c r="AJ782" s="375"/>
      <c r="AK782" s="375"/>
      <c r="AL782" s="378" t="s">
        <v>433</v>
      </c>
      <c r="AM782" s="378">
        <v>8</v>
      </c>
      <c r="AN782" s="378">
        <v>0</v>
      </c>
      <c r="AO782" s="378">
        <v>0</v>
      </c>
      <c r="AP782" s="378">
        <v>1</v>
      </c>
      <c r="AQ782" s="378">
        <v>0.5</v>
      </c>
      <c r="AR782" s="378">
        <v>0</v>
      </c>
      <c r="AS782" s="378">
        <v>0</v>
      </c>
      <c r="AT782" s="378">
        <v>0</v>
      </c>
      <c r="AU782" s="378">
        <v>0</v>
      </c>
      <c r="AV782" s="378">
        <v>1</v>
      </c>
      <c r="AW782" s="378">
        <v>0</v>
      </c>
      <c r="AX782" s="378">
        <v>0</v>
      </c>
      <c r="AY782" s="379">
        <v>0.08</v>
      </c>
      <c r="AZ782" s="379">
        <v>1.29</v>
      </c>
    </row>
    <row r="783" spans="2:52" ht="18">
      <c r="B783" t="s">
        <v>1483</v>
      </c>
      <c r="AE783" s="376"/>
      <c r="AF783" s="376" t="s">
        <v>120</v>
      </c>
      <c r="AG783" s="377" t="s">
        <v>2301</v>
      </c>
      <c r="AH783" s="377" t="s">
        <v>1723</v>
      </c>
      <c r="AI783" s="377"/>
      <c r="AJ783" s="377"/>
      <c r="AK783" s="377"/>
      <c r="AL783" s="378" t="s">
        <v>433</v>
      </c>
      <c r="AM783" s="378">
        <v>8</v>
      </c>
      <c r="AN783" s="378">
        <v>0</v>
      </c>
      <c r="AO783" s="378">
        <v>0</v>
      </c>
      <c r="AP783" s="378">
        <v>1</v>
      </c>
      <c r="AQ783" s="378">
        <v>0.5</v>
      </c>
      <c r="AR783" s="378">
        <v>0</v>
      </c>
      <c r="AS783" s="378">
        <v>0</v>
      </c>
      <c r="AT783" s="378">
        <v>0</v>
      </c>
      <c r="AU783" s="378">
        <v>0</v>
      </c>
      <c r="AV783" s="378">
        <v>1</v>
      </c>
      <c r="AW783" s="378">
        <v>0</v>
      </c>
      <c r="AX783" s="378">
        <v>0</v>
      </c>
      <c r="AY783" s="379">
        <v>0.08</v>
      </c>
      <c r="AZ783" s="379">
        <v>1.29</v>
      </c>
    </row>
    <row r="784" spans="2:52" ht="17">
      <c r="B784" t="s">
        <v>120</v>
      </c>
      <c r="C784" t="s">
        <v>1608</v>
      </c>
      <c r="D784" t="s">
        <v>1489</v>
      </c>
      <c r="H784" t="s">
        <v>1466</v>
      </c>
      <c r="I784">
        <v>23</v>
      </c>
      <c r="J784">
        <v>11</v>
      </c>
      <c r="K784">
        <v>0</v>
      </c>
      <c r="L784">
        <v>0</v>
      </c>
      <c r="M784">
        <v>0</v>
      </c>
      <c r="N784">
        <v>0</v>
      </c>
      <c r="O784">
        <v>0</v>
      </c>
      <c r="P784">
        <v>0</v>
      </c>
      <c r="Q784">
        <v>0</v>
      </c>
      <c r="R784">
        <v>2</v>
      </c>
      <c r="S784">
        <v>17</v>
      </c>
      <c r="T784">
        <v>0</v>
      </c>
      <c r="U784">
        <v>20</v>
      </c>
      <c r="V784">
        <v>14</v>
      </c>
      <c r="W784">
        <v>147</v>
      </c>
      <c r="X784">
        <v>1</v>
      </c>
      <c r="Y784">
        <v>1</v>
      </c>
      <c r="Z784">
        <v>1.24</v>
      </c>
      <c r="AA784">
        <v>21.02</v>
      </c>
      <c r="AE784" s="376"/>
      <c r="AF784" s="376" t="s">
        <v>120</v>
      </c>
      <c r="AG784" s="375" t="s">
        <v>2302</v>
      </c>
      <c r="AH784" s="375" t="s">
        <v>1486</v>
      </c>
      <c r="AI784" s="375"/>
      <c r="AJ784" s="375"/>
      <c r="AK784" s="375"/>
      <c r="AL784" s="378" t="s">
        <v>433</v>
      </c>
      <c r="AM784" s="378">
        <v>8</v>
      </c>
      <c r="AN784" s="378">
        <v>0</v>
      </c>
      <c r="AO784" s="378">
        <v>0</v>
      </c>
      <c r="AP784" s="378">
        <v>1</v>
      </c>
      <c r="AQ784" s="378">
        <v>0.5</v>
      </c>
      <c r="AR784" s="378">
        <v>0</v>
      </c>
      <c r="AS784" s="378">
        <v>0</v>
      </c>
      <c r="AT784" s="378">
        <v>0</v>
      </c>
      <c r="AU784" s="378">
        <v>0</v>
      </c>
      <c r="AV784" s="378">
        <v>1</v>
      </c>
      <c r="AW784" s="378">
        <v>0</v>
      </c>
      <c r="AX784" s="378">
        <v>0</v>
      </c>
      <c r="AY784" s="379">
        <v>0.08</v>
      </c>
      <c r="AZ784" s="379">
        <v>1.29</v>
      </c>
    </row>
    <row r="785" spans="2:52" ht="17">
      <c r="B785" t="s">
        <v>1483</v>
      </c>
      <c r="AE785" s="376"/>
      <c r="AF785" s="376" t="s">
        <v>120</v>
      </c>
      <c r="AG785" s="375" t="s">
        <v>2303</v>
      </c>
      <c r="AH785" s="375" t="s">
        <v>1511</v>
      </c>
      <c r="AI785" s="375"/>
      <c r="AJ785" s="375"/>
      <c r="AK785" s="375"/>
      <c r="AL785" s="378" t="s">
        <v>49</v>
      </c>
      <c r="AM785" s="378">
        <v>14</v>
      </c>
      <c r="AN785" s="378">
        <v>0</v>
      </c>
      <c r="AO785" s="378">
        <v>0</v>
      </c>
      <c r="AP785" s="378">
        <v>1</v>
      </c>
      <c r="AQ785" s="378">
        <v>0.51</v>
      </c>
      <c r="AR785" s="378">
        <v>0</v>
      </c>
      <c r="AS785" s="378">
        <v>0</v>
      </c>
      <c r="AT785" s="378">
        <v>0</v>
      </c>
      <c r="AU785" s="378">
        <v>0</v>
      </c>
      <c r="AV785" s="378">
        <v>1</v>
      </c>
      <c r="AW785" s="378">
        <v>0</v>
      </c>
      <c r="AX785" s="378">
        <v>0</v>
      </c>
      <c r="AY785" s="379">
        <v>0.08</v>
      </c>
      <c r="AZ785" s="379">
        <v>1.29</v>
      </c>
    </row>
    <row r="786" spans="2:52" ht="17">
      <c r="B786" t="s">
        <v>120</v>
      </c>
      <c r="C786" t="s">
        <v>1632</v>
      </c>
      <c r="D786" t="s">
        <v>1502</v>
      </c>
      <c r="H786" t="s">
        <v>1478</v>
      </c>
      <c r="I786">
        <v>23</v>
      </c>
      <c r="J786">
        <v>14</v>
      </c>
      <c r="K786">
        <v>1</v>
      </c>
      <c r="L786">
        <v>0</v>
      </c>
      <c r="M786">
        <v>0</v>
      </c>
      <c r="N786">
        <v>0</v>
      </c>
      <c r="O786">
        <v>0</v>
      </c>
      <c r="P786">
        <v>0</v>
      </c>
      <c r="Q786">
        <v>0</v>
      </c>
      <c r="R786">
        <v>51</v>
      </c>
      <c r="S786">
        <v>147</v>
      </c>
      <c r="T786">
        <v>1</v>
      </c>
      <c r="U786">
        <v>5</v>
      </c>
      <c r="V786">
        <v>3</v>
      </c>
      <c r="W786">
        <v>23</v>
      </c>
      <c r="X786">
        <v>0</v>
      </c>
      <c r="Y786">
        <v>1</v>
      </c>
      <c r="Z786">
        <v>1.24</v>
      </c>
      <c r="AA786">
        <v>21</v>
      </c>
      <c r="AE786" s="376"/>
      <c r="AF786" s="376" t="s">
        <v>120</v>
      </c>
      <c r="AG786" s="375" t="s">
        <v>2304</v>
      </c>
      <c r="AH786" s="375" t="s">
        <v>1515</v>
      </c>
      <c r="AI786" s="375"/>
      <c r="AJ786" s="375"/>
      <c r="AK786" s="375"/>
      <c r="AL786" s="378" t="s">
        <v>25</v>
      </c>
      <c r="AM786" s="378">
        <v>10</v>
      </c>
      <c r="AN786" s="378">
        <v>0</v>
      </c>
      <c r="AO786" s="378">
        <v>0</v>
      </c>
      <c r="AP786" s="378">
        <v>1</v>
      </c>
      <c r="AQ786" s="378">
        <v>0.51</v>
      </c>
      <c r="AR786" s="378">
        <v>0</v>
      </c>
      <c r="AS786" s="378">
        <v>0</v>
      </c>
      <c r="AT786" s="378">
        <v>0</v>
      </c>
      <c r="AU786" s="378">
        <v>0</v>
      </c>
      <c r="AV786" s="378">
        <v>1</v>
      </c>
      <c r="AW786" s="378">
        <v>0</v>
      </c>
      <c r="AX786" s="378">
        <v>0</v>
      </c>
      <c r="AY786" s="379">
        <v>0.08</v>
      </c>
      <c r="AZ786" s="379">
        <v>1.29</v>
      </c>
    </row>
    <row r="787" spans="2:52" ht="18">
      <c r="B787" t="s">
        <v>1483</v>
      </c>
      <c r="AE787" s="376"/>
      <c r="AF787" s="376" t="s">
        <v>120</v>
      </c>
      <c r="AG787" s="377" t="s">
        <v>2305</v>
      </c>
      <c r="AH787" s="377" t="s">
        <v>1715</v>
      </c>
      <c r="AI787" s="377"/>
      <c r="AJ787" s="377"/>
      <c r="AK787" s="377"/>
      <c r="AL787" s="378" t="s">
        <v>1466</v>
      </c>
      <c r="AM787" s="378">
        <v>11</v>
      </c>
      <c r="AN787" s="378">
        <v>0</v>
      </c>
      <c r="AO787" s="378">
        <v>0</v>
      </c>
      <c r="AP787" s="378">
        <v>1</v>
      </c>
      <c r="AQ787" s="378">
        <v>0.51</v>
      </c>
      <c r="AR787" s="378">
        <v>0</v>
      </c>
      <c r="AS787" s="378">
        <v>0</v>
      </c>
      <c r="AT787" s="378">
        <v>0</v>
      </c>
      <c r="AU787" s="378">
        <v>0</v>
      </c>
      <c r="AV787" s="378">
        <v>1</v>
      </c>
      <c r="AW787" s="378">
        <v>0</v>
      </c>
      <c r="AX787" s="378">
        <v>0</v>
      </c>
      <c r="AY787" s="379">
        <v>0.08</v>
      </c>
      <c r="AZ787" s="379">
        <v>1.29</v>
      </c>
    </row>
    <row r="788" spans="2:52" ht="17">
      <c r="B788" t="s">
        <v>1464</v>
      </c>
      <c r="C788" t="s">
        <v>476</v>
      </c>
      <c r="D788" t="s">
        <v>1488</v>
      </c>
      <c r="H788" t="s">
        <v>1465</v>
      </c>
      <c r="I788">
        <v>17</v>
      </c>
      <c r="J788">
        <v>7</v>
      </c>
      <c r="K788">
        <v>2</v>
      </c>
      <c r="L788">
        <v>0</v>
      </c>
      <c r="M788">
        <v>0</v>
      </c>
      <c r="N788">
        <v>0</v>
      </c>
      <c r="O788">
        <v>0</v>
      </c>
      <c r="P788">
        <v>0</v>
      </c>
      <c r="Q788">
        <v>0</v>
      </c>
      <c r="R788">
        <v>2</v>
      </c>
      <c r="S788">
        <v>19</v>
      </c>
      <c r="T788">
        <v>0</v>
      </c>
      <c r="U788">
        <v>17</v>
      </c>
      <c r="V788">
        <v>10</v>
      </c>
      <c r="W788">
        <v>118</v>
      </c>
      <c r="X788">
        <v>1</v>
      </c>
      <c r="Y788">
        <v>0</v>
      </c>
      <c r="Z788">
        <v>1.23</v>
      </c>
      <c r="AA788">
        <v>20.93</v>
      </c>
      <c r="AE788" s="376"/>
      <c r="AF788" s="376" t="s">
        <v>120</v>
      </c>
      <c r="AG788" s="375" t="s">
        <v>2306</v>
      </c>
      <c r="AH788" s="375" t="s">
        <v>1495</v>
      </c>
      <c r="AI788" s="375"/>
      <c r="AJ788" s="375"/>
      <c r="AK788" s="375"/>
      <c r="AL788" s="378" t="s">
        <v>18</v>
      </c>
      <c r="AM788" s="378">
        <v>9</v>
      </c>
      <c r="AN788" s="378">
        <v>0</v>
      </c>
      <c r="AO788" s="378">
        <v>0</v>
      </c>
      <c r="AP788" s="378">
        <v>1</v>
      </c>
      <c r="AQ788" s="378">
        <v>0.5</v>
      </c>
      <c r="AR788" s="378">
        <v>0</v>
      </c>
      <c r="AS788" s="378">
        <v>0</v>
      </c>
      <c r="AT788" s="378">
        <v>0</v>
      </c>
      <c r="AU788" s="378">
        <v>0</v>
      </c>
      <c r="AV788" s="378">
        <v>1</v>
      </c>
      <c r="AW788" s="378">
        <v>0</v>
      </c>
      <c r="AX788" s="378">
        <v>0</v>
      </c>
      <c r="AY788" s="379">
        <v>0.08</v>
      </c>
      <c r="AZ788" s="379">
        <v>1.29</v>
      </c>
    </row>
    <row r="789" spans="2:52" ht="17">
      <c r="B789" t="s">
        <v>1483</v>
      </c>
      <c r="AE789" s="376"/>
      <c r="AF789" s="376" t="s">
        <v>120</v>
      </c>
      <c r="AG789" s="375" t="s">
        <v>2307</v>
      </c>
      <c r="AH789" s="375" t="s">
        <v>1506</v>
      </c>
      <c r="AI789" s="375"/>
      <c r="AJ789" s="375"/>
      <c r="AK789" s="375"/>
      <c r="AL789" s="378" t="s">
        <v>16</v>
      </c>
      <c r="AM789" s="378">
        <v>6</v>
      </c>
      <c r="AN789" s="378">
        <v>0</v>
      </c>
      <c r="AO789" s="378">
        <v>0</v>
      </c>
      <c r="AP789" s="378">
        <v>1</v>
      </c>
      <c r="AQ789" s="378">
        <v>0.51</v>
      </c>
      <c r="AR789" s="378">
        <v>0</v>
      </c>
      <c r="AS789" s="378">
        <v>0</v>
      </c>
      <c r="AT789" s="378">
        <v>0</v>
      </c>
      <c r="AU789" s="378">
        <v>0</v>
      </c>
      <c r="AV789" s="378">
        <v>1</v>
      </c>
      <c r="AW789" s="378">
        <v>0</v>
      </c>
      <c r="AX789" s="378">
        <v>0</v>
      </c>
      <c r="AY789" s="379">
        <v>0.08</v>
      </c>
      <c r="AZ789" s="379">
        <v>1.29</v>
      </c>
    </row>
    <row r="790" spans="2:52" ht="17">
      <c r="B790" t="s">
        <v>120</v>
      </c>
      <c r="C790" t="s">
        <v>1549</v>
      </c>
      <c r="D790" t="s">
        <v>1484</v>
      </c>
      <c r="H790" t="s">
        <v>1459</v>
      </c>
      <c r="I790">
        <v>2</v>
      </c>
      <c r="J790">
        <v>7</v>
      </c>
      <c r="K790">
        <v>1</v>
      </c>
      <c r="L790">
        <v>0</v>
      </c>
      <c r="M790">
        <v>25</v>
      </c>
      <c r="N790">
        <v>16</v>
      </c>
      <c r="O790">
        <v>191</v>
      </c>
      <c r="P790">
        <v>2</v>
      </c>
      <c r="Q790">
        <v>1</v>
      </c>
      <c r="R790">
        <v>2</v>
      </c>
      <c r="S790">
        <v>11</v>
      </c>
      <c r="T790">
        <v>0</v>
      </c>
      <c r="U790">
        <v>0</v>
      </c>
      <c r="V790">
        <v>0</v>
      </c>
      <c r="W790">
        <v>0</v>
      </c>
      <c r="X790">
        <v>0</v>
      </c>
      <c r="Y790">
        <v>0</v>
      </c>
      <c r="Z790">
        <v>1.22</v>
      </c>
      <c r="AA790">
        <v>20.71</v>
      </c>
      <c r="AE790" s="376"/>
      <c r="AF790" s="376" t="s">
        <v>120</v>
      </c>
      <c r="AG790" s="375" t="s">
        <v>2308</v>
      </c>
      <c r="AH790" s="375" t="s">
        <v>1487</v>
      </c>
      <c r="AI790" s="375"/>
      <c r="AJ790" s="375"/>
      <c r="AK790" s="375"/>
      <c r="AL790" s="378" t="s">
        <v>1463</v>
      </c>
      <c r="AM790" s="378">
        <v>10</v>
      </c>
      <c r="AN790" s="378">
        <v>0</v>
      </c>
      <c r="AO790" s="378">
        <v>0</v>
      </c>
      <c r="AP790" s="378">
        <v>1</v>
      </c>
      <c r="AQ790" s="378">
        <v>0.5</v>
      </c>
      <c r="AR790" s="378">
        <v>0</v>
      </c>
      <c r="AS790" s="378">
        <v>0</v>
      </c>
      <c r="AT790" s="378">
        <v>0</v>
      </c>
      <c r="AU790" s="378">
        <v>0</v>
      </c>
      <c r="AV790" s="378">
        <v>1</v>
      </c>
      <c r="AW790" s="378">
        <v>0</v>
      </c>
      <c r="AX790" s="378">
        <v>0</v>
      </c>
      <c r="AY790" s="379">
        <v>0.08</v>
      </c>
      <c r="AZ790" s="379">
        <v>1.29</v>
      </c>
    </row>
    <row r="791" spans="2:52" ht="18">
      <c r="B791" t="s">
        <v>1483</v>
      </c>
      <c r="AE791" s="376"/>
      <c r="AF791" s="376" t="s">
        <v>120</v>
      </c>
      <c r="AG791" s="377" t="s">
        <v>1865</v>
      </c>
      <c r="AH791" s="377" t="s">
        <v>1722</v>
      </c>
      <c r="AI791" s="377"/>
      <c r="AJ791" s="377"/>
      <c r="AK791" s="377"/>
      <c r="AL791" s="378" t="s">
        <v>1479</v>
      </c>
      <c r="AM791" s="378">
        <v>9</v>
      </c>
      <c r="AN791" s="378">
        <v>0</v>
      </c>
      <c r="AO791" s="378">
        <v>0</v>
      </c>
      <c r="AP791" s="378">
        <v>1</v>
      </c>
      <c r="AQ791" s="378">
        <v>0.51</v>
      </c>
      <c r="AR791" s="378">
        <v>0</v>
      </c>
      <c r="AS791" s="378">
        <v>0</v>
      </c>
      <c r="AT791" s="378">
        <v>0</v>
      </c>
      <c r="AU791" s="378">
        <v>0</v>
      </c>
      <c r="AV791" s="378">
        <v>1</v>
      </c>
      <c r="AW791" s="378">
        <v>0</v>
      </c>
      <c r="AX791" s="378">
        <v>0</v>
      </c>
      <c r="AY791" s="379">
        <v>0.08</v>
      </c>
      <c r="AZ791" s="379">
        <v>1.29</v>
      </c>
    </row>
    <row r="792" spans="2:52" ht="17">
      <c r="B792" t="s">
        <v>120</v>
      </c>
      <c r="C792" t="s">
        <v>1633</v>
      </c>
      <c r="D792" t="s">
        <v>1494</v>
      </c>
      <c r="H792" t="s">
        <v>4</v>
      </c>
      <c r="I792">
        <v>8</v>
      </c>
      <c r="J792">
        <v>7</v>
      </c>
      <c r="K792">
        <v>0</v>
      </c>
      <c r="L792">
        <v>0</v>
      </c>
      <c r="M792">
        <v>0</v>
      </c>
      <c r="N792">
        <v>0</v>
      </c>
      <c r="O792">
        <v>0</v>
      </c>
      <c r="P792">
        <v>0</v>
      </c>
      <c r="Q792">
        <v>0</v>
      </c>
      <c r="R792">
        <v>8</v>
      </c>
      <c r="S792">
        <v>37</v>
      </c>
      <c r="T792">
        <v>0</v>
      </c>
      <c r="U792">
        <v>22</v>
      </c>
      <c r="V792">
        <v>19</v>
      </c>
      <c r="W792">
        <v>159</v>
      </c>
      <c r="X792">
        <v>0</v>
      </c>
      <c r="Y792">
        <v>0</v>
      </c>
      <c r="Z792">
        <v>1.22</v>
      </c>
      <c r="AA792">
        <v>20.71</v>
      </c>
      <c r="AE792" s="376"/>
      <c r="AF792" s="376" t="s">
        <v>120</v>
      </c>
      <c r="AG792" s="375" t="s">
        <v>2309</v>
      </c>
      <c r="AH792" s="375" t="s">
        <v>1511</v>
      </c>
      <c r="AI792" s="375"/>
      <c r="AJ792" s="375"/>
      <c r="AK792" s="375"/>
      <c r="AL792" s="378" t="s">
        <v>49</v>
      </c>
      <c r="AM792" s="378">
        <v>14</v>
      </c>
      <c r="AN792" s="378">
        <v>0</v>
      </c>
      <c r="AO792" s="378">
        <v>0</v>
      </c>
      <c r="AP792" s="378">
        <v>1</v>
      </c>
      <c r="AQ792" s="378">
        <v>0.51</v>
      </c>
      <c r="AR792" s="378">
        <v>0</v>
      </c>
      <c r="AS792" s="378">
        <v>0</v>
      </c>
      <c r="AT792" s="378">
        <v>0</v>
      </c>
      <c r="AU792" s="378">
        <v>0</v>
      </c>
      <c r="AV792" s="378">
        <v>1</v>
      </c>
      <c r="AW792" s="378">
        <v>0</v>
      </c>
      <c r="AX792" s="378">
        <v>0</v>
      </c>
      <c r="AY792" s="379">
        <v>0.08</v>
      </c>
      <c r="AZ792" s="379">
        <v>1.29</v>
      </c>
    </row>
    <row r="793" spans="2:52" ht="17">
      <c r="B793" t="s">
        <v>1483</v>
      </c>
      <c r="AE793" s="376"/>
      <c r="AF793" s="376" t="s">
        <v>120</v>
      </c>
      <c r="AG793" s="375" t="s">
        <v>2310</v>
      </c>
      <c r="AH793" s="375" t="s">
        <v>1485</v>
      </c>
      <c r="AI793" s="375"/>
      <c r="AJ793" s="375"/>
      <c r="AK793" s="375"/>
      <c r="AL793" s="378" t="s">
        <v>1461</v>
      </c>
      <c r="AM793" s="378">
        <v>8</v>
      </c>
      <c r="AN793" s="378">
        <v>0</v>
      </c>
      <c r="AO793" s="378">
        <v>0</v>
      </c>
      <c r="AP793" s="378">
        <v>1</v>
      </c>
      <c r="AQ793" s="378">
        <v>0.5</v>
      </c>
      <c r="AR793" s="378">
        <v>0</v>
      </c>
      <c r="AS793" s="378">
        <v>0</v>
      </c>
      <c r="AT793" s="378">
        <v>0</v>
      </c>
      <c r="AU793" s="378">
        <v>0</v>
      </c>
      <c r="AV793" s="378">
        <v>1</v>
      </c>
      <c r="AW793" s="378">
        <v>0</v>
      </c>
      <c r="AX793" s="378">
        <v>0</v>
      </c>
      <c r="AY793" s="379">
        <v>0.08</v>
      </c>
      <c r="AZ793" s="379">
        <v>1.28</v>
      </c>
    </row>
    <row r="794" spans="2:52" ht="17">
      <c r="B794" t="s">
        <v>120</v>
      </c>
      <c r="C794" t="s">
        <v>1634</v>
      </c>
      <c r="D794" t="s">
        <v>1516</v>
      </c>
      <c r="H794" t="s">
        <v>2</v>
      </c>
      <c r="I794">
        <v>5</v>
      </c>
      <c r="J794">
        <v>6</v>
      </c>
      <c r="K794">
        <v>3</v>
      </c>
      <c r="L794">
        <v>1</v>
      </c>
      <c r="M794">
        <v>0</v>
      </c>
      <c r="N794">
        <v>0</v>
      </c>
      <c r="O794">
        <v>0</v>
      </c>
      <c r="P794">
        <v>0</v>
      </c>
      <c r="Q794">
        <v>0</v>
      </c>
      <c r="R794">
        <v>28</v>
      </c>
      <c r="S794">
        <v>88</v>
      </c>
      <c r="T794">
        <v>1</v>
      </c>
      <c r="U794">
        <v>9</v>
      </c>
      <c r="V794">
        <v>6</v>
      </c>
      <c r="W794">
        <v>45</v>
      </c>
      <c r="X794">
        <v>0</v>
      </c>
      <c r="Y794">
        <v>0</v>
      </c>
      <c r="Z794">
        <v>1.21</v>
      </c>
      <c r="AA794">
        <v>20.61</v>
      </c>
      <c r="AE794" s="376"/>
      <c r="AF794" s="376" t="s">
        <v>120</v>
      </c>
      <c r="AG794" s="375" t="s">
        <v>2311</v>
      </c>
      <c r="AH794" s="375" t="s">
        <v>1493</v>
      </c>
      <c r="AI794" s="375"/>
      <c r="AJ794" s="375"/>
      <c r="AK794" s="375"/>
      <c r="AL794" s="378" t="s">
        <v>1471</v>
      </c>
      <c r="AM794" s="378">
        <v>9</v>
      </c>
      <c r="AN794" s="378">
        <v>0</v>
      </c>
      <c r="AO794" s="378">
        <v>0</v>
      </c>
      <c r="AP794" s="378">
        <v>1</v>
      </c>
      <c r="AQ794" s="378">
        <v>0.48</v>
      </c>
      <c r="AR794" s="378">
        <v>0</v>
      </c>
      <c r="AS794" s="378">
        <v>0</v>
      </c>
      <c r="AT794" s="378">
        <v>0</v>
      </c>
      <c r="AU794" s="378">
        <v>0</v>
      </c>
      <c r="AV794" s="378">
        <v>1</v>
      </c>
      <c r="AW794" s="378">
        <v>0</v>
      </c>
      <c r="AX794" s="378">
        <v>0</v>
      </c>
      <c r="AY794" s="379">
        <v>0.08</v>
      </c>
      <c r="AZ794" s="379">
        <v>1.28</v>
      </c>
    </row>
    <row r="795" spans="2:52" ht="17">
      <c r="B795" t="s">
        <v>1483</v>
      </c>
      <c r="AE795" s="376"/>
      <c r="AF795" s="376" t="s">
        <v>120</v>
      </c>
      <c r="AG795" s="375" t="s">
        <v>2312</v>
      </c>
      <c r="AH795" s="375" t="s">
        <v>1485</v>
      </c>
      <c r="AI795" s="375"/>
      <c r="AJ795" s="375"/>
      <c r="AK795" s="375"/>
      <c r="AL795" s="378" t="s">
        <v>1461</v>
      </c>
      <c r="AM795" s="378">
        <v>8</v>
      </c>
      <c r="AN795" s="378">
        <v>0</v>
      </c>
      <c r="AO795" s="378">
        <v>0</v>
      </c>
      <c r="AP795" s="378">
        <v>1</v>
      </c>
      <c r="AQ795" s="378">
        <v>0.5</v>
      </c>
      <c r="AR795" s="378">
        <v>0</v>
      </c>
      <c r="AS795" s="378">
        <v>0</v>
      </c>
      <c r="AT795" s="378">
        <v>0</v>
      </c>
      <c r="AU795" s="378">
        <v>0</v>
      </c>
      <c r="AV795" s="378">
        <v>1</v>
      </c>
      <c r="AW795" s="378">
        <v>0</v>
      </c>
      <c r="AX795" s="378">
        <v>0</v>
      </c>
      <c r="AY795" s="379">
        <v>0.08</v>
      </c>
      <c r="AZ795" s="379">
        <v>1.28</v>
      </c>
    </row>
    <row r="796" spans="2:52" ht="17">
      <c r="B796" t="s">
        <v>120</v>
      </c>
      <c r="C796" t="s">
        <v>652</v>
      </c>
      <c r="D796" t="s">
        <v>1494</v>
      </c>
      <c r="H796" t="s">
        <v>4</v>
      </c>
      <c r="I796">
        <v>8</v>
      </c>
      <c r="J796">
        <v>7</v>
      </c>
      <c r="K796">
        <v>1</v>
      </c>
      <c r="L796">
        <v>0</v>
      </c>
      <c r="M796">
        <v>0</v>
      </c>
      <c r="N796">
        <v>0</v>
      </c>
      <c r="O796">
        <v>0</v>
      </c>
      <c r="P796">
        <v>0</v>
      </c>
      <c r="Q796">
        <v>0</v>
      </c>
      <c r="R796">
        <v>32</v>
      </c>
      <c r="S796">
        <v>146</v>
      </c>
      <c r="T796">
        <v>1</v>
      </c>
      <c r="U796">
        <v>2</v>
      </c>
      <c r="V796">
        <v>2</v>
      </c>
      <c r="W796">
        <v>11</v>
      </c>
      <c r="X796">
        <v>0</v>
      </c>
      <c r="Y796">
        <v>1</v>
      </c>
      <c r="Z796">
        <v>1.18</v>
      </c>
      <c r="AA796">
        <v>20</v>
      </c>
      <c r="AE796" s="376"/>
      <c r="AF796" s="376" t="s">
        <v>120</v>
      </c>
      <c r="AG796" s="375" t="s">
        <v>2313</v>
      </c>
      <c r="AH796" s="375" t="s">
        <v>1485</v>
      </c>
      <c r="AI796" s="375"/>
      <c r="AJ796" s="375"/>
      <c r="AK796" s="375"/>
      <c r="AL796" s="378" t="s">
        <v>1461</v>
      </c>
      <c r="AM796" s="378">
        <v>8</v>
      </c>
      <c r="AN796" s="378">
        <v>0</v>
      </c>
      <c r="AO796" s="378">
        <v>0</v>
      </c>
      <c r="AP796" s="378">
        <v>1</v>
      </c>
      <c r="AQ796" s="378">
        <v>0.5</v>
      </c>
      <c r="AR796" s="378">
        <v>0</v>
      </c>
      <c r="AS796" s="378">
        <v>0</v>
      </c>
      <c r="AT796" s="378">
        <v>0</v>
      </c>
      <c r="AU796" s="378">
        <v>0</v>
      </c>
      <c r="AV796" s="378">
        <v>1</v>
      </c>
      <c r="AW796" s="378">
        <v>0</v>
      </c>
      <c r="AX796" s="378">
        <v>0</v>
      </c>
      <c r="AY796" s="379">
        <v>0.08</v>
      </c>
      <c r="AZ796" s="379">
        <v>1.28</v>
      </c>
    </row>
    <row r="797" spans="2:52" ht="17">
      <c r="B797" t="s">
        <v>1483</v>
      </c>
      <c r="AE797" s="376"/>
      <c r="AF797" s="376" t="s">
        <v>120</v>
      </c>
      <c r="AG797" s="375" t="s">
        <v>2314</v>
      </c>
      <c r="AH797" s="375" t="s">
        <v>1484</v>
      </c>
      <c r="AI797" s="375"/>
      <c r="AJ797" s="375"/>
      <c r="AK797" s="375"/>
      <c r="AL797" s="378" t="s">
        <v>1459</v>
      </c>
      <c r="AM797" s="378">
        <v>7</v>
      </c>
      <c r="AN797" s="378">
        <v>0</v>
      </c>
      <c r="AO797" s="378">
        <v>0</v>
      </c>
      <c r="AP797" s="378">
        <v>1</v>
      </c>
      <c r="AQ797" s="378">
        <v>0.49</v>
      </c>
      <c r="AR797" s="378">
        <v>0</v>
      </c>
      <c r="AS797" s="378">
        <v>0</v>
      </c>
      <c r="AT797" s="378">
        <v>0</v>
      </c>
      <c r="AU797" s="378">
        <v>0</v>
      </c>
      <c r="AV797" s="378">
        <v>1</v>
      </c>
      <c r="AW797" s="378">
        <v>0</v>
      </c>
      <c r="AX797" s="378">
        <v>0</v>
      </c>
      <c r="AY797" s="379">
        <v>0.08</v>
      </c>
      <c r="AZ797" s="379">
        <v>1.28</v>
      </c>
    </row>
    <row r="798" spans="2:52" ht="17">
      <c r="B798" t="s">
        <v>1467</v>
      </c>
      <c r="C798" t="s">
        <v>164</v>
      </c>
      <c r="D798" t="s">
        <v>1531</v>
      </c>
      <c r="H798" t="s">
        <v>1478</v>
      </c>
      <c r="I798">
        <v>26</v>
      </c>
      <c r="J798">
        <v>14</v>
      </c>
      <c r="K798">
        <v>1</v>
      </c>
      <c r="L798">
        <v>0</v>
      </c>
      <c r="M798">
        <v>0</v>
      </c>
      <c r="N798">
        <v>0</v>
      </c>
      <c r="O798">
        <v>0</v>
      </c>
      <c r="P798">
        <v>0</v>
      </c>
      <c r="Q798">
        <v>0</v>
      </c>
      <c r="R798">
        <v>0</v>
      </c>
      <c r="S798">
        <v>1</v>
      </c>
      <c r="T798">
        <v>0</v>
      </c>
      <c r="U798">
        <v>15</v>
      </c>
      <c r="V798">
        <v>9</v>
      </c>
      <c r="W798">
        <v>117</v>
      </c>
      <c r="X798">
        <v>1</v>
      </c>
      <c r="Y798">
        <v>0</v>
      </c>
      <c r="Z798">
        <v>1.17</v>
      </c>
      <c r="AA798">
        <v>19.940000000000001</v>
      </c>
      <c r="AE798" s="376"/>
      <c r="AF798" s="376" t="s">
        <v>120</v>
      </c>
      <c r="AG798" s="375" t="s">
        <v>2315</v>
      </c>
      <c r="AH798" s="375" t="s">
        <v>1493</v>
      </c>
      <c r="AI798" s="375"/>
      <c r="AJ798" s="375"/>
      <c r="AK798" s="375"/>
      <c r="AL798" s="378" t="s">
        <v>1471</v>
      </c>
      <c r="AM798" s="378">
        <v>9</v>
      </c>
      <c r="AN798" s="378">
        <v>0</v>
      </c>
      <c r="AO798" s="378">
        <v>0</v>
      </c>
      <c r="AP798" s="378">
        <v>1</v>
      </c>
      <c r="AQ798" s="378">
        <v>0.48</v>
      </c>
      <c r="AR798" s="378">
        <v>0</v>
      </c>
      <c r="AS798" s="378">
        <v>0</v>
      </c>
      <c r="AT798" s="378">
        <v>0</v>
      </c>
      <c r="AU798" s="378">
        <v>0</v>
      </c>
      <c r="AV798" s="378">
        <v>1</v>
      </c>
      <c r="AW798" s="378">
        <v>0</v>
      </c>
      <c r="AX798" s="378">
        <v>0</v>
      </c>
      <c r="AY798" s="379">
        <v>0.08</v>
      </c>
      <c r="AZ798" s="379">
        <v>1.28</v>
      </c>
    </row>
    <row r="799" spans="2:52" ht="17">
      <c r="B799" t="s">
        <v>1483</v>
      </c>
      <c r="AE799" s="376"/>
      <c r="AF799" s="376" t="s">
        <v>120</v>
      </c>
      <c r="AG799" s="375" t="s">
        <v>2316</v>
      </c>
      <c r="AH799" s="375" t="s">
        <v>1491</v>
      </c>
      <c r="AI799" s="375"/>
      <c r="AJ799" s="375"/>
      <c r="AK799" s="375"/>
      <c r="AL799" s="378" t="s">
        <v>1469</v>
      </c>
      <c r="AM799" s="378">
        <v>14</v>
      </c>
      <c r="AN799" s="378">
        <v>0</v>
      </c>
      <c r="AO799" s="378">
        <v>0</v>
      </c>
      <c r="AP799" s="378">
        <v>1</v>
      </c>
      <c r="AQ799" s="378">
        <v>0.55000000000000004</v>
      </c>
      <c r="AR799" s="378">
        <v>0</v>
      </c>
      <c r="AS799" s="378">
        <v>0</v>
      </c>
      <c r="AT799" s="378">
        <v>0</v>
      </c>
      <c r="AU799" s="378">
        <v>0</v>
      </c>
      <c r="AV799" s="378">
        <v>0</v>
      </c>
      <c r="AW799" s="378">
        <v>0</v>
      </c>
      <c r="AX799" s="378">
        <v>0</v>
      </c>
      <c r="AY799" s="379">
        <v>0.08</v>
      </c>
      <c r="AZ799" s="379">
        <v>1.28</v>
      </c>
    </row>
    <row r="800" spans="2:52" ht="17">
      <c r="B800" t="s">
        <v>120</v>
      </c>
      <c r="C800" t="s">
        <v>1635</v>
      </c>
      <c r="D800" t="s">
        <v>1519</v>
      </c>
      <c r="H800" t="s">
        <v>52</v>
      </c>
      <c r="I800">
        <v>15</v>
      </c>
      <c r="J800">
        <v>11</v>
      </c>
      <c r="K800">
        <v>0</v>
      </c>
      <c r="L800">
        <v>0</v>
      </c>
      <c r="M800">
        <v>0</v>
      </c>
      <c r="N800">
        <v>0</v>
      </c>
      <c r="O800">
        <v>0</v>
      </c>
      <c r="P800">
        <v>0</v>
      </c>
      <c r="Q800">
        <v>0</v>
      </c>
      <c r="R800">
        <v>30</v>
      </c>
      <c r="S800">
        <v>114</v>
      </c>
      <c r="T800">
        <v>1</v>
      </c>
      <c r="U800">
        <v>4</v>
      </c>
      <c r="V800">
        <v>3</v>
      </c>
      <c r="W800">
        <v>16</v>
      </c>
      <c r="X800">
        <v>0</v>
      </c>
      <c r="Y800">
        <v>0</v>
      </c>
      <c r="Z800">
        <v>1.17</v>
      </c>
      <c r="AA800">
        <v>19.91</v>
      </c>
      <c r="AE800" s="376"/>
      <c r="AF800" s="376" t="s">
        <v>120</v>
      </c>
      <c r="AG800" s="375" t="s">
        <v>2317</v>
      </c>
      <c r="AH800" s="375" t="s">
        <v>1490</v>
      </c>
      <c r="AI800" s="375"/>
      <c r="AJ800" s="375"/>
      <c r="AK800" s="375"/>
      <c r="AL800" s="378" t="s">
        <v>1</v>
      </c>
      <c r="AM800" s="378">
        <v>13</v>
      </c>
      <c r="AN800" s="378">
        <v>0</v>
      </c>
      <c r="AO800" s="378">
        <v>0</v>
      </c>
      <c r="AP800" s="378">
        <v>1</v>
      </c>
      <c r="AQ800" s="378">
        <v>0.5</v>
      </c>
      <c r="AR800" s="378">
        <v>0</v>
      </c>
      <c r="AS800" s="378">
        <v>0</v>
      </c>
      <c r="AT800" s="378">
        <v>0</v>
      </c>
      <c r="AU800" s="378">
        <v>0</v>
      </c>
      <c r="AV800" s="378">
        <v>1</v>
      </c>
      <c r="AW800" s="378">
        <v>0</v>
      </c>
      <c r="AX800" s="378">
        <v>0</v>
      </c>
      <c r="AY800" s="379">
        <v>0.08</v>
      </c>
      <c r="AZ800" s="379">
        <v>1.28</v>
      </c>
    </row>
    <row r="801" spans="2:52" ht="17">
      <c r="B801" t="s">
        <v>1483</v>
      </c>
      <c r="AE801" s="376"/>
      <c r="AF801" s="376" t="s">
        <v>120</v>
      </c>
      <c r="AG801" s="375" t="s">
        <v>2318</v>
      </c>
      <c r="AH801" s="375" t="s">
        <v>1493</v>
      </c>
      <c r="AI801" s="375"/>
      <c r="AJ801" s="375"/>
      <c r="AK801" s="375"/>
      <c r="AL801" s="378" t="s">
        <v>1471</v>
      </c>
      <c r="AM801" s="378">
        <v>9</v>
      </c>
      <c r="AN801" s="378">
        <v>0</v>
      </c>
      <c r="AO801" s="378">
        <v>0</v>
      </c>
      <c r="AP801" s="378">
        <v>1</v>
      </c>
      <c r="AQ801" s="378">
        <v>0.48</v>
      </c>
      <c r="AR801" s="378">
        <v>0</v>
      </c>
      <c r="AS801" s="378">
        <v>0</v>
      </c>
      <c r="AT801" s="378">
        <v>0</v>
      </c>
      <c r="AU801" s="378">
        <v>0</v>
      </c>
      <c r="AV801" s="378">
        <v>1</v>
      </c>
      <c r="AW801" s="378">
        <v>0</v>
      </c>
      <c r="AX801" s="378">
        <v>0</v>
      </c>
      <c r="AY801" s="379">
        <v>0.08</v>
      </c>
      <c r="AZ801" s="379">
        <v>1.28</v>
      </c>
    </row>
    <row r="802" spans="2:52" ht="17">
      <c r="B802" t="s">
        <v>120</v>
      </c>
      <c r="C802" t="s">
        <v>1662</v>
      </c>
      <c r="D802" t="s">
        <v>1489</v>
      </c>
      <c r="H802" t="s">
        <v>1466</v>
      </c>
      <c r="I802">
        <v>20</v>
      </c>
      <c r="J802">
        <v>11</v>
      </c>
      <c r="K802">
        <v>0</v>
      </c>
      <c r="L802">
        <v>0</v>
      </c>
      <c r="M802">
        <v>0</v>
      </c>
      <c r="N802">
        <v>0</v>
      </c>
      <c r="O802">
        <v>0</v>
      </c>
      <c r="P802">
        <v>0</v>
      </c>
      <c r="Q802">
        <v>0</v>
      </c>
      <c r="R802">
        <v>0</v>
      </c>
      <c r="S802">
        <v>0</v>
      </c>
      <c r="T802">
        <v>0</v>
      </c>
      <c r="U802">
        <v>18</v>
      </c>
      <c r="V802">
        <v>14</v>
      </c>
      <c r="W802">
        <v>138</v>
      </c>
      <c r="X802">
        <v>1</v>
      </c>
      <c r="Y802">
        <v>0</v>
      </c>
      <c r="Z802">
        <v>1.1599999999999999</v>
      </c>
      <c r="AA802">
        <v>19.73</v>
      </c>
      <c r="AE802" s="376"/>
      <c r="AF802" s="376" t="s">
        <v>120</v>
      </c>
      <c r="AG802" s="375" t="s">
        <v>2319</v>
      </c>
      <c r="AH802" s="375" t="s">
        <v>1524</v>
      </c>
      <c r="AI802" s="375"/>
      <c r="AJ802" s="375"/>
      <c r="AK802" s="375"/>
      <c r="AL802" s="378" t="s">
        <v>1480</v>
      </c>
      <c r="AM802" s="378">
        <v>10</v>
      </c>
      <c r="AN802" s="378">
        <v>0</v>
      </c>
      <c r="AO802" s="378">
        <v>0</v>
      </c>
      <c r="AP802" s="378">
        <v>1</v>
      </c>
      <c r="AQ802" s="378">
        <v>0.49</v>
      </c>
      <c r="AR802" s="378">
        <v>0</v>
      </c>
      <c r="AS802" s="378">
        <v>0</v>
      </c>
      <c r="AT802" s="378">
        <v>0</v>
      </c>
      <c r="AU802" s="378">
        <v>0</v>
      </c>
      <c r="AV802" s="378">
        <v>1</v>
      </c>
      <c r="AW802" s="378">
        <v>0</v>
      </c>
      <c r="AX802" s="378">
        <v>0</v>
      </c>
      <c r="AY802" s="379">
        <v>7.0000000000000007E-2</v>
      </c>
      <c r="AZ802" s="379">
        <v>1.27</v>
      </c>
    </row>
    <row r="803" spans="2:52" ht="17">
      <c r="B803" t="s">
        <v>1483</v>
      </c>
      <c r="AE803" s="376"/>
      <c r="AF803" s="376" t="s">
        <v>120</v>
      </c>
      <c r="AG803" s="375" t="s">
        <v>2320</v>
      </c>
      <c r="AH803" s="375" t="s">
        <v>1519</v>
      </c>
      <c r="AI803" s="375"/>
      <c r="AJ803" s="375"/>
      <c r="AK803" s="375"/>
      <c r="AL803" s="378" t="s">
        <v>52</v>
      </c>
      <c r="AM803" s="378">
        <v>11</v>
      </c>
      <c r="AN803" s="378">
        <v>0</v>
      </c>
      <c r="AO803" s="378">
        <v>0</v>
      </c>
      <c r="AP803" s="378">
        <v>1</v>
      </c>
      <c r="AQ803" s="378">
        <v>0.5</v>
      </c>
      <c r="AR803" s="378">
        <v>0</v>
      </c>
      <c r="AS803" s="378">
        <v>0</v>
      </c>
      <c r="AT803" s="378">
        <v>0</v>
      </c>
      <c r="AU803" s="378">
        <v>0</v>
      </c>
      <c r="AV803" s="378">
        <v>1</v>
      </c>
      <c r="AW803" s="378">
        <v>0</v>
      </c>
      <c r="AX803" s="378">
        <v>0</v>
      </c>
      <c r="AY803" s="379">
        <v>7.0000000000000007E-2</v>
      </c>
      <c r="AZ803" s="379">
        <v>1.27</v>
      </c>
    </row>
    <row r="804" spans="2:52" ht="18">
      <c r="B804" t="s">
        <v>120</v>
      </c>
      <c r="C804" t="s">
        <v>1663</v>
      </c>
      <c r="D804" t="s">
        <v>1546</v>
      </c>
      <c r="H804" t="s">
        <v>1461</v>
      </c>
      <c r="I804">
        <v>1</v>
      </c>
      <c r="J804">
        <v>8</v>
      </c>
      <c r="K804">
        <v>0</v>
      </c>
      <c r="L804">
        <v>0</v>
      </c>
      <c r="M804">
        <v>0</v>
      </c>
      <c r="N804">
        <v>0</v>
      </c>
      <c r="O804">
        <v>0</v>
      </c>
      <c r="P804">
        <v>0</v>
      </c>
      <c r="Q804">
        <v>0</v>
      </c>
      <c r="R804">
        <v>0</v>
      </c>
      <c r="S804">
        <v>0</v>
      </c>
      <c r="T804">
        <v>0</v>
      </c>
      <c r="U804">
        <v>18</v>
      </c>
      <c r="V804">
        <v>14</v>
      </c>
      <c r="W804">
        <v>136</v>
      </c>
      <c r="X804">
        <v>1</v>
      </c>
      <c r="Y804">
        <v>0</v>
      </c>
      <c r="Z804">
        <v>1.1599999999999999</v>
      </c>
      <c r="AA804">
        <v>19.73</v>
      </c>
      <c r="AE804" s="376"/>
      <c r="AF804" s="376" t="s">
        <v>120</v>
      </c>
      <c r="AG804" s="377" t="s">
        <v>2321</v>
      </c>
      <c r="AH804" s="377" t="s">
        <v>1713</v>
      </c>
      <c r="AI804" s="377"/>
      <c r="AJ804" s="377"/>
      <c r="AK804" s="377"/>
      <c r="AL804" s="378" t="s">
        <v>34</v>
      </c>
      <c r="AM804" s="378">
        <v>7</v>
      </c>
      <c r="AN804" s="378">
        <v>0</v>
      </c>
      <c r="AO804" s="378">
        <v>0</v>
      </c>
      <c r="AP804" s="378">
        <v>1</v>
      </c>
      <c r="AQ804" s="378">
        <v>0.49</v>
      </c>
      <c r="AR804" s="378">
        <v>0</v>
      </c>
      <c r="AS804" s="378">
        <v>0</v>
      </c>
      <c r="AT804" s="378">
        <v>0</v>
      </c>
      <c r="AU804" s="378">
        <v>0</v>
      </c>
      <c r="AV804" s="378">
        <v>1</v>
      </c>
      <c r="AW804" s="378">
        <v>0</v>
      </c>
      <c r="AX804" s="378">
        <v>0</v>
      </c>
      <c r="AY804" s="379">
        <v>7.0000000000000007E-2</v>
      </c>
      <c r="AZ804" s="379">
        <v>1.27</v>
      </c>
    </row>
    <row r="805" spans="2:52" ht="17">
      <c r="B805" t="s">
        <v>1483</v>
      </c>
      <c r="AE805" s="376"/>
      <c r="AF805" s="376" t="s">
        <v>120</v>
      </c>
      <c r="AG805" s="375" t="s">
        <v>2322</v>
      </c>
      <c r="AH805" s="375" t="s">
        <v>1505</v>
      </c>
      <c r="AI805" s="375"/>
      <c r="AJ805" s="375"/>
      <c r="AK805" s="375"/>
      <c r="AL805" s="378" t="s">
        <v>34</v>
      </c>
      <c r="AM805" s="378">
        <v>7</v>
      </c>
      <c r="AN805" s="378">
        <v>0</v>
      </c>
      <c r="AO805" s="378">
        <v>0</v>
      </c>
      <c r="AP805" s="378">
        <v>1</v>
      </c>
      <c r="AQ805" s="378">
        <v>0.49</v>
      </c>
      <c r="AR805" s="378">
        <v>0</v>
      </c>
      <c r="AS805" s="378">
        <v>0</v>
      </c>
      <c r="AT805" s="378">
        <v>0</v>
      </c>
      <c r="AU805" s="378">
        <v>0</v>
      </c>
      <c r="AV805" s="378">
        <v>1</v>
      </c>
      <c r="AW805" s="378">
        <v>0</v>
      </c>
      <c r="AX805" s="378">
        <v>0</v>
      </c>
      <c r="AY805" s="379">
        <v>7.0000000000000007E-2</v>
      </c>
      <c r="AZ805" s="379">
        <v>1.27</v>
      </c>
    </row>
    <row r="806" spans="2:52" ht="17">
      <c r="B806" t="s">
        <v>120</v>
      </c>
      <c r="C806" t="s">
        <v>1012</v>
      </c>
      <c r="D806" t="s">
        <v>1485</v>
      </c>
      <c r="H806" t="s">
        <v>1461</v>
      </c>
      <c r="I806">
        <v>29</v>
      </c>
      <c r="J806">
        <v>8</v>
      </c>
      <c r="K806">
        <v>0</v>
      </c>
      <c r="L806">
        <v>0</v>
      </c>
      <c r="M806">
        <v>0</v>
      </c>
      <c r="N806">
        <v>0</v>
      </c>
      <c r="O806">
        <v>0</v>
      </c>
      <c r="P806">
        <v>0</v>
      </c>
      <c r="Q806">
        <v>0</v>
      </c>
      <c r="R806">
        <v>0</v>
      </c>
      <c r="S806">
        <v>0</v>
      </c>
      <c r="T806">
        <v>0</v>
      </c>
      <c r="U806">
        <v>23</v>
      </c>
      <c r="V806">
        <v>14</v>
      </c>
      <c r="W806">
        <v>142</v>
      </c>
      <c r="X806">
        <v>1</v>
      </c>
      <c r="Y806">
        <v>0</v>
      </c>
      <c r="Z806">
        <v>1.1599999999999999</v>
      </c>
      <c r="AA806">
        <v>19.73</v>
      </c>
      <c r="AE806" s="376"/>
      <c r="AF806" s="376" t="s">
        <v>120</v>
      </c>
      <c r="AG806" s="375" t="s">
        <v>2323</v>
      </c>
      <c r="AH806" s="375" t="s">
        <v>1519</v>
      </c>
      <c r="AI806" s="375"/>
      <c r="AJ806" s="375"/>
      <c r="AK806" s="375"/>
      <c r="AL806" s="378" t="s">
        <v>52</v>
      </c>
      <c r="AM806" s="378">
        <v>11</v>
      </c>
      <c r="AN806" s="378">
        <v>0</v>
      </c>
      <c r="AO806" s="378">
        <v>0</v>
      </c>
      <c r="AP806" s="378">
        <v>1</v>
      </c>
      <c r="AQ806" s="378">
        <v>0.5</v>
      </c>
      <c r="AR806" s="378">
        <v>0</v>
      </c>
      <c r="AS806" s="378">
        <v>0</v>
      </c>
      <c r="AT806" s="378">
        <v>0</v>
      </c>
      <c r="AU806" s="378">
        <v>0</v>
      </c>
      <c r="AV806" s="378">
        <v>1</v>
      </c>
      <c r="AW806" s="378">
        <v>0</v>
      </c>
      <c r="AX806" s="378">
        <v>0</v>
      </c>
      <c r="AY806" s="379">
        <v>7.0000000000000007E-2</v>
      </c>
      <c r="AZ806" s="379">
        <v>1.27</v>
      </c>
    </row>
    <row r="807" spans="2:52" ht="17">
      <c r="B807" t="s">
        <v>1483</v>
      </c>
      <c r="AE807" s="376"/>
      <c r="AF807" s="376" t="s">
        <v>120</v>
      </c>
      <c r="AG807" s="375" t="s">
        <v>2324</v>
      </c>
      <c r="AH807" s="375" t="s">
        <v>1501</v>
      </c>
      <c r="AI807" s="375"/>
      <c r="AJ807" s="375"/>
      <c r="AK807" s="375"/>
      <c r="AL807" s="378" t="s">
        <v>53</v>
      </c>
      <c r="AM807" s="378">
        <v>6</v>
      </c>
      <c r="AN807" s="378">
        <v>0</v>
      </c>
      <c r="AO807" s="378">
        <v>0</v>
      </c>
      <c r="AP807" s="378">
        <v>1</v>
      </c>
      <c r="AQ807" s="378">
        <v>0.49</v>
      </c>
      <c r="AR807" s="378">
        <v>0</v>
      </c>
      <c r="AS807" s="378">
        <v>0</v>
      </c>
      <c r="AT807" s="378">
        <v>0</v>
      </c>
      <c r="AU807" s="378">
        <v>0</v>
      </c>
      <c r="AV807" s="378">
        <v>1</v>
      </c>
      <c r="AW807" s="378">
        <v>0</v>
      </c>
      <c r="AX807" s="378">
        <v>0</v>
      </c>
      <c r="AY807" s="379">
        <v>7.0000000000000007E-2</v>
      </c>
      <c r="AZ807" s="379">
        <v>1.27</v>
      </c>
    </row>
    <row r="808" spans="2:52" ht="17">
      <c r="B808" t="s">
        <v>120</v>
      </c>
      <c r="C808" t="s">
        <v>1636</v>
      </c>
      <c r="D808" t="s">
        <v>1498</v>
      </c>
      <c r="H808" t="s">
        <v>1475</v>
      </c>
      <c r="I808">
        <v>29</v>
      </c>
      <c r="J808">
        <v>6</v>
      </c>
      <c r="K808">
        <v>0</v>
      </c>
      <c r="L808">
        <v>0</v>
      </c>
      <c r="M808">
        <v>0</v>
      </c>
      <c r="N808">
        <v>0</v>
      </c>
      <c r="O808">
        <v>0</v>
      </c>
      <c r="P808">
        <v>0</v>
      </c>
      <c r="Q808">
        <v>0</v>
      </c>
      <c r="R808">
        <v>0</v>
      </c>
      <c r="S808">
        <v>0</v>
      </c>
      <c r="T808">
        <v>0</v>
      </c>
      <c r="U808">
        <v>22</v>
      </c>
      <c r="V808">
        <v>16</v>
      </c>
      <c r="W808">
        <v>139</v>
      </c>
      <c r="X808">
        <v>1</v>
      </c>
      <c r="Y808">
        <v>0</v>
      </c>
      <c r="Z808">
        <v>1.1599999999999999</v>
      </c>
      <c r="AA808">
        <v>19.72</v>
      </c>
      <c r="AE808" s="376"/>
      <c r="AF808" s="376" t="s">
        <v>120</v>
      </c>
      <c r="AG808" s="375" t="s">
        <v>2325</v>
      </c>
      <c r="AH808" s="375" t="s">
        <v>1505</v>
      </c>
      <c r="AI808" s="375"/>
      <c r="AJ808" s="375"/>
      <c r="AK808" s="375"/>
      <c r="AL808" s="378" t="s">
        <v>34</v>
      </c>
      <c r="AM808" s="378">
        <v>7</v>
      </c>
      <c r="AN808" s="378">
        <v>0</v>
      </c>
      <c r="AO808" s="378">
        <v>0</v>
      </c>
      <c r="AP808" s="378">
        <v>1</v>
      </c>
      <c r="AQ808" s="378">
        <v>0.49</v>
      </c>
      <c r="AR808" s="378">
        <v>0</v>
      </c>
      <c r="AS808" s="378">
        <v>0</v>
      </c>
      <c r="AT808" s="378">
        <v>0</v>
      </c>
      <c r="AU808" s="378">
        <v>0</v>
      </c>
      <c r="AV808" s="378">
        <v>1</v>
      </c>
      <c r="AW808" s="378">
        <v>0</v>
      </c>
      <c r="AX808" s="378">
        <v>0</v>
      </c>
      <c r="AY808" s="379">
        <v>7.0000000000000007E-2</v>
      </c>
      <c r="AZ808" s="379">
        <v>1.27</v>
      </c>
    </row>
    <row r="809" spans="2:52" ht="17">
      <c r="B809" t="s">
        <v>1483</v>
      </c>
      <c r="AE809" s="376"/>
      <c r="AF809" s="376" t="s">
        <v>120</v>
      </c>
      <c r="AG809" s="375" t="s">
        <v>2326</v>
      </c>
      <c r="AH809" s="375" t="s">
        <v>1505</v>
      </c>
      <c r="AI809" s="375"/>
      <c r="AJ809" s="375"/>
      <c r="AK809" s="375"/>
      <c r="AL809" s="378" t="s">
        <v>34</v>
      </c>
      <c r="AM809" s="378">
        <v>7</v>
      </c>
      <c r="AN809" s="378">
        <v>0</v>
      </c>
      <c r="AO809" s="378">
        <v>0</v>
      </c>
      <c r="AP809" s="378">
        <v>1</v>
      </c>
      <c r="AQ809" s="378">
        <v>0.49</v>
      </c>
      <c r="AR809" s="378">
        <v>0</v>
      </c>
      <c r="AS809" s="378">
        <v>0</v>
      </c>
      <c r="AT809" s="378">
        <v>0</v>
      </c>
      <c r="AU809" s="378">
        <v>0</v>
      </c>
      <c r="AV809" s="378">
        <v>1</v>
      </c>
      <c r="AW809" s="378">
        <v>0</v>
      </c>
      <c r="AX809" s="378">
        <v>0</v>
      </c>
      <c r="AY809" s="379">
        <v>7.0000000000000007E-2</v>
      </c>
      <c r="AZ809" s="379">
        <v>1.27</v>
      </c>
    </row>
    <row r="810" spans="2:52" ht="17">
      <c r="B810" t="s">
        <v>120</v>
      </c>
      <c r="C810" t="s">
        <v>1609</v>
      </c>
      <c r="D810" t="s">
        <v>1484</v>
      </c>
      <c r="H810" t="s">
        <v>1459</v>
      </c>
      <c r="I810">
        <v>20</v>
      </c>
      <c r="J810">
        <v>7</v>
      </c>
      <c r="K810">
        <v>0</v>
      </c>
      <c r="L810">
        <v>0</v>
      </c>
      <c r="M810">
        <v>0</v>
      </c>
      <c r="N810">
        <v>0</v>
      </c>
      <c r="O810">
        <v>0</v>
      </c>
      <c r="P810">
        <v>0</v>
      </c>
      <c r="Q810">
        <v>0</v>
      </c>
      <c r="R810">
        <v>0</v>
      </c>
      <c r="S810">
        <v>0</v>
      </c>
      <c r="T810">
        <v>0</v>
      </c>
      <c r="U810">
        <v>17</v>
      </c>
      <c r="V810">
        <v>8</v>
      </c>
      <c r="W810">
        <v>140</v>
      </c>
      <c r="X810">
        <v>1</v>
      </c>
      <c r="Y810">
        <v>0</v>
      </c>
      <c r="Z810">
        <v>1.1599999999999999</v>
      </c>
      <c r="AA810">
        <v>19.72</v>
      </c>
      <c r="AE810" s="376"/>
      <c r="AF810" s="376" t="s">
        <v>120</v>
      </c>
      <c r="AG810" s="375" t="s">
        <v>2327</v>
      </c>
      <c r="AH810" s="375" t="s">
        <v>1508</v>
      </c>
      <c r="AI810" s="375"/>
      <c r="AJ810" s="375"/>
      <c r="AK810" s="375"/>
      <c r="AL810" s="378" t="s">
        <v>1479</v>
      </c>
      <c r="AM810" s="378">
        <v>9</v>
      </c>
      <c r="AN810" s="378">
        <v>0</v>
      </c>
      <c r="AO810" s="378">
        <v>0</v>
      </c>
      <c r="AP810" s="378">
        <v>1</v>
      </c>
      <c r="AQ810" s="378">
        <v>0.46</v>
      </c>
      <c r="AR810" s="378">
        <v>0</v>
      </c>
      <c r="AS810" s="378">
        <v>0</v>
      </c>
      <c r="AT810" s="378">
        <v>0</v>
      </c>
      <c r="AU810" s="378">
        <v>0</v>
      </c>
      <c r="AV810" s="378">
        <v>1</v>
      </c>
      <c r="AW810" s="378">
        <v>0</v>
      </c>
      <c r="AX810" s="378">
        <v>0</v>
      </c>
      <c r="AY810" s="379">
        <v>7.0000000000000007E-2</v>
      </c>
      <c r="AZ810" s="379">
        <v>1.27</v>
      </c>
    </row>
    <row r="811" spans="2:52" ht="17">
      <c r="B811" t="s">
        <v>1483</v>
      </c>
      <c r="AE811" s="376"/>
      <c r="AF811" s="376" t="s">
        <v>120</v>
      </c>
      <c r="AG811" s="375" t="s">
        <v>2328</v>
      </c>
      <c r="AH811" s="375" t="s">
        <v>1524</v>
      </c>
      <c r="AI811" s="375"/>
      <c r="AJ811" s="375"/>
      <c r="AK811" s="375"/>
      <c r="AL811" s="378" t="s">
        <v>1480</v>
      </c>
      <c r="AM811" s="378">
        <v>10</v>
      </c>
      <c r="AN811" s="378">
        <v>0</v>
      </c>
      <c r="AO811" s="378">
        <v>0</v>
      </c>
      <c r="AP811" s="378">
        <v>1</v>
      </c>
      <c r="AQ811" s="378">
        <v>0.49</v>
      </c>
      <c r="AR811" s="378">
        <v>0</v>
      </c>
      <c r="AS811" s="378">
        <v>0</v>
      </c>
      <c r="AT811" s="378">
        <v>0</v>
      </c>
      <c r="AU811" s="378">
        <v>0</v>
      </c>
      <c r="AV811" s="378">
        <v>1</v>
      </c>
      <c r="AW811" s="378">
        <v>0</v>
      </c>
      <c r="AX811" s="378">
        <v>0</v>
      </c>
      <c r="AY811" s="379">
        <v>7.0000000000000007E-2</v>
      </c>
      <c r="AZ811" s="379">
        <v>1.27</v>
      </c>
    </row>
    <row r="812" spans="2:52" ht="17">
      <c r="B812" t="s">
        <v>120</v>
      </c>
      <c r="C812" t="s">
        <v>1664</v>
      </c>
      <c r="D812" t="s">
        <v>1505</v>
      </c>
      <c r="H812" t="s">
        <v>34</v>
      </c>
      <c r="I812">
        <v>5</v>
      </c>
      <c r="J812">
        <v>7</v>
      </c>
      <c r="K812">
        <v>0</v>
      </c>
      <c r="L812">
        <v>0</v>
      </c>
      <c r="M812">
        <v>0</v>
      </c>
      <c r="N812">
        <v>0</v>
      </c>
      <c r="O812">
        <v>0</v>
      </c>
      <c r="P812">
        <v>0</v>
      </c>
      <c r="Q812">
        <v>0</v>
      </c>
      <c r="R812">
        <v>0</v>
      </c>
      <c r="S812">
        <v>0</v>
      </c>
      <c r="T812">
        <v>0</v>
      </c>
      <c r="U812">
        <v>16</v>
      </c>
      <c r="V812">
        <v>12</v>
      </c>
      <c r="W812">
        <v>138</v>
      </c>
      <c r="X812">
        <v>1</v>
      </c>
      <c r="Y812">
        <v>0</v>
      </c>
      <c r="Z812">
        <v>1.1599999999999999</v>
      </c>
      <c r="AA812">
        <v>19.72</v>
      </c>
      <c r="AE812" s="376"/>
      <c r="AF812" s="376" t="s">
        <v>120</v>
      </c>
      <c r="AG812" s="375" t="s">
        <v>2088</v>
      </c>
      <c r="AH812" s="375" t="s">
        <v>1485</v>
      </c>
      <c r="AI812" s="375"/>
      <c r="AJ812" s="375"/>
      <c r="AK812" s="375"/>
      <c r="AL812" s="378" t="s">
        <v>1461</v>
      </c>
      <c r="AM812" s="378">
        <v>8</v>
      </c>
      <c r="AN812" s="378">
        <v>0</v>
      </c>
      <c r="AO812" s="378">
        <v>0</v>
      </c>
      <c r="AP812" s="378">
        <v>1</v>
      </c>
      <c r="AQ812" s="378">
        <v>0.51</v>
      </c>
      <c r="AR812" s="378">
        <v>0</v>
      </c>
      <c r="AS812" s="378">
        <v>0</v>
      </c>
      <c r="AT812" s="378">
        <v>0</v>
      </c>
      <c r="AU812" s="378">
        <v>0</v>
      </c>
      <c r="AV812" s="378">
        <v>0</v>
      </c>
      <c r="AW812" s="378">
        <v>0</v>
      </c>
      <c r="AX812" s="378">
        <v>0</v>
      </c>
      <c r="AY812" s="379">
        <v>7.0000000000000007E-2</v>
      </c>
      <c r="AZ812" s="379">
        <v>1.25</v>
      </c>
    </row>
    <row r="813" spans="2:52" ht="17">
      <c r="B813" t="s">
        <v>1483</v>
      </c>
      <c r="AE813" s="376"/>
      <c r="AF813" s="376" t="s">
        <v>120</v>
      </c>
      <c r="AG813" s="375" t="s">
        <v>2329</v>
      </c>
      <c r="AH813" s="375" t="s">
        <v>1524</v>
      </c>
      <c r="AI813" s="375"/>
      <c r="AJ813" s="375"/>
      <c r="AK813" s="375"/>
      <c r="AL813" s="378" t="s">
        <v>1480</v>
      </c>
      <c r="AM813" s="378">
        <v>10</v>
      </c>
      <c r="AN813" s="378">
        <v>0</v>
      </c>
      <c r="AO813" s="378">
        <v>0</v>
      </c>
      <c r="AP813" s="378">
        <v>1</v>
      </c>
      <c r="AQ813" s="378">
        <v>0.48</v>
      </c>
      <c r="AR813" s="378">
        <v>0</v>
      </c>
      <c r="AS813" s="378">
        <v>0</v>
      </c>
      <c r="AT813" s="378">
        <v>0</v>
      </c>
      <c r="AU813" s="378">
        <v>0</v>
      </c>
      <c r="AV813" s="378">
        <v>0</v>
      </c>
      <c r="AW813" s="378">
        <v>0</v>
      </c>
      <c r="AX813" s="378">
        <v>0</v>
      </c>
      <c r="AY813" s="379">
        <v>7.0000000000000007E-2</v>
      </c>
      <c r="AZ813" s="379">
        <v>1.24</v>
      </c>
    </row>
    <row r="814" spans="2:52" ht="18">
      <c r="B814" t="s">
        <v>120</v>
      </c>
      <c r="C814" t="s">
        <v>1637</v>
      </c>
      <c r="D814" t="s">
        <v>1500</v>
      </c>
      <c r="H814" t="s">
        <v>1477</v>
      </c>
      <c r="I814">
        <v>13</v>
      </c>
      <c r="J814">
        <v>11</v>
      </c>
      <c r="K814">
        <v>0</v>
      </c>
      <c r="L814">
        <v>0</v>
      </c>
      <c r="M814">
        <v>0</v>
      </c>
      <c r="N814">
        <v>0</v>
      </c>
      <c r="O814">
        <v>0</v>
      </c>
      <c r="P814">
        <v>0</v>
      </c>
      <c r="Q814">
        <v>0</v>
      </c>
      <c r="R814">
        <v>25</v>
      </c>
      <c r="S814">
        <v>100</v>
      </c>
      <c r="T814">
        <v>1</v>
      </c>
      <c r="U814">
        <v>5</v>
      </c>
      <c r="V814">
        <v>4</v>
      </c>
      <c r="W814">
        <v>31</v>
      </c>
      <c r="X814">
        <v>0</v>
      </c>
      <c r="Y814">
        <v>0</v>
      </c>
      <c r="Z814">
        <v>1.1499999999999999</v>
      </c>
      <c r="AA814">
        <v>19.510000000000002</v>
      </c>
      <c r="AE814" s="376"/>
      <c r="AF814" s="376" t="s">
        <v>120</v>
      </c>
      <c r="AG814" s="377" t="s">
        <v>2089</v>
      </c>
      <c r="AH814" s="377" t="s">
        <v>1713</v>
      </c>
      <c r="AI814" s="377"/>
      <c r="AJ814" s="377"/>
      <c r="AK814" s="377"/>
      <c r="AL814" s="378" t="s">
        <v>34</v>
      </c>
      <c r="AM814" s="378">
        <v>7</v>
      </c>
      <c r="AN814" s="378">
        <v>0</v>
      </c>
      <c r="AO814" s="378">
        <v>0</v>
      </c>
      <c r="AP814" s="378">
        <v>1</v>
      </c>
      <c r="AQ814" s="378">
        <v>0.41</v>
      </c>
      <c r="AR814" s="378">
        <v>0</v>
      </c>
      <c r="AS814" s="378">
        <v>0</v>
      </c>
      <c r="AT814" s="378">
        <v>0</v>
      </c>
      <c r="AU814" s="378">
        <v>0</v>
      </c>
      <c r="AV814" s="378">
        <v>0</v>
      </c>
      <c r="AW814" s="378">
        <v>0</v>
      </c>
      <c r="AX814" s="378">
        <v>0</v>
      </c>
      <c r="AY814" s="379">
        <v>0.11</v>
      </c>
      <c r="AZ814" s="379">
        <v>1.21</v>
      </c>
    </row>
    <row r="815" spans="2:52" ht="17">
      <c r="B815" t="s">
        <v>1483</v>
      </c>
      <c r="AE815" s="376"/>
      <c r="AF815" s="376" t="s">
        <v>120</v>
      </c>
      <c r="AG815" s="375" t="s">
        <v>2330</v>
      </c>
      <c r="AH815" s="375" t="s">
        <v>1495</v>
      </c>
      <c r="AI815" s="375"/>
      <c r="AJ815" s="375"/>
      <c r="AK815" s="375"/>
      <c r="AL815" s="378" t="s">
        <v>18</v>
      </c>
      <c r="AM815" s="378">
        <v>9</v>
      </c>
      <c r="AN815" s="378">
        <v>0</v>
      </c>
      <c r="AO815" s="378">
        <v>0</v>
      </c>
      <c r="AP815" s="378">
        <v>1</v>
      </c>
      <c r="AQ815" s="378">
        <v>0.34</v>
      </c>
      <c r="AR815" s="378">
        <v>0</v>
      </c>
      <c r="AS815" s="378">
        <v>0</v>
      </c>
      <c r="AT815" s="378">
        <v>0</v>
      </c>
      <c r="AU815" s="378">
        <v>0</v>
      </c>
      <c r="AV815" s="378">
        <v>0</v>
      </c>
      <c r="AW815" s="378">
        <v>0</v>
      </c>
      <c r="AX815" s="378">
        <v>0</v>
      </c>
      <c r="AY815" s="379">
        <v>7.0000000000000007E-2</v>
      </c>
      <c r="AZ815" s="379">
        <v>1.18</v>
      </c>
    </row>
    <row r="816" spans="2:52" ht="18">
      <c r="B816" t="s">
        <v>120</v>
      </c>
      <c r="C816" t="s">
        <v>1610</v>
      </c>
      <c r="D816" t="s">
        <v>1509</v>
      </c>
      <c r="H816" t="s">
        <v>13</v>
      </c>
      <c r="I816">
        <v>13</v>
      </c>
      <c r="J816">
        <v>14</v>
      </c>
      <c r="K816">
        <v>0</v>
      </c>
      <c r="L816">
        <v>0</v>
      </c>
      <c r="M816">
        <v>0</v>
      </c>
      <c r="N816">
        <v>0</v>
      </c>
      <c r="O816">
        <v>0</v>
      </c>
      <c r="P816">
        <v>0</v>
      </c>
      <c r="Q816">
        <v>0</v>
      </c>
      <c r="R816">
        <v>8</v>
      </c>
      <c r="S816">
        <v>40</v>
      </c>
      <c r="T816">
        <v>0</v>
      </c>
      <c r="U816">
        <v>18</v>
      </c>
      <c r="V816">
        <v>11</v>
      </c>
      <c r="W816">
        <v>84</v>
      </c>
      <c r="X816">
        <v>1</v>
      </c>
      <c r="Y816">
        <v>0</v>
      </c>
      <c r="Z816">
        <v>1.1399999999999999</v>
      </c>
      <c r="AA816">
        <v>19.329999999999998</v>
      </c>
      <c r="AE816" s="376"/>
      <c r="AF816" s="376" t="s">
        <v>120</v>
      </c>
      <c r="AG816" s="377" t="s">
        <v>2331</v>
      </c>
      <c r="AH816" s="377" t="s">
        <v>1731</v>
      </c>
      <c r="AI816" s="377"/>
      <c r="AJ816" s="377"/>
      <c r="AK816" s="377"/>
      <c r="AL816" s="378" t="s">
        <v>1465</v>
      </c>
      <c r="AM816" s="378">
        <v>7</v>
      </c>
      <c r="AN816" s="378">
        <v>0</v>
      </c>
      <c r="AO816" s="378">
        <v>0</v>
      </c>
      <c r="AP816" s="378">
        <v>1</v>
      </c>
      <c r="AQ816" s="378">
        <v>0.34</v>
      </c>
      <c r="AR816" s="378">
        <v>0</v>
      </c>
      <c r="AS816" s="378">
        <v>0</v>
      </c>
      <c r="AT816" s="378">
        <v>0</v>
      </c>
      <c r="AU816" s="378">
        <v>0</v>
      </c>
      <c r="AV816" s="378">
        <v>0</v>
      </c>
      <c r="AW816" s="378">
        <v>0</v>
      </c>
      <c r="AX816" s="378">
        <v>0</v>
      </c>
      <c r="AY816" s="379">
        <v>7.0000000000000007E-2</v>
      </c>
      <c r="AZ816" s="379">
        <v>1.17</v>
      </c>
    </row>
    <row r="817" spans="2:52" ht="18">
      <c r="B817" t="s">
        <v>1483</v>
      </c>
      <c r="AE817" s="376"/>
      <c r="AF817" s="376" t="s">
        <v>120</v>
      </c>
      <c r="AG817" s="377" t="s">
        <v>2332</v>
      </c>
      <c r="AH817" s="377" t="s">
        <v>1722</v>
      </c>
      <c r="AI817" s="377"/>
      <c r="AJ817" s="377"/>
      <c r="AK817" s="377"/>
      <c r="AL817" s="378" t="s">
        <v>1479</v>
      </c>
      <c r="AM817" s="378">
        <v>9</v>
      </c>
      <c r="AN817" s="378">
        <v>0</v>
      </c>
      <c r="AO817" s="378">
        <v>0</v>
      </c>
      <c r="AP817" s="378">
        <v>1</v>
      </c>
      <c r="AQ817" s="378">
        <v>0.34</v>
      </c>
      <c r="AR817" s="378">
        <v>0</v>
      </c>
      <c r="AS817" s="378">
        <v>0</v>
      </c>
      <c r="AT817" s="378">
        <v>0</v>
      </c>
      <c r="AU817" s="378">
        <v>0</v>
      </c>
      <c r="AV817" s="378">
        <v>0</v>
      </c>
      <c r="AW817" s="378">
        <v>0</v>
      </c>
      <c r="AX817" s="378">
        <v>0</v>
      </c>
      <c r="AY817" s="379">
        <v>7.0000000000000007E-2</v>
      </c>
      <c r="AZ817" s="379">
        <v>1.17</v>
      </c>
    </row>
    <row r="818" spans="2:52" ht="17">
      <c r="B818" t="s">
        <v>120</v>
      </c>
      <c r="C818" t="s">
        <v>1665</v>
      </c>
      <c r="D818" t="s">
        <v>1546</v>
      </c>
      <c r="H818" t="s">
        <v>1461</v>
      </c>
      <c r="I818">
        <v>1</v>
      </c>
      <c r="J818">
        <v>8</v>
      </c>
      <c r="K818">
        <v>0</v>
      </c>
      <c r="L818">
        <v>0</v>
      </c>
      <c r="M818">
        <v>0</v>
      </c>
      <c r="N818">
        <v>0</v>
      </c>
      <c r="O818">
        <v>0</v>
      </c>
      <c r="P818">
        <v>0</v>
      </c>
      <c r="Q818">
        <v>0</v>
      </c>
      <c r="R818">
        <v>4</v>
      </c>
      <c r="S818">
        <v>9</v>
      </c>
      <c r="T818">
        <v>0</v>
      </c>
      <c r="U818">
        <v>21</v>
      </c>
      <c r="V818">
        <v>15</v>
      </c>
      <c r="W818">
        <v>126</v>
      </c>
      <c r="X818">
        <v>1</v>
      </c>
      <c r="Y818">
        <v>0</v>
      </c>
      <c r="Z818">
        <v>1.34</v>
      </c>
      <c r="AA818">
        <v>18.72</v>
      </c>
      <c r="AE818" s="376"/>
      <c r="AF818" s="376" t="s">
        <v>120</v>
      </c>
      <c r="AG818" s="375" t="s">
        <v>2333</v>
      </c>
      <c r="AH818" s="375" t="s">
        <v>1524</v>
      </c>
      <c r="AI818" s="375"/>
      <c r="AJ818" s="375"/>
      <c r="AK818" s="375"/>
      <c r="AL818" s="378" t="s">
        <v>1480</v>
      </c>
      <c r="AM818" s="378">
        <v>10</v>
      </c>
      <c r="AN818" s="378">
        <v>0</v>
      </c>
      <c r="AO818" s="378">
        <v>0</v>
      </c>
      <c r="AP818" s="378">
        <v>1</v>
      </c>
      <c r="AQ818" s="378">
        <v>0.34</v>
      </c>
      <c r="AR818" s="378">
        <v>0</v>
      </c>
      <c r="AS818" s="378">
        <v>0</v>
      </c>
      <c r="AT818" s="378">
        <v>0</v>
      </c>
      <c r="AU818" s="378">
        <v>0</v>
      </c>
      <c r="AV818" s="378">
        <v>0</v>
      </c>
      <c r="AW818" s="378">
        <v>0</v>
      </c>
      <c r="AX818" s="378">
        <v>0</v>
      </c>
      <c r="AY818" s="379">
        <v>7.0000000000000007E-2</v>
      </c>
      <c r="AZ818" s="379">
        <v>1.17</v>
      </c>
    </row>
    <row r="819" spans="2:52" ht="18">
      <c r="B819" t="s">
        <v>1483</v>
      </c>
      <c r="AE819" s="376"/>
      <c r="AF819" s="376" t="s">
        <v>120</v>
      </c>
      <c r="AG819" s="377" t="s">
        <v>2334</v>
      </c>
      <c r="AH819" s="377" t="s">
        <v>1723</v>
      </c>
      <c r="AI819" s="377"/>
      <c r="AJ819" s="377"/>
      <c r="AK819" s="377"/>
      <c r="AL819" s="378" t="s">
        <v>433</v>
      </c>
      <c r="AM819" s="378">
        <v>8</v>
      </c>
      <c r="AN819" s="378">
        <v>0</v>
      </c>
      <c r="AO819" s="378">
        <v>0</v>
      </c>
      <c r="AP819" s="378">
        <v>1</v>
      </c>
      <c r="AQ819" s="378">
        <v>0.24</v>
      </c>
      <c r="AR819" s="378">
        <v>0</v>
      </c>
      <c r="AS819" s="378">
        <v>0</v>
      </c>
      <c r="AT819" s="378">
        <v>0</v>
      </c>
      <c r="AU819" s="378">
        <v>0</v>
      </c>
      <c r="AV819" s="378">
        <v>0</v>
      </c>
      <c r="AW819" s="378">
        <v>0</v>
      </c>
      <c r="AX819" s="378">
        <v>0</v>
      </c>
      <c r="AY819" s="379">
        <v>7.0000000000000007E-2</v>
      </c>
      <c r="AZ819" s="379">
        <v>1.1200000000000001</v>
      </c>
    </row>
    <row r="820" spans="2:52" ht="17">
      <c r="B820" t="s">
        <v>120</v>
      </c>
      <c r="C820" t="s">
        <v>968</v>
      </c>
      <c r="D820" t="s">
        <v>1547</v>
      </c>
      <c r="H820" t="s">
        <v>1471</v>
      </c>
      <c r="I820">
        <v>25</v>
      </c>
      <c r="J820">
        <v>9</v>
      </c>
      <c r="K820">
        <v>2</v>
      </c>
      <c r="L820">
        <v>0</v>
      </c>
      <c r="M820">
        <v>0</v>
      </c>
      <c r="N820">
        <v>0</v>
      </c>
      <c r="O820">
        <v>0</v>
      </c>
      <c r="P820">
        <v>0</v>
      </c>
      <c r="Q820">
        <v>0</v>
      </c>
      <c r="R820">
        <v>0</v>
      </c>
      <c r="S820">
        <v>0</v>
      </c>
      <c r="T820">
        <v>0</v>
      </c>
      <c r="U820">
        <v>15</v>
      </c>
      <c r="V820">
        <v>12</v>
      </c>
      <c r="W820">
        <v>120</v>
      </c>
      <c r="X820">
        <v>1</v>
      </c>
      <c r="Y820">
        <v>0</v>
      </c>
      <c r="Z820">
        <v>1.07</v>
      </c>
      <c r="AA820">
        <v>18.13</v>
      </c>
      <c r="AE820" s="376"/>
      <c r="AF820" s="376" t="s">
        <v>120</v>
      </c>
      <c r="AG820" s="375" t="s">
        <v>2335</v>
      </c>
      <c r="AH820" s="375" t="s">
        <v>1484</v>
      </c>
      <c r="AI820" s="375"/>
      <c r="AJ820" s="375"/>
      <c r="AK820" s="375"/>
      <c r="AL820" s="378" t="s">
        <v>1459</v>
      </c>
      <c r="AM820" s="378">
        <v>7</v>
      </c>
      <c r="AN820" s="378">
        <v>0</v>
      </c>
      <c r="AO820" s="378">
        <v>0</v>
      </c>
      <c r="AP820" s="378">
        <v>1</v>
      </c>
      <c r="AQ820" s="378">
        <v>0.22</v>
      </c>
      <c r="AR820" s="378">
        <v>0</v>
      </c>
      <c r="AS820" s="378">
        <v>0</v>
      </c>
      <c r="AT820" s="378">
        <v>0</v>
      </c>
      <c r="AU820" s="378">
        <v>0</v>
      </c>
      <c r="AV820" s="378">
        <v>1</v>
      </c>
      <c r="AW820" s="378">
        <v>0</v>
      </c>
      <c r="AX820" s="378">
        <v>0</v>
      </c>
      <c r="AY820" s="379">
        <v>7.0000000000000007E-2</v>
      </c>
      <c r="AZ820" s="379">
        <v>1.1100000000000001</v>
      </c>
    </row>
    <row r="821" spans="2:52">
      <c r="B821" t="s">
        <v>1483</v>
      </c>
    </row>
    <row r="822" spans="2:52">
      <c r="B822" t="s">
        <v>120</v>
      </c>
      <c r="C822" t="s">
        <v>1666</v>
      </c>
      <c r="D822" t="s">
        <v>1495</v>
      </c>
      <c r="H822" t="s">
        <v>18</v>
      </c>
      <c r="I822">
        <v>18</v>
      </c>
      <c r="J822">
        <v>9</v>
      </c>
      <c r="K822">
        <v>0</v>
      </c>
      <c r="L822">
        <v>0</v>
      </c>
      <c r="M822">
        <v>0</v>
      </c>
      <c r="N822">
        <v>0</v>
      </c>
      <c r="O822">
        <v>0</v>
      </c>
      <c r="P822">
        <v>0</v>
      </c>
      <c r="Q822">
        <v>0</v>
      </c>
      <c r="R822">
        <v>0</v>
      </c>
      <c r="S822">
        <v>0</v>
      </c>
      <c r="T822">
        <v>0</v>
      </c>
      <c r="U822">
        <v>17</v>
      </c>
      <c r="V822">
        <v>13</v>
      </c>
      <c r="W822">
        <v>127</v>
      </c>
      <c r="X822">
        <v>1</v>
      </c>
      <c r="Y822">
        <v>0</v>
      </c>
      <c r="Z822">
        <v>1.07</v>
      </c>
      <c r="AA822">
        <v>18.13</v>
      </c>
    </row>
    <row r="823" spans="2:52">
      <c r="B823" t="s">
        <v>1483</v>
      </c>
    </row>
    <row r="824" spans="2:52">
      <c r="B824" t="s">
        <v>120</v>
      </c>
      <c r="C824" t="s">
        <v>1667</v>
      </c>
      <c r="D824" t="s">
        <v>1487</v>
      </c>
      <c r="H824" t="s">
        <v>1463</v>
      </c>
      <c r="I824">
        <v>27</v>
      </c>
      <c r="J824">
        <v>10</v>
      </c>
      <c r="K824">
        <v>0</v>
      </c>
      <c r="L824">
        <v>0</v>
      </c>
      <c r="M824">
        <v>0</v>
      </c>
      <c r="N824">
        <v>0</v>
      </c>
      <c r="O824">
        <v>0</v>
      </c>
      <c r="P824">
        <v>0</v>
      </c>
      <c r="Q824">
        <v>0</v>
      </c>
      <c r="R824">
        <v>0</v>
      </c>
      <c r="S824">
        <v>0</v>
      </c>
      <c r="T824">
        <v>0</v>
      </c>
      <c r="U824">
        <v>20</v>
      </c>
      <c r="V824">
        <v>14</v>
      </c>
      <c r="W824">
        <v>125</v>
      </c>
      <c r="X824">
        <v>1</v>
      </c>
      <c r="Y824">
        <v>0</v>
      </c>
      <c r="Z824">
        <v>1.07</v>
      </c>
      <c r="AA824">
        <v>18.13</v>
      </c>
    </row>
    <row r="825" spans="2:52">
      <c r="B825" t="s">
        <v>1483</v>
      </c>
    </row>
    <row r="826" spans="2:52">
      <c r="B826" t="s">
        <v>120</v>
      </c>
      <c r="C826" t="s">
        <v>1668</v>
      </c>
      <c r="D826" t="s">
        <v>1490</v>
      </c>
      <c r="H826" t="s">
        <v>1</v>
      </c>
      <c r="I826">
        <v>12</v>
      </c>
      <c r="J826">
        <v>13</v>
      </c>
      <c r="K826">
        <v>0</v>
      </c>
      <c r="L826">
        <v>0</v>
      </c>
      <c r="M826">
        <v>0</v>
      </c>
      <c r="N826">
        <v>0</v>
      </c>
      <c r="O826">
        <v>0</v>
      </c>
      <c r="P826">
        <v>0</v>
      </c>
      <c r="Q826">
        <v>0</v>
      </c>
      <c r="R826">
        <v>0</v>
      </c>
      <c r="S826">
        <v>0</v>
      </c>
      <c r="T826">
        <v>0</v>
      </c>
      <c r="U826">
        <v>15</v>
      </c>
      <c r="V826">
        <v>12</v>
      </c>
      <c r="W826">
        <v>124</v>
      </c>
      <c r="X826">
        <v>1</v>
      </c>
      <c r="Y826">
        <v>0</v>
      </c>
      <c r="Z826">
        <v>1.07</v>
      </c>
      <c r="AA826">
        <v>18.12</v>
      </c>
    </row>
    <row r="827" spans="2:52">
      <c r="B827" t="s">
        <v>1483</v>
      </c>
    </row>
    <row r="828" spans="2:52">
      <c r="B828" t="s">
        <v>120</v>
      </c>
      <c r="C828" t="s">
        <v>1611</v>
      </c>
      <c r="D828" t="s">
        <v>1523</v>
      </c>
      <c r="H828" t="s">
        <v>29</v>
      </c>
      <c r="I828">
        <v>30</v>
      </c>
      <c r="J828">
        <v>10</v>
      </c>
      <c r="K828">
        <v>0</v>
      </c>
      <c r="L828">
        <v>0</v>
      </c>
      <c r="M828">
        <v>0</v>
      </c>
      <c r="N828">
        <v>0</v>
      </c>
      <c r="O828">
        <v>0</v>
      </c>
      <c r="P828">
        <v>0</v>
      </c>
      <c r="Q828">
        <v>0</v>
      </c>
      <c r="R828">
        <v>2</v>
      </c>
      <c r="S828">
        <v>0</v>
      </c>
      <c r="T828">
        <v>0</v>
      </c>
      <c r="U828">
        <v>21</v>
      </c>
      <c r="V828">
        <v>10</v>
      </c>
      <c r="W828">
        <v>132</v>
      </c>
      <c r="X828">
        <v>1</v>
      </c>
      <c r="Y828">
        <v>0</v>
      </c>
      <c r="Z828">
        <v>1.07</v>
      </c>
      <c r="AA828">
        <v>18.12</v>
      </c>
    </row>
    <row r="829" spans="2:52">
      <c r="B829" t="s">
        <v>1483</v>
      </c>
    </row>
    <row r="830" spans="2:52">
      <c r="B830" t="s">
        <v>1462</v>
      </c>
      <c r="C830" t="s">
        <v>630</v>
      </c>
      <c r="D830" t="s">
        <v>1486</v>
      </c>
      <c r="H830" t="s">
        <v>433</v>
      </c>
      <c r="I830">
        <v>27</v>
      </c>
      <c r="J830">
        <v>8</v>
      </c>
      <c r="K830">
        <v>1</v>
      </c>
      <c r="L830">
        <v>0</v>
      </c>
      <c r="M830">
        <v>0</v>
      </c>
      <c r="N830">
        <v>0</v>
      </c>
      <c r="O830">
        <v>0</v>
      </c>
      <c r="P830">
        <v>0</v>
      </c>
      <c r="Q830">
        <v>0</v>
      </c>
      <c r="R830">
        <v>30</v>
      </c>
      <c r="S830">
        <v>77</v>
      </c>
      <c r="T830">
        <v>1</v>
      </c>
      <c r="U830">
        <v>1</v>
      </c>
      <c r="V830">
        <v>1</v>
      </c>
      <c r="W830">
        <v>4</v>
      </c>
      <c r="X830">
        <v>0</v>
      </c>
      <c r="Y830">
        <v>0</v>
      </c>
      <c r="Z830">
        <v>1.01</v>
      </c>
      <c r="AA830">
        <v>17.2</v>
      </c>
    </row>
    <row r="831" spans="2:52">
      <c r="B831" t="s">
        <v>1483</v>
      </c>
    </row>
    <row r="832" spans="2:52">
      <c r="B832" t="s">
        <v>120</v>
      </c>
      <c r="C832" t="s">
        <v>45</v>
      </c>
      <c r="D832" t="s">
        <v>1502</v>
      </c>
      <c r="H832" t="s">
        <v>1478</v>
      </c>
      <c r="I832">
        <v>30</v>
      </c>
      <c r="J832">
        <v>14</v>
      </c>
      <c r="K832">
        <v>1</v>
      </c>
      <c r="L832">
        <v>0</v>
      </c>
      <c r="M832">
        <v>20</v>
      </c>
      <c r="N832">
        <v>13</v>
      </c>
      <c r="O832">
        <v>137</v>
      </c>
      <c r="P832">
        <v>1</v>
      </c>
      <c r="Q832">
        <v>0</v>
      </c>
      <c r="R832">
        <v>5</v>
      </c>
      <c r="S832">
        <v>18</v>
      </c>
      <c r="T832">
        <v>0</v>
      </c>
      <c r="U832">
        <v>0</v>
      </c>
      <c r="V832">
        <v>0</v>
      </c>
      <c r="W832">
        <v>0</v>
      </c>
      <c r="X832">
        <v>0</v>
      </c>
      <c r="Y832">
        <v>0</v>
      </c>
      <c r="Z832">
        <v>1</v>
      </c>
      <c r="AA832">
        <v>17.05</v>
      </c>
    </row>
    <row r="833" spans="2:27">
      <c r="B833" t="s">
        <v>1483</v>
      </c>
    </row>
    <row r="834" spans="2:27">
      <c r="B834" t="s">
        <v>120</v>
      </c>
      <c r="C834" t="s">
        <v>1612</v>
      </c>
      <c r="D834" t="s">
        <v>1511</v>
      </c>
      <c r="H834" t="s">
        <v>49</v>
      </c>
      <c r="I834">
        <v>22</v>
      </c>
      <c r="J834">
        <v>14</v>
      </c>
      <c r="K834">
        <v>0</v>
      </c>
      <c r="L834">
        <v>0</v>
      </c>
      <c r="M834">
        <v>0</v>
      </c>
      <c r="N834">
        <v>0</v>
      </c>
      <c r="O834">
        <v>0</v>
      </c>
      <c r="P834">
        <v>0</v>
      </c>
      <c r="Q834">
        <v>0</v>
      </c>
      <c r="R834">
        <v>2</v>
      </c>
      <c r="S834">
        <v>2</v>
      </c>
      <c r="T834">
        <v>0</v>
      </c>
      <c r="U834">
        <v>14</v>
      </c>
      <c r="V834">
        <v>11</v>
      </c>
      <c r="W834">
        <v>105</v>
      </c>
      <c r="X834">
        <v>1</v>
      </c>
      <c r="Y834">
        <v>1</v>
      </c>
      <c r="Z834">
        <v>1</v>
      </c>
      <c r="AA834">
        <v>16.920000000000002</v>
      </c>
    </row>
    <row r="835" spans="2:27">
      <c r="B835" t="s">
        <v>1483</v>
      </c>
    </row>
    <row r="836" spans="2:27">
      <c r="B836" t="s">
        <v>120</v>
      </c>
      <c r="C836" t="s">
        <v>483</v>
      </c>
      <c r="D836" t="s">
        <v>1498</v>
      </c>
      <c r="H836" t="s">
        <v>1475</v>
      </c>
      <c r="I836">
        <v>32</v>
      </c>
      <c r="J836">
        <v>6</v>
      </c>
      <c r="K836">
        <v>0</v>
      </c>
      <c r="L836">
        <v>0</v>
      </c>
      <c r="M836">
        <v>0</v>
      </c>
      <c r="N836">
        <v>0</v>
      </c>
      <c r="O836">
        <v>0</v>
      </c>
      <c r="P836">
        <v>0</v>
      </c>
      <c r="Q836">
        <v>0</v>
      </c>
      <c r="R836">
        <v>0</v>
      </c>
      <c r="S836">
        <v>0</v>
      </c>
      <c r="T836">
        <v>0</v>
      </c>
      <c r="U836">
        <v>21</v>
      </c>
      <c r="V836">
        <v>13</v>
      </c>
      <c r="W836">
        <v>115</v>
      </c>
      <c r="X836">
        <v>1</v>
      </c>
      <c r="Y836">
        <v>0</v>
      </c>
      <c r="Z836">
        <v>0.98</v>
      </c>
      <c r="AA836">
        <v>16.64</v>
      </c>
    </row>
    <row r="837" spans="2:27">
      <c r="B837" t="s">
        <v>1483</v>
      </c>
    </row>
    <row r="838" spans="2:27">
      <c r="B838" t="s">
        <v>120</v>
      </c>
      <c r="C838" t="s">
        <v>1669</v>
      </c>
      <c r="D838" t="s">
        <v>1506</v>
      </c>
      <c r="H838" t="s">
        <v>16</v>
      </c>
      <c r="I838">
        <v>31</v>
      </c>
      <c r="J838">
        <v>6</v>
      </c>
      <c r="K838">
        <v>0</v>
      </c>
      <c r="L838">
        <v>0</v>
      </c>
      <c r="M838">
        <v>0</v>
      </c>
      <c r="N838">
        <v>0</v>
      </c>
      <c r="O838">
        <v>0</v>
      </c>
      <c r="P838">
        <v>0</v>
      </c>
      <c r="Q838">
        <v>0</v>
      </c>
      <c r="R838">
        <v>0</v>
      </c>
      <c r="S838">
        <v>0</v>
      </c>
      <c r="T838">
        <v>0</v>
      </c>
      <c r="U838">
        <v>15</v>
      </c>
      <c r="V838">
        <v>12</v>
      </c>
      <c r="W838">
        <v>106</v>
      </c>
      <c r="X838">
        <v>1</v>
      </c>
      <c r="Y838">
        <v>0</v>
      </c>
      <c r="Z838">
        <v>0.98</v>
      </c>
      <c r="AA838">
        <v>16.63</v>
      </c>
    </row>
    <row r="839" spans="2:27">
      <c r="B839" t="s">
        <v>1483</v>
      </c>
    </row>
    <row r="840" spans="2:27">
      <c r="B840" t="s">
        <v>120</v>
      </c>
      <c r="C840" t="s">
        <v>1670</v>
      </c>
      <c r="D840" t="s">
        <v>1522</v>
      </c>
      <c r="H840" t="s">
        <v>1463</v>
      </c>
      <c r="I840">
        <v>27</v>
      </c>
      <c r="J840">
        <v>10</v>
      </c>
      <c r="K840">
        <v>0</v>
      </c>
      <c r="L840">
        <v>0</v>
      </c>
      <c r="M840">
        <v>0</v>
      </c>
      <c r="N840">
        <v>0</v>
      </c>
      <c r="O840">
        <v>0</v>
      </c>
      <c r="P840">
        <v>0</v>
      </c>
      <c r="Q840">
        <v>0</v>
      </c>
      <c r="R840">
        <v>0</v>
      </c>
      <c r="S840">
        <v>0</v>
      </c>
      <c r="T840">
        <v>0</v>
      </c>
      <c r="U840">
        <v>15</v>
      </c>
      <c r="V840">
        <v>12</v>
      </c>
      <c r="W840">
        <v>112</v>
      </c>
      <c r="X840">
        <v>1</v>
      </c>
      <c r="Y840">
        <v>0</v>
      </c>
      <c r="Z840">
        <v>0.98</v>
      </c>
      <c r="AA840">
        <v>16.63</v>
      </c>
    </row>
    <row r="841" spans="2:27">
      <c r="B841" t="s">
        <v>1483</v>
      </c>
    </row>
    <row r="842" spans="2:27">
      <c r="B842" t="s">
        <v>120</v>
      </c>
      <c r="C842" t="s">
        <v>1017</v>
      </c>
      <c r="D842" t="s">
        <v>1544</v>
      </c>
      <c r="H842" t="s">
        <v>53</v>
      </c>
      <c r="I842">
        <v>9</v>
      </c>
      <c r="J842">
        <v>6</v>
      </c>
      <c r="K842">
        <v>0</v>
      </c>
      <c r="L842">
        <v>0</v>
      </c>
      <c r="M842">
        <v>0</v>
      </c>
      <c r="N842">
        <v>0</v>
      </c>
      <c r="O842">
        <v>0</v>
      </c>
      <c r="P842">
        <v>0</v>
      </c>
      <c r="Q842">
        <v>0</v>
      </c>
      <c r="R842">
        <v>0</v>
      </c>
      <c r="S842">
        <v>0</v>
      </c>
      <c r="T842">
        <v>0</v>
      </c>
      <c r="U842">
        <v>14</v>
      </c>
      <c r="V842">
        <v>11</v>
      </c>
      <c r="W842">
        <v>104</v>
      </c>
      <c r="X842">
        <v>1</v>
      </c>
      <c r="Y842">
        <v>0</v>
      </c>
      <c r="Z842">
        <v>0.98</v>
      </c>
      <c r="AA842">
        <v>16.63</v>
      </c>
    </row>
    <row r="843" spans="2:27">
      <c r="B843" t="s">
        <v>1483</v>
      </c>
    </row>
    <row r="844" spans="2:27">
      <c r="B844" t="s">
        <v>120</v>
      </c>
      <c r="C844" t="s">
        <v>671</v>
      </c>
      <c r="D844" t="s">
        <v>1502</v>
      </c>
      <c r="H844" t="s">
        <v>1478</v>
      </c>
      <c r="I844">
        <v>19</v>
      </c>
      <c r="J844">
        <v>14</v>
      </c>
      <c r="K844">
        <v>0</v>
      </c>
      <c r="L844">
        <v>0</v>
      </c>
      <c r="M844">
        <v>0</v>
      </c>
      <c r="N844">
        <v>0</v>
      </c>
      <c r="O844">
        <v>0</v>
      </c>
      <c r="P844">
        <v>0</v>
      </c>
      <c r="Q844">
        <v>0</v>
      </c>
      <c r="R844">
        <v>0</v>
      </c>
      <c r="S844">
        <v>0</v>
      </c>
      <c r="T844">
        <v>0</v>
      </c>
      <c r="U844">
        <v>15</v>
      </c>
      <c r="V844">
        <v>9</v>
      </c>
      <c r="W844">
        <v>114</v>
      </c>
      <c r="X844">
        <v>1</v>
      </c>
      <c r="Y844">
        <v>0</v>
      </c>
      <c r="Z844">
        <v>0.98</v>
      </c>
      <c r="AA844">
        <v>16.63</v>
      </c>
    </row>
    <row r="845" spans="2:27">
      <c r="B845" t="s">
        <v>1483</v>
      </c>
    </row>
    <row r="846" spans="2:27">
      <c r="B846" t="s">
        <v>120</v>
      </c>
      <c r="C846" t="s">
        <v>673</v>
      </c>
      <c r="D846" t="s">
        <v>1491</v>
      </c>
      <c r="H846" t="s">
        <v>1469</v>
      </c>
      <c r="I846">
        <v>11</v>
      </c>
      <c r="J846">
        <v>14</v>
      </c>
      <c r="K846">
        <v>0</v>
      </c>
      <c r="L846">
        <v>0</v>
      </c>
      <c r="M846">
        <v>0</v>
      </c>
      <c r="N846">
        <v>0</v>
      </c>
      <c r="O846">
        <v>0</v>
      </c>
      <c r="P846">
        <v>0</v>
      </c>
      <c r="Q846">
        <v>0</v>
      </c>
      <c r="R846">
        <v>0</v>
      </c>
      <c r="S846">
        <v>0</v>
      </c>
      <c r="T846">
        <v>0</v>
      </c>
      <c r="U846">
        <v>15</v>
      </c>
      <c r="V846">
        <v>11</v>
      </c>
      <c r="W846">
        <v>114</v>
      </c>
      <c r="X846">
        <v>1</v>
      </c>
      <c r="Y846">
        <v>0</v>
      </c>
      <c r="Z846">
        <v>0.98</v>
      </c>
      <c r="AA846">
        <v>16.63</v>
      </c>
    </row>
    <row r="847" spans="2:27">
      <c r="B847" t="s">
        <v>1483</v>
      </c>
    </row>
    <row r="848" spans="2:27">
      <c r="B848" t="s">
        <v>120</v>
      </c>
      <c r="C848" t="s">
        <v>1671</v>
      </c>
      <c r="D848" t="s">
        <v>1488</v>
      </c>
      <c r="H848" t="s">
        <v>1465</v>
      </c>
      <c r="I848">
        <v>23</v>
      </c>
      <c r="J848">
        <v>7</v>
      </c>
      <c r="K848">
        <v>0</v>
      </c>
      <c r="L848">
        <v>0</v>
      </c>
      <c r="M848">
        <v>0</v>
      </c>
      <c r="N848">
        <v>0</v>
      </c>
      <c r="O848">
        <v>0</v>
      </c>
      <c r="P848">
        <v>0</v>
      </c>
      <c r="Q848">
        <v>0</v>
      </c>
      <c r="R848">
        <v>0</v>
      </c>
      <c r="S848">
        <v>0</v>
      </c>
      <c r="T848">
        <v>0</v>
      </c>
      <c r="U848">
        <v>12</v>
      </c>
      <c r="V848">
        <v>10</v>
      </c>
      <c r="W848">
        <v>102</v>
      </c>
      <c r="X848">
        <v>1</v>
      </c>
      <c r="Y848">
        <v>0</v>
      </c>
      <c r="Z848">
        <v>0.98</v>
      </c>
      <c r="AA848">
        <v>16.63</v>
      </c>
    </row>
    <row r="849" spans="2:27">
      <c r="B849" t="s">
        <v>1483</v>
      </c>
    </row>
    <row r="850" spans="2:27">
      <c r="B850" t="s">
        <v>120</v>
      </c>
      <c r="C850" t="s">
        <v>1672</v>
      </c>
      <c r="D850" t="s">
        <v>1485</v>
      </c>
      <c r="H850" t="s">
        <v>1461</v>
      </c>
      <c r="I850">
        <v>1</v>
      </c>
      <c r="J850">
        <v>8</v>
      </c>
      <c r="K850">
        <v>0</v>
      </c>
      <c r="L850">
        <v>0</v>
      </c>
      <c r="M850">
        <v>0</v>
      </c>
      <c r="N850">
        <v>0</v>
      </c>
      <c r="O850">
        <v>0</v>
      </c>
      <c r="P850">
        <v>0</v>
      </c>
      <c r="Q850">
        <v>0</v>
      </c>
      <c r="R850">
        <v>0</v>
      </c>
      <c r="S850">
        <v>0</v>
      </c>
      <c r="T850">
        <v>0</v>
      </c>
      <c r="U850">
        <v>18</v>
      </c>
      <c r="V850">
        <v>14</v>
      </c>
      <c r="W850">
        <v>113</v>
      </c>
      <c r="X850">
        <v>1</v>
      </c>
      <c r="Y850">
        <v>0</v>
      </c>
      <c r="Z850">
        <v>0.98</v>
      </c>
      <c r="AA850">
        <v>16.63</v>
      </c>
    </row>
    <row r="851" spans="2:27">
      <c r="B851" t="s">
        <v>1483</v>
      </c>
    </row>
    <row r="852" spans="2:27">
      <c r="B852" t="s">
        <v>120</v>
      </c>
      <c r="C852" t="s">
        <v>1673</v>
      </c>
      <c r="D852" t="s">
        <v>1500</v>
      </c>
      <c r="H852" t="s">
        <v>1477</v>
      </c>
      <c r="I852">
        <v>17</v>
      </c>
      <c r="J852">
        <v>11</v>
      </c>
      <c r="K852">
        <v>0</v>
      </c>
      <c r="L852">
        <v>0</v>
      </c>
      <c r="M852">
        <v>0</v>
      </c>
      <c r="N852">
        <v>0</v>
      </c>
      <c r="O852">
        <v>0</v>
      </c>
      <c r="P852">
        <v>0</v>
      </c>
      <c r="Q852">
        <v>0</v>
      </c>
      <c r="R852">
        <v>0</v>
      </c>
      <c r="S852">
        <v>0</v>
      </c>
      <c r="T852">
        <v>0</v>
      </c>
      <c r="U852">
        <v>15</v>
      </c>
      <c r="V852">
        <v>12</v>
      </c>
      <c r="W852">
        <v>106</v>
      </c>
      <c r="X852">
        <v>1</v>
      </c>
      <c r="Y852">
        <v>0</v>
      </c>
      <c r="Z852">
        <v>0.98</v>
      </c>
      <c r="AA852">
        <v>16.62</v>
      </c>
    </row>
    <row r="853" spans="2:27">
      <c r="B853" t="s">
        <v>1483</v>
      </c>
    </row>
    <row r="854" spans="2:27">
      <c r="B854" t="s">
        <v>120</v>
      </c>
      <c r="C854" t="s">
        <v>1674</v>
      </c>
      <c r="D854" t="s">
        <v>1504</v>
      </c>
      <c r="H854" t="s">
        <v>36</v>
      </c>
      <c r="I854">
        <v>4</v>
      </c>
      <c r="J854">
        <v>11</v>
      </c>
      <c r="K854">
        <v>0</v>
      </c>
      <c r="L854">
        <v>0</v>
      </c>
      <c r="M854">
        <v>0</v>
      </c>
      <c r="N854">
        <v>0</v>
      </c>
      <c r="O854">
        <v>0</v>
      </c>
      <c r="P854">
        <v>0</v>
      </c>
      <c r="Q854">
        <v>0</v>
      </c>
      <c r="R854">
        <v>0</v>
      </c>
      <c r="S854">
        <v>0</v>
      </c>
      <c r="T854">
        <v>0</v>
      </c>
      <c r="U854">
        <v>14</v>
      </c>
      <c r="V854">
        <v>12</v>
      </c>
      <c r="W854">
        <v>111</v>
      </c>
      <c r="X854">
        <v>1</v>
      </c>
      <c r="Y854">
        <v>0</v>
      </c>
      <c r="Z854">
        <v>0.98</v>
      </c>
      <c r="AA854">
        <v>16.62</v>
      </c>
    </row>
    <row r="855" spans="2:27">
      <c r="B855" t="s">
        <v>1483</v>
      </c>
    </row>
    <row r="856" spans="2:27">
      <c r="B856" t="s">
        <v>120</v>
      </c>
      <c r="C856" t="s">
        <v>1675</v>
      </c>
      <c r="D856" t="s">
        <v>1514</v>
      </c>
      <c r="H856" t="s">
        <v>1481</v>
      </c>
      <c r="I856">
        <v>24</v>
      </c>
      <c r="J856">
        <v>9</v>
      </c>
      <c r="K856">
        <v>0</v>
      </c>
      <c r="L856">
        <v>0</v>
      </c>
      <c r="M856">
        <v>0</v>
      </c>
      <c r="N856">
        <v>0</v>
      </c>
      <c r="O856">
        <v>0</v>
      </c>
      <c r="P856">
        <v>0</v>
      </c>
      <c r="Q856">
        <v>0</v>
      </c>
      <c r="R856">
        <v>0</v>
      </c>
      <c r="S856">
        <v>0</v>
      </c>
      <c r="T856">
        <v>0</v>
      </c>
      <c r="U856">
        <v>16</v>
      </c>
      <c r="V856">
        <v>13</v>
      </c>
      <c r="W856">
        <v>109</v>
      </c>
      <c r="X856">
        <v>1</v>
      </c>
      <c r="Y856">
        <v>0</v>
      </c>
      <c r="Z856">
        <v>0.98</v>
      </c>
      <c r="AA856">
        <v>16.62</v>
      </c>
    </row>
    <row r="857" spans="2:27">
      <c r="B857" t="s">
        <v>1483</v>
      </c>
    </row>
    <row r="858" spans="2:27">
      <c r="B858" t="s">
        <v>120</v>
      </c>
      <c r="C858" t="s">
        <v>1676</v>
      </c>
      <c r="D858" t="s">
        <v>1501</v>
      </c>
      <c r="H858" t="s">
        <v>53</v>
      </c>
      <c r="I858">
        <v>9</v>
      </c>
      <c r="J858">
        <v>6</v>
      </c>
      <c r="K858">
        <v>0</v>
      </c>
      <c r="L858">
        <v>0</v>
      </c>
      <c r="M858">
        <v>0</v>
      </c>
      <c r="N858">
        <v>0</v>
      </c>
      <c r="O858">
        <v>0</v>
      </c>
      <c r="P858">
        <v>0</v>
      </c>
      <c r="Q858">
        <v>0</v>
      </c>
      <c r="R858">
        <v>0</v>
      </c>
      <c r="S858">
        <v>0</v>
      </c>
      <c r="T858">
        <v>0</v>
      </c>
      <c r="U858">
        <v>14</v>
      </c>
      <c r="V858">
        <v>11</v>
      </c>
      <c r="W858">
        <v>106</v>
      </c>
      <c r="X858">
        <v>1</v>
      </c>
      <c r="Y858">
        <v>0</v>
      </c>
      <c r="Z858">
        <v>0.98</v>
      </c>
      <c r="AA858">
        <v>16.62</v>
      </c>
    </row>
    <row r="859" spans="2:27">
      <c r="B859" t="s">
        <v>1483</v>
      </c>
    </row>
    <row r="860" spans="2:27">
      <c r="B860" t="s">
        <v>120</v>
      </c>
      <c r="C860" t="s">
        <v>637</v>
      </c>
      <c r="D860" t="s">
        <v>1496</v>
      </c>
      <c r="H860" t="s">
        <v>25</v>
      </c>
      <c r="I860">
        <v>14</v>
      </c>
      <c r="J860">
        <v>10</v>
      </c>
      <c r="K860">
        <v>0</v>
      </c>
      <c r="L860">
        <v>0</v>
      </c>
      <c r="M860">
        <v>0</v>
      </c>
      <c r="N860">
        <v>0</v>
      </c>
      <c r="O860">
        <v>0</v>
      </c>
      <c r="P860">
        <v>0</v>
      </c>
      <c r="Q860">
        <v>0</v>
      </c>
      <c r="R860">
        <v>0</v>
      </c>
      <c r="S860">
        <v>0</v>
      </c>
      <c r="T860">
        <v>0</v>
      </c>
      <c r="U860">
        <v>16</v>
      </c>
      <c r="V860">
        <v>12</v>
      </c>
      <c r="W860">
        <v>104</v>
      </c>
      <c r="X860">
        <v>1</v>
      </c>
      <c r="Y860">
        <v>0</v>
      </c>
      <c r="Z860">
        <v>0.98</v>
      </c>
      <c r="AA860">
        <v>16.62</v>
      </c>
    </row>
    <row r="861" spans="2:27">
      <c r="B861" t="s">
        <v>1483</v>
      </c>
    </row>
    <row r="862" spans="2:27">
      <c r="B862" t="s">
        <v>120</v>
      </c>
      <c r="C862" t="s">
        <v>672</v>
      </c>
      <c r="D862" t="s">
        <v>1499</v>
      </c>
      <c r="H862" t="s">
        <v>1476</v>
      </c>
      <c r="I862">
        <v>29</v>
      </c>
      <c r="J862">
        <v>14</v>
      </c>
      <c r="K862">
        <v>0</v>
      </c>
      <c r="L862">
        <v>0</v>
      </c>
      <c r="M862">
        <v>0</v>
      </c>
      <c r="N862">
        <v>0</v>
      </c>
      <c r="O862">
        <v>0</v>
      </c>
      <c r="P862">
        <v>0</v>
      </c>
      <c r="Q862">
        <v>0</v>
      </c>
      <c r="R862">
        <v>0</v>
      </c>
      <c r="S862">
        <v>0</v>
      </c>
      <c r="T862">
        <v>0</v>
      </c>
      <c r="U862">
        <v>12</v>
      </c>
      <c r="V862">
        <v>10</v>
      </c>
      <c r="W862">
        <v>102</v>
      </c>
      <c r="X862">
        <v>1</v>
      </c>
      <c r="Y862">
        <v>0</v>
      </c>
      <c r="Z862">
        <v>0.98</v>
      </c>
      <c r="AA862">
        <v>16.62</v>
      </c>
    </row>
    <row r="863" spans="2:27">
      <c r="B863" t="s">
        <v>1483</v>
      </c>
    </row>
    <row r="864" spans="2:27">
      <c r="B864" t="s">
        <v>120</v>
      </c>
      <c r="C864" t="s">
        <v>1677</v>
      </c>
      <c r="D864" t="s">
        <v>1524</v>
      </c>
      <c r="H864" t="s">
        <v>1480</v>
      </c>
      <c r="I864">
        <v>21</v>
      </c>
      <c r="J864">
        <v>10</v>
      </c>
      <c r="K864">
        <v>0</v>
      </c>
      <c r="L864">
        <v>0</v>
      </c>
      <c r="M864">
        <v>0</v>
      </c>
      <c r="N864">
        <v>0</v>
      </c>
      <c r="O864">
        <v>0</v>
      </c>
      <c r="P864">
        <v>0</v>
      </c>
      <c r="Q864">
        <v>0</v>
      </c>
      <c r="R864">
        <v>0</v>
      </c>
      <c r="S864">
        <v>0</v>
      </c>
      <c r="T864">
        <v>0</v>
      </c>
      <c r="U864">
        <v>13</v>
      </c>
      <c r="V864">
        <v>10</v>
      </c>
      <c r="W864">
        <v>104</v>
      </c>
      <c r="X864">
        <v>1</v>
      </c>
      <c r="Y864">
        <v>0</v>
      </c>
      <c r="Z864">
        <v>0.98</v>
      </c>
      <c r="AA864">
        <v>16.62</v>
      </c>
    </row>
    <row r="865" spans="2:27">
      <c r="B865" t="s">
        <v>1483</v>
      </c>
    </row>
    <row r="866" spans="2:27">
      <c r="B866" t="s">
        <v>120</v>
      </c>
      <c r="C866" t="s">
        <v>1678</v>
      </c>
      <c r="D866" t="s">
        <v>1541</v>
      </c>
      <c r="H866" t="s">
        <v>433</v>
      </c>
      <c r="I866">
        <v>30</v>
      </c>
      <c r="J866">
        <v>8</v>
      </c>
      <c r="K866">
        <v>0</v>
      </c>
      <c r="L866">
        <v>0</v>
      </c>
      <c r="M866">
        <v>0</v>
      </c>
      <c r="N866">
        <v>0</v>
      </c>
      <c r="O866">
        <v>0</v>
      </c>
      <c r="P866">
        <v>0</v>
      </c>
      <c r="Q866">
        <v>0</v>
      </c>
      <c r="R866">
        <v>0</v>
      </c>
      <c r="S866">
        <v>0</v>
      </c>
      <c r="T866">
        <v>0</v>
      </c>
      <c r="U866">
        <v>17</v>
      </c>
      <c r="V866">
        <v>13</v>
      </c>
      <c r="W866">
        <v>114</v>
      </c>
      <c r="X866">
        <v>1</v>
      </c>
      <c r="Y866">
        <v>0</v>
      </c>
      <c r="Z866">
        <v>0.98</v>
      </c>
      <c r="AA866">
        <v>16.62</v>
      </c>
    </row>
    <row r="867" spans="2:27">
      <c r="B867" t="s">
        <v>1483</v>
      </c>
    </row>
    <row r="868" spans="2:27">
      <c r="B868" t="s">
        <v>1472</v>
      </c>
      <c r="C868" t="s">
        <v>437</v>
      </c>
      <c r="D868" t="s">
        <v>1491</v>
      </c>
      <c r="H868" t="s">
        <v>1469</v>
      </c>
      <c r="I868">
        <v>26</v>
      </c>
      <c r="J868">
        <v>14</v>
      </c>
      <c r="K868">
        <v>3</v>
      </c>
      <c r="L868">
        <v>0</v>
      </c>
      <c r="M868">
        <v>22</v>
      </c>
      <c r="N868">
        <v>11</v>
      </c>
      <c r="O868">
        <v>127</v>
      </c>
      <c r="P868">
        <v>1</v>
      </c>
      <c r="Q868">
        <v>0</v>
      </c>
      <c r="R868">
        <v>5</v>
      </c>
      <c r="S868">
        <v>20</v>
      </c>
      <c r="T868">
        <v>0</v>
      </c>
      <c r="U868">
        <v>0</v>
      </c>
      <c r="V868">
        <v>0</v>
      </c>
      <c r="W868">
        <v>0</v>
      </c>
      <c r="X868">
        <v>0</v>
      </c>
      <c r="Y868">
        <v>0</v>
      </c>
      <c r="Z868">
        <v>0.97</v>
      </c>
      <c r="AA868">
        <v>16.53</v>
      </c>
    </row>
    <row r="869" spans="2:27">
      <c r="B869" t="s">
        <v>1483</v>
      </c>
    </row>
    <row r="870" spans="2:27">
      <c r="B870" t="s">
        <v>120</v>
      </c>
      <c r="C870" t="s">
        <v>1638</v>
      </c>
      <c r="D870" t="s">
        <v>1523</v>
      </c>
      <c r="H870" t="s">
        <v>29</v>
      </c>
      <c r="I870">
        <v>11</v>
      </c>
      <c r="J870">
        <v>10</v>
      </c>
      <c r="K870">
        <v>0</v>
      </c>
      <c r="L870">
        <v>0</v>
      </c>
      <c r="M870">
        <v>0</v>
      </c>
      <c r="N870">
        <v>0</v>
      </c>
      <c r="O870">
        <v>0</v>
      </c>
      <c r="P870">
        <v>0</v>
      </c>
      <c r="Q870">
        <v>0</v>
      </c>
      <c r="R870">
        <v>7</v>
      </c>
      <c r="S870">
        <v>29</v>
      </c>
      <c r="T870">
        <v>0</v>
      </c>
      <c r="U870">
        <v>15</v>
      </c>
      <c r="V870">
        <v>12</v>
      </c>
      <c r="W870">
        <v>119</v>
      </c>
      <c r="X870">
        <v>0</v>
      </c>
      <c r="Y870">
        <v>0</v>
      </c>
      <c r="Z870">
        <v>0.97</v>
      </c>
      <c r="AA870">
        <v>16.41</v>
      </c>
    </row>
    <row r="871" spans="2:27">
      <c r="B871" t="s">
        <v>1483</v>
      </c>
    </row>
    <row r="872" spans="2:27">
      <c r="B872" t="s">
        <v>120</v>
      </c>
      <c r="C872" t="s">
        <v>590</v>
      </c>
      <c r="D872" t="s">
        <v>1504</v>
      </c>
      <c r="H872" t="s">
        <v>36</v>
      </c>
      <c r="I872">
        <v>20</v>
      </c>
      <c r="J872">
        <v>11</v>
      </c>
      <c r="K872">
        <v>0</v>
      </c>
      <c r="L872">
        <v>0</v>
      </c>
      <c r="M872">
        <v>0</v>
      </c>
      <c r="N872">
        <v>0</v>
      </c>
      <c r="O872">
        <v>0</v>
      </c>
      <c r="P872">
        <v>0</v>
      </c>
      <c r="Q872">
        <v>0</v>
      </c>
      <c r="R872">
        <v>33</v>
      </c>
      <c r="S872">
        <v>128</v>
      </c>
      <c r="T872">
        <v>0</v>
      </c>
      <c r="U872">
        <v>4</v>
      </c>
      <c r="V872">
        <v>3</v>
      </c>
      <c r="W872">
        <v>27</v>
      </c>
      <c r="X872">
        <v>0</v>
      </c>
      <c r="Y872">
        <v>0</v>
      </c>
      <c r="Z872">
        <v>0.96</v>
      </c>
      <c r="AA872">
        <v>16.399999999999999</v>
      </c>
    </row>
    <row r="873" spans="2:27">
      <c r="B873" t="s">
        <v>1483</v>
      </c>
    </row>
    <row r="874" spans="2:27">
      <c r="B874" t="s">
        <v>120</v>
      </c>
      <c r="C874" t="s">
        <v>1550</v>
      </c>
      <c r="D874" t="s">
        <v>1518</v>
      </c>
      <c r="H874" t="s">
        <v>1482</v>
      </c>
      <c r="I874">
        <v>9</v>
      </c>
      <c r="J874">
        <v>9</v>
      </c>
      <c r="K874">
        <v>0</v>
      </c>
      <c r="L874">
        <v>0</v>
      </c>
      <c r="M874">
        <v>20</v>
      </c>
      <c r="N874">
        <v>14</v>
      </c>
      <c r="O874">
        <v>113</v>
      </c>
      <c r="P874">
        <v>1</v>
      </c>
      <c r="Q874">
        <v>0</v>
      </c>
      <c r="R874">
        <v>5</v>
      </c>
      <c r="S874">
        <v>23</v>
      </c>
      <c r="T874">
        <v>0</v>
      </c>
      <c r="U874">
        <v>0</v>
      </c>
      <c r="V874">
        <v>0</v>
      </c>
      <c r="W874">
        <v>0</v>
      </c>
      <c r="X874">
        <v>0</v>
      </c>
      <c r="Y874">
        <v>0</v>
      </c>
      <c r="Z874">
        <v>0.94</v>
      </c>
      <c r="AA874">
        <v>16</v>
      </c>
    </row>
    <row r="875" spans="2:27">
      <c r="B875" t="s">
        <v>1483</v>
      </c>
    </row>
    <row r="876" spans="2:27">
      <c r="B876" t="s">
        <v>120</v>
      </c>
      <c r="C876" t="s">
        <v>1679</v>
      </c>
      <c r="D876" t="s">
        <v>1493</v>
      </c>
      <c r="H876" t="s">
        <v>1471</v>
      </c>
      <c r="I876">
        <v>25</v>
      </c>
      <c r="J876">
        <v>9</v>
      </c>
      <c r="K876">
        <v>0</v>
      </c>
      <c r="L876">
        <v>0</v>
      </c>
      <c r="M876">
        <v>0</v>
      </c>
      <c r="N876">
        <v>0</v>
      </c>
      <c r="O876">
        <v>0</v>
      </c>
      <c r="P876">
        <v>0</v>
      </c>
      <c r="Q876">
        <v>0</v>
      </c>
      <c r="R876">
        <v>2</v>
      </c>
      <c r="S876">
        <v>6</v>
      </c>
      <c r="T876">
        <v>0</v>
      </c>
      <c r="U876">
        <v>7</v>
      </c>
      <c r="V876">
        <v>6</v>
      </c>
      <c r="W876">
        <v>65</v>
      </c>
      <c r="X876">
        <v>1</v>
      </c>
      <c r="Y876">
        <v>0</v>
      </c>
      <c r="Z876">
        <v>0.94</v>
      </c>
      <c r="AA876">
        <v>15.93</v>
      </c>
    </row>
    <row r="877" spans="2:27">
      <c r="B877" t="s">
        <v>1483</v>
      </c>
    </row>
    <row r="878" spans="2:27">
      <c r="B878" t="s">
        <v>120</v>
      </c>
      <c r="C878" t="s">
        <v>1639</v>
      </c>
      <c r="D878" t="s">
        <v>1485</v>
      </c>
      <c r="H878" t="s">
        <v>1461</v>
      </c>
      <c r="I878">
        <v>6</v>
      </c>
      <c r="J878">
        <v>8</v>
      </c>
      <c r="K878">
        <v>0</v>
      </c>
      <c r="L878">
        <v>0</v>
      </c>
      <c r="M878">
        <v>0</v>
      </c>
      <c r="N878">
        <v>0</v>
      </c>
      <c r="O878">
        <v>0</v>
      </c>
      <c r="P878">
        <v>0</v>
      </c>
      <c r="Q878">
        <v>0</v>
      </c>
      <c r="R878">
        <v>13</v>
      </c>
      <c r="S878">
        <v>40</v>
      </c>
      <c r="T878">
        <v>1</v>
      </c>
      <c r="U878">
        <v>3</v>
      </c>
      <c r="V878">
        <v>3</v>
      </c>
      <c r="W878">
        <v>23</v>
      </c>
      <c r="X878">
        <v>0</v>
      </c>
      <c r="Y878">
        <v>0</v>
      </c>
      <c r="Z878">
        <v>0.92</v>
      </c>
      <c r="AA878">
        <v>15.7</v>
      </c>
    </row>
    <row r="879" spans="2:27">
      <c r="B879" t="s">
        <v>1483</v>
      </c>
    </row>
    <row r="880" spans="2:27">
      <c r="B880" t="s">
        <v>120</v>
      </c>
      <c r="C880" t="s">
        <v>1551</v>
      </c>
      <c r="D880" t="s">
        <v>1489</v>
      </c>
      <c r="H880" t="s">
        <v>1466</v>
      </c>
      <c r="I880">
        <v>4</v>
      </c>
      <c r="J880">
        <v>11</v>
      </c>
      <c r="K880">
        <v>1</v>
      </c>
      <c r="L880">
        <v>0</v>
      </c>
      <c r="M880">
        <v>22</v>
      </c>
      <c r="N880">
        <v>13</v>
      </c>
      <c r="O880">
        <v>135</v>
      </c>
      <c r="P880">
        <v>1</v>
      </c>
      <c r="Q880">
        <v>0</v>
      </c>
      <c r="R880">
        <v>1</v>
      </c>
      <c r="S880">
        <v>3</v>
      </c>
      <c r="T880">
        <v>0</v>
      </c>
      <c r="U880">
        <v>0</v>
      </c>
      <c r="V880">
        <v>0</v>
      </c>
      <c r="W880">
        <v>0</v>
      </c>
      <c r="X880">
        <v>0</v>
      </c>
      <c r="Y880">
        <v>0</v>
      </c>
      <c r="Z880">
        <v>0.91</v>
      </c>
      <c r="AA880">
        <v>15.53</v>
      </c>
    </row>
    <row r="881" spans="2:27">
      <c r="B881" t="s">
        <v>1483</v>
      </c>
    </row>
    <row r="882" spans="2:27">
      <c r="B882" t="s">
        <v>120</v>
      </c>
      <c r="C882" t="s">
        <v>1613</v>
      </c>
      <c r="D882" t="s">
        <v>1501</v>
      </c>
      <c r="H882" t="s">
        <v>53</v>
      </c>
      <c r="I882">
        <v>11</v>
      </c>
      <c r="J882">
        <v>6</v>
      </c>
      <c r="K882">
        <v>0</v>
      </c>
      <c r="L882">
        <v>0</v>
      </c>
      <c r="M882">
        <v>0</v>
      </c>
      <c r="N882">
        <v>0</v>
      </c>
      <c r="O882">
        <v>0</v>
      </c>
      <c r="P882">
        <v>0</v>
      </c>
      <c r="Q882">
        <v>0</v>
      </c>
      <c r="R882">
        <v>1</v>
      </c>
      <c r="S882">
        <v>3</v>
      </c>
      <c r="T882">
        <v>0</v>
      </c>
      <c r="U882">
        <v>15</v>
      </c>
      <c r="V882">
        <v>9</v>
      </c>
      <c r="W882">
        <v>95</v>
      </c>
      <c r="X882">
        <v>1</v>
      </c>
      <c r="Y882">
        <v>1</v>
      </c>
      <c r="Z882">
        <v>0.91</v>
      </c>
      <c r="AA882">
        <v>15.52</v>
      </c>
    </row>
    <row r="883" spans="2:27">
      <c r="B883" t="s">
        <v>1483</v>
      </c>
    </row>
    <row r="884" spans="2:27">
      <c r="B884" t="s">
        <v>120</v>
      </c>
      <c r="C884" t="s">
        <v>668</v>
      </c>
      <c r="D884" t="s">
        <v>1512</v>
      </c>
      <c r="H884" t="s">
        <v>1480</v>
      </c>
      <c r="I884">
        <v>17</v>
      </c>
      <c r="J884">
        <v>10</v>
      </c>
      <c r="K884">
        <v>1</v>
      </c>
      <c r="L884">
        <v>0</v>
      </c>
      <c r="M884">
        <v>0</v>
      </c>
      <c r="N884">
        <v>0</v>
      </c>
      <c r="O884">
        <v>0</v>
      </c>
      <c r="P884">
        <v>0</v>
      </c>
      <c r="Q884">
        <v>0</v>
      </c>
      <c r="R884">
        <v>29</v>
      </c>
      <c r="S884">
        <v>109</v>
      </c>
      <c r="T884">
        <v>0</v>
      </c>
      <c r="U884">
        <v>19</v>
      </c>
      <c r="V884">
        <v>12</v>
      </c>
      <c r="W884">
        <v>71</v>
      </c>
      <c r="X884">
        <v>0</v>
      </c>
      <c r="Y884">
        <v>1</v>
      </c>
      <c r="Z884">
        <v>0.91</v>
      </c>
      <c r="AA884">
        <v>15.5</v>
      </c>
    </row>
    <row r="885" spans="2:27">
      <c r="B885" t="s">
        <v>1483</v>
      </c>
    </row>
    <row r="886" spans="2:27">
      <c r="B886" t="s">
        <v>1468</v>
      </c>
      <c r="C886" t="s">
        <v>58</v>
      </c>
      <c r="D886" t="s">
        <v>1504</v>
      </c>
      <c r="H886" t="s">
        <v>36</v>
      </c>
      <c r="I886">
        <v>3</v>
      </c>
      <c r="J886">
        <v>11</v>
      </c>
      <c r="K886">
        <v>5</v>
      </c>
      <c r="L886">
        <v>1</v>
      </c>
      <c r="M886">
        <v>32</v>
      </c>
      <c r="N886">
        <v>21</v>
      </c>
      <c r="O886">
        <v>213</v>
      </c>
      <c r="P886">
        <v>1</v>
      </c>
      <c r="Q886">
        <v>1</v>
      </c>
      <c r="R886">
        <v>2</v>
      </c>
      <c r="S886">
        <v>7</v>
      </c>
      <c r="T886">
        <v>0</v>
      </c>
      <c r="U886">
        <v>0</v>
      </c>
      <c r="V886">
        <v>0</v>
      </c>
      <c r="W886">
        <v>0</v>
      </c>
      <c r="X886">
        <v>0</v>
      </c>
      <c r="Y886">
        <v>0</v>
      </c>
      <c r="Z886">
        <v>0.9</v>
      </c>
      <c r="AA886">
        <v>15.26</v>
      </c>
    </row>
    <row r="887" spans="2:27">
      <c r="B887" t="s">
        <v>1483</v>
      </c>
    </row>
    <row r="888" spans="2:27">
      <c r="B888" t="s">
        <v>120</v>
      </c>
      <c r="C888" t="s">
        <v>1680</v>
      </c>
      <c r="D888" t="s">
        <v>1521</v>
      </c>
      <c r="H888" t="s">
        <v>2</v>
      </c>
      <c r="I888">
        <v>26</v>
      </c>
      <c r="J888">
        <v>6</v>
      </c>
      <c r="K888">
        <v>0</v>
      </c>
      <c r="L888">
        <v>0</v>
      </c>
      <c r="M888">
        <v>0</v>
      </c>
      <c r="N888">
        <v>0</v>
      </c>
      <c r="O888">
        <v>0</v>
      </c>
      <c r="P888">
        <v>0</v>
      </c>
      <c r="Q888">
        <v>0</v>
      </c>
      <c r="R888">
        <v>0</v>
      </c>
      <c r="S888">
        <v>0</v>
      </c>
      <c r="T888">
        <v>0</v>
      </c>
      <c r="U888">
        <v>14</v>
      </c>
      <c r="V888">
        <v>11</v>
      </c>
      <c r="W888">
        <v>90</v>
      </c>
      <c r="X888">
        <v>1</v>
      </c>
      <c r="Y888">
        <v>0</v>
      </c>
      <c r="Z888">
        <v>0.9</v>
      </c>
      <c r="AA888">
        <v>15.24</v>
      </c>
    </row>
    <row r="889" spans="2:27">
      <c r="B889" t="s">
        <v>1483</v>
      </c>
    </row>
    <row r="890" spans="2:27">
      <c r="B890" t="s">
        <v>120</v>
      </c>
      <c r="C890" t="s">
        <v>1681</v>
      </c>
      <c r="D890" t="s">
        <v>1532</v>
      </c>
      <c r="H890" t="s">
        <v>1474</v>
      </c>
      <c r="I890">
        <v>7</v>
      </c>
      <c r="J890">
        <v>9</v>
      </c>
      <c r="K890">
        <v>0</v>
      </c>
      <c r="L890">
        <v>0</v>
      </c>
      <c r="M890">
        <v>0</v>
      </c>
      <c r="N890">
        <v>0</v>
      </c>
      <c r="O890">
        <v>0</v>
      </c>
      <c r="P890">
        <v>0</v>
      </c>
      <c r="Q890">
        <v>0</v>
      </c>
      <c r="R890">
        <v>0</v>
      </c>
      <c r="S890">
        <v>0</v>
      </c>
      <c r="T890">
        <v>0</v>
      </c>
      <c r="U890">
        <v>12</v>
      </c>
      <c r="V890">
        <v>9</v>
      </c>
      <c r="W890">
        <v>91</v>
      </c>
      <c r="X890">
        <v>1</v>
      </c>
      <c r="Y890">
        <v>0</v>
      </c>
      <c r="Z890">
        <v>0.9</v>
      </c>
      <c r="AA890">
        <v>15.22</v>
      </c>
    </row>
    <row r="891" spans="2:27">
      <c r="B891" t="s">
        <v>1483</v>
      </c>
    </row>
    <row r="892" spans="2:27">
      <c r="B892" t="s">
        <v>120</v>
      </c>
      <c r="C892" t="s">
        <v>1682</v>
      </c>
      <c r="D892" t="s">
        <v>1494</v>
      </c>
      <c r="H892" t="s">
        <v>4</v>
      </c>
      <c r="I892">
        <v>22</v>
      </c>
      <c r="J892">
        <v>7</v>
      </c>
      <c r="K892">
        <v>0</v>
      </c>
      <c r="L892">
        <v>0</v>
      </c>
      <c r="M892">
        <v>0</v>
      </c>
      <c r="N892">
        <v>0</v>
      </c>
      <c r="O892">
        <v>0</v>
      </c>
      <c r="P892">
        <v>0</v>
      </c>
      <c r="Q892">
        <v>0</v>
      </c>
      <c r="R892">
        <v>0</v>
      </c>
      <c r="S892">
        <v>0</v>
      </c>
      <c r="T892">
        <v>0</v>
      </c>
      <c r="U892">
        <v>11</v>
      </c>
      <c r="V892">
        <v>9</v>
      </c>
      <c r="W892">
        <v>94</v>
      </c>
      <c r="X892">
        <v>1</v>
      </c>
      <c r="Y892">
        <v>0</v>
      </c>
      <c r="Z892">
        <v>0.9</v>
      </c>
      <c r="AA892">
        <v>15.22</v>
      </c>
    </row>
    <row r="893" spans="2:27">
      <c r="B893" t="s">
        <v>1483</v>
      </c>
    </row>
    <row r="894" spans="2:27">
      <c r="B894" t="s">
        <v>120</v>
      </c>
      <c r="C894" t="s">
        <v>1683</v>
      </c>
      <c r="D894" t="s">
        <v>1516</v>
      </c>
      <c r="H894" t="s">
        <v>2</v>
      </c>
      <c r="I894">
        <v>26</v>
      </c>
      <c r="J894">
        <v>6</v>
      </c>
      <c r="K894">
        <v>0</v>
      </c>
      <c r="L894">
        <v>0</v>
      </c>
      <c r="M894">
        <v>0</v>
      </c>
      <c r="N894">
        <v>0</v>
      </c>
      <c r="O894">
        <v>0</v>
      </c>
      <c r="P894">
        <v>0</v>
      </c>
      <c r="Q894">
        <v>0</v>
      </c>
      <c r="R894">
        <v>0</v>
      </c>
      <c r="S894">
        <v>0</v>
      </c>
      <c r="T894">
        <v>0</v>
      </c>
      <c r="U894">
        <v>13</v>
      </c>
      <c r="V894">
        <v>10</v>
      </c>
      <c r="W894">
        <v>92</v>
      </c>
      <c r="X894">
        <v>1</v>
      </c>
      <c r="Y894">
        <v>0</v>
      </c>
      <c r="Z894">
        <v>0.9</v>
      </c>
      <c r="AA894">
        <v>15.22</v>
      </c>
    </row>
    <row r="895" spans="2:27">
      <c r="B895" t="s">
        <v>1483</v>
      </c>
    </row>
    <row r="896" spans="2:27">
      <c r="B896" t="s">
        <v>120</v>
      </c>
      <c r="C896" t="s">
        <v>1684</v>
      </c>
      <c r="D896" t="s">
        <v>1494</v>
      </c>
      <c r="H896" t="s">
        <v>4</v>
      </c>
      <c r="I896">
        <v>22</v>
      </c>
      <c r="J896">
        <v>7</v>
      </c>
      <c r="K896">
        <v>0</v>
      </c>
      <c r="L896">
        <v>0</v>
      </c>
      <c r="M896">
        <v>0</v>
      </c>
      <c r="N896">
        <v>0</v>
      </c>
      <c r="O896">
        <v>0</v>
      </c>
      <c r="P896">
        <v>0</v>
      </c>
      <c r="Q896">
        <v>0</v>
      </c>
      <c r="R896">
        <v>0</v>
      </c>
      <c r="S896">
        <v>0</v>
      </c>
      <c r="T896">
        <v>0</v>
      </c>
      <c r="U896">
        <v>33</v>
      </c>
      <c r="V896">
        <v>8</v>
      </c>
      <c r="W896">
        <v>85</v>
      </c>
      <c r="X896">
        <v>1</v>
      </c>
      <c r="Y896">
        <v>0</v>
      </c>
      <c r="Z896">
        <v>0.9</v>
      </c>
      <c r="AA896">
        <v>15.22</v>
      </c>
    </row>
    <row r="897" spans="2:27">
      <c r="B897" t="s">
        <v>1483</v>
      </c>
    </row>
    <row r="898" spans="2:27">
      <c r="B898" t="s">
        <v>120</v>
      </c>
      <c r="C898" t="s">
        <v>1685</v>
      </c>
      <c r="D898" t="s">
        <v>1487</v>
      </c>
      <c r="H898" t="s">
        <v>1463</v>
      </c>
      <c r="I898">
        <v>27</v>
      </c>
      <c r="J898">
        <v>10</v>
      </c>
      <c r="K898">
        <v>0</v>
      </c>
      <c r="L898">
        <v>0</v>
      </c>
      <c r="M898">
        <v>0</v>
      </c>
      <c r="N898">
        <v>0</v>
      </c>
      <c r="O898">
        <v>0</v>
      </c>
      <c r="P898">
        <v>0</v>
      </c>
      <c r="Q898">
        <v>0</v>
      </c>
      <c r="R898">
        <v>0</v>
      </c>
      <c r="S898">
        <v>0</v>
      </c>
      <c r="T898">
        <v>0</v>
      </c>
      <c r="U898">
        <v>20</v>
      </c>
      <c r="V898">
        <v>12</v>
      </c>
      <c r="W898">
        <v>94</v>
      </c>
      <c r="X898">
        <v>1</v>
      </c>
      <c r="Y898">
        <v>0</v>
      </c>
      <c r="Z898">
        <v>0.9</v>
      </c>
      <c r="AA898">
        <v>15.22</v>
      </c>
    </row>
    <row r="899" spans="2:27">
      <c r="B899" t="s">
        <v>1483</v>
      </c>
    </row>
    <row r="900" spans="2:27">
      <c r="B900" t="s">
        <v>120</v>
      </c>
      <c r="C900" t="s">
        <v>1686</v>
      </c>
      <c r="D900" t="s">
        <v>1521</v>
      </c>
      <c r="H900" t="s">
        <v>2</v>
      </c>
      <c r="I900">
        <v>26</v>
      </c>
      <c r="J900">
        <v>6</v>
      </c>
      <c r="K900">
        <v>0</v>
      </c>
      <c r="L900">
        <v>0</v>
      </c>
      <c r="M900">
        <v>0</v>
      </c>
      <c r="N900">
        <v>0</v>
      </c>
      <c r="O900">
        <v>0</v>
      </c>
      <c r="P900">
        <v>0</v>
      </c>
      <c r="Q900">
        <v>0</v>
      </c>
      <c r="R900">
        <v>0</v>
      </c>
      <c r="S900">
        <v>0</v>
      </c>
      <c r="T900">
        <v>0</v>
      </c>
      <c r="U900">
        <v>14</v>
      </c>
      <c r="V900">
        <v>11</v>
      </c>
      <c r="W900">
        <v>100</v>
      </c>
      <c r="X900">
        <v>1</v>
      </c>
      <c r="Y900">
        <v>0</v>
      </c>
      <c r="Z900">
        <v>0.9</v>
      </c>
      <c r="AA900">
        <v>15.22</v>
      </c>
    </row>
    <row r="901" spans="2:27">
      <c r="B901" t="s">
        <v>1483</v>
      </c>
    </row>
    <row r="902" spans="2:27">
      <c r="B902" t="s">
        <v>120</v>
      </c>
      <c r="C902" t="s">
        <v>1016</v>
      </c>
      <c r="D902" t="s">
        <v>1523</v>
      </c>
      <c r="H902" t="s">
        <v>29</v>
      </c>
      <c r="I902">
        <v>28</v>
      </c>
      <c r="J902">
        <v>10</v>
      </c>
      <c r="K902">
        <v>0</v>
      </c>
      <c r="L902">
        <v>0</v>
      </c>
      <c r="M902">
        <v>0</v>
      </c>
      <c r="N902">
        <v>0</v>
      </c>
      <c r="O902">
        <v>0</v>
      </c>
      <c r="P902">
        <v>0</v>
      </c>
      <c r="Q902">
        <v>0</v>
      </c>
      <c r="R902">
        <v>0</v>
      </c>
      <c r="S902">
        <v>0</v>
      </c>
      <c r="T902">
        <v>0</v>
      </c>
      <c r="U902">
        <v>13</v>
      </c>
      <c r="V902">
        <v>10</v>
      </c>
      <c r="W902">
        <v>100</v>
      </c>
      <c r="X902">
        <v>1</v>
      </c>
      <c r="Y902">
        <v>0</v>
      </c>
      <c r="Z902">
        <v>0.9</v>
      </c>
      <c r="AA902">
        <v>15.22</v>
      </c>
    </row>
    <row r="903" spans="2:27">
      <c r="B903" t="s">
        <v>1483</v>
      </c>
    </row>
    <row r="904" spans="2:27">
      <c r="B904" t="s">
        <v>120</v>
      </c>
      <c r="C904" t="s">
        <v>1687</v>
      </c>
      <c r="D904" t="s">
        <v>1509</v>
      </c>
      <c r="H904" t="s">
        <v>13</v>
      </c>
      <c r="I904">
        <v>8</v>
      </c>
      <c r="J904">
        <v>14</v>
      </c>
      <c r="K904">
        <v>0</v>
      </c>
      <c r="L904">
        <v>0</v>
      </c>
      <c r="M904">
        <v>0</v>
      </c>
      <c r="N904">
        <v>0</v>
      </c>
      <c r="O904">
        <v>0</v>
      </c>
      <c r="P904">
        <v>0</v>
      </c>
      <c r="Q904">
        <v>0</v>
      </c>
      <c r="R904">
        <v>0</v>
      </c>
      <c r="S904">
        <v>0</v>
      </c>
      <c r="T904">
        <v>0</v>
      </c>
      <c r="U904">
        <v>14</v>
      </c>
      <c r="V904">
        <v>11</v>
      </c>
      <c r="W904">
        <v>100</v>
      </c>
      <c r="X904">
        <v>1</v>
      </c>
      <c r="Y904">
        <v>0</v>
      </c>
      <c r="Z904">
        <v>0.9</v>
      </c>
      <c r="AA904">
        <v>15.22</v>
      </c>
    </row>
    <row r="905" spans="2:27">
      <c r="B905" t="s">
        <v>1483</v>
      </c>
    </row>
    <row r="906" spans="2:27">
      <c r="B906" t="s">
        <v>120</v>
      </c>
      <c r="C906" t="s">
        <v>1688</v>
      </c>
      <c r="D906" t="s">
        <v>1540</v>
      </c>
      <c r="H906" t="s">
        <v>49</v>
      </c>
      <c r="I906">
        <v>15</v>
      </c>
      <c r="J906">
        <v>14</v>
      </c>
      <c r="K906">
        <v>0</v>
      </c>
      <c r="L906">
        <v>0</v>
      </c>
      <c r="M906">
        <v>0</v>
      </c>
      <c r="N906">
        <v>0</v>
      </c>
      <c r="O906">
        <v>0</v>
      </c>
      <c r="P906">
        <v>0</v>
      </c>
      <c r="Q906">
        <v>0</v>
      </c>
      <c r="R906">
        <v>0</v>
      </c>
      <c r="S906">
        <v>0</v>
      </c>
      <c r="T906">
        <v>0</v>
      </c>
      <c r="U906">
        <v>14</v>
      </c>
      <c r="V906">
        <v>11</v>
      </c>
      <c r="W906">
        <v>98</v>
      </c>
      <c r="X906">
        <v>1</v>
      </c>
      <c r="Y906">
        <v>0</v>
      </c>
      <c r="Z906">
        <v>0.9</v>
      </c>
      <c r="AA906">
        <v>15.22</v>
      </c>
    </row>
    <row r="907" spans="2:27">
      <c r="B907" t="s">
        <v>1483</v>
      </c>
    </row>
    <row r="908" spans="2:27">
      <c r="B908" t="s">
        <v>120</v>
      </c>
      <c r="C908" t="s">
        <v>59</v>
      </c>
      <c r="D908" t="s">
        <v>1537</v>
      </c>
      <c r="H908" t="s">
        <v>1479</v>
      </c>
      <c r="I908">
        <v>13</v>
      </c>
      <c r="J908">
        <v>9</v>
      </c>
      <c r="K908">
        <v>2</v>
      </c>
      <c r="L908">
        <v>0</v>
      </c>
      <c r="M908">
        <v>29</v>
      </c>
      <c r="N908">
        <v>18</v>
      </c>
      <c r="O908">
        <v>179</v>
      </c>
      <c r="P908">
        <v>1</v>
      </c>
      <c r="Q908">
        <v>1</v>
      </c>
      <c r="R908">
        <v>2</v>
      </c>
      <c r="S908">
        <v>19</v>
      </c>
      <c r="T908">
        <v>0</v>
      </c>
      <c r="U908">
        <v>0</v>
      </c>
      <c r="V908">
        <v>0</v>
      </c>
      <c r="W908">
        <v>0</v>
      </c>
      <c r="X908">
        <v>0</v>
      </c>
      <c r="Y908">
        <v>0</v>
      </c>
      <c r="Z908">
        <v>0.89</v>
      </c>
      <c r="AA908">
        <v>15.13</v>
      </c>
    </row>
    <row r="909" spans="2:27">
      <c r="B909" t="s">
        <v>1483</v>
      </c>
    </row>
    <row r="910" spans="2:27">
      <c r="B910" t="s">
        <v>120</v>
      </c>
      <c r="C910" t="s">
        <v>1552</v>
      </c>
      <c r="D910" t="s">
        <v>1492</v>
      </c>
      <c r="H910" t="s">
        <v>34</v>
      </c>
      <c r="I910">
        <v>1</v>
      </c>
      <c r="J910">
        <v>7</v>
      </c>
      <c r="K910">
        <v>0</v>
      </c>
      <c r="L910">
        <v>0</v>
      </c>
      <c r="M910">
        <v>24</v>
      </c>
      <c r="N910">
        <v>15</v>
      </c>
      <c r="O910">
        <v>173</v>
      </c>
      <c r="P910">
        <v>1</v>
      </c>
      <c r="Q910">
        <v>1</v>
      </c>
      <c r="R910">
        <v>4</v>
      </c>
      <c r="S910">
        <v>17</v>
      </c>
      <c r="T910">
        <v>0</v>
      </c>
      <c r="U910">
        <v>0</v>
      </c>
      <c r="V910">
        <v>0</v>
      </c>
      <c r="W910">
        <v>0</v>
      </c>
      <c r="X910">
        <v>0</v>
      </c>
      <c r="Y910">
        <v>0</v>
      </c>
      <c r="Z910">
        <v>0.89</v>
      </c>
      <c r="AA910">
        <v>15.12</v>
      </c>
    </row>
    <row r="911" spans="2:27">
      <c r="B911" t="s">
        <v>1483</v>
      </c>
    </row>
    <row r="912" spans="2:27">
      <c r="B912" t="s">
        <v>120</v>
      </c>
      <c r="C912" t="s">
        <v>1640</v>
      </c>
      <c r="D912" t="s">
        <v>1504</v>
      </c>
      <c r="H912" t="s">
        <v>36</v>
      </c>
      <c r="I912">
        <v>20</v>
      </c>
      <c r="J912">
        <v>11</v>
      </c>
      <c r="K912">
        <v>0</v>
      </c>
      <c r="L912">
        <v>0</v>
      </c>
      <c r="M912">
        <v>0</v>
      </c>
      <c r="N912">
        <v>0</v>
      </c>
      <c r="O912">
        <v>0</v>
      </c>
      <c r="P912">
        <v>0</v>
      </c>
      <c r="Q912">
        <v>0</v>
      </c>
      <c r="R912">
        <v>8</v>
      </c>
      <c r="S912">
        <v>9</v>
      </c>
      <c r="T912">
        <v>0</v>
      </c>
      <c r="U912">
        <v>8</v>
      </c>
      <c r="V912">
        <v>7</v>
      </c>
      <c r="W912">
        <v>47</v>
      </c>
      <c r="X912">
        <v>1</v>
      </c>
      <c r="Y912">
        <v>0</v>
      </c>
      <c r="Z912">
        <v>0.87</v>
      </c>
      <c r="AA912">
        <v>14.72</v>
      </c>
    </row>
    <row r="913" spans="2:27">
      <c r="B913" t="s">
        <v>1483</v>
      </c>
    </row>
    <row r="914" spans="2:27">
      <c r="B914" t="s">
        <v>120</v>
      </c>
      <c r="C914" t="s">
        <v>1553</v>
      </c>
      <c r="D914" t="s">
        <v>1498</v>
      </c>
      <c r="H914" t="s">
        <v>1475</v>
      </c>
      <c r="I914">
        <v>17</v>
      </c>
      <c r="J914">
        <v>6</v>
      </c>
      <c r="K914">
        <v>0</v>
      </c>
      <c r="L914">
        <v>0</v>
      </c>
      <c r="M914">
        <v>26</v>
      </c>
      <c r="N914">
        <v>18</v>
      </c>
      <c r="O914">
        <v>200</v>
      </c>
      <c r="P914">
        <v>1</v>
      </c>
      <c r="Q914">
        <v>1</v>
      </c>
      <c r="R914">
        <v>4</v>
      </c>
      <c r="S914">
        <v>7</v>
      </c>
      <c r="T914">
        <v>0</v>
      </c>
      <c r="U914">
        <v>0</v>
      </c>
      <c r="V914">
        <v>0</v>
      </c>
      <c r="W914">
        <v>0</v>
      </c>
      <c r="X914">
        <v>0</v>
      </c>
      <c r="Y914">
        <v>0</v>
      </c>
      <c r="Z914">
        <v>0.86</v>
      </c>
      <c r="AA914">
        <v>14.69</v>
      </c>
    </row>
    <row r="915" spans="2:27">
      <c r="B915" t="s">
        <v>1483</v>
      </c>
    </row>
    <row r="916" spans="2:27">
      <c r="B916" t="s">
        <v>120</v>
      </c>
      <c r="C916" t="s">
        <v>1554</v>
      </c>
      <c r="D916" t="s">
        <v>1487</v>
      </c>
      <c r="H916" t="s">
        <v>1463</v>
      </c>
      <c r="I916">
        <v>28</v>
      </c>
      <c r="J916">
        <v>10</v>
      </c>
      <c r="K916">
        <v>5</v>
      </c>
      <c r="L916">
        <v>1</v>
      </c>
      <c r="M916">
        <v>24</v>
      </c>
      <c r="N916">
        <v>16</v>
      </c>
      <c r="O916">
        <v>163</v>
      </c>
      <c r="P916">
        <v>1</v>
      </c>
      <c r="Q916">
        <v>1</v>
      </c>
      <c r="R916">
        <v>6</v>
      </c>
      <c r="S916">
        <v>29</v>
      </c>
      <c r="T916">
        <v>0</v>
      </c>
      <c r="U916">
        <v>0</v>
      </c>
      <c r="V916">
        <v>0</v>
      </c>
      <c r="W916">
        <v>0</v>
      </c>
      <c r="X916">
        <v>0</v>
      </c>
      <c r="Y916">
        <v>0</v>
      </c>
      <c r="Z916">
        <v>0.86</v>
      </c>
      <c r="AA916">
        <v>14.57</v>
      </c>
    </row>
    <row r="917" spans="2:27">
      <c r="B917" t="s">
        <v>1483</v>
      </c>
    </row>
    <row r="918" spans="2:27">
      <c r="B918" t="s">
        <v>1470</v>
      </c>
      <c r="C918" t="s">
        <v>37</v>
      </c>
      <c r="D918" t="s">
        <v>1497</v>
      </c>
      <c r="H918" t="s">
        <v>1474</v>
      </c>
      <c r="I918">
        <v>25</v>
      </c>
      <c r="J918">
        <v>9</v>
      </c>
      <c r="K918">
        <v>13</v>
      </c>
      <c r="L918">
        <v>2</v>
      </c>
      <c r="M918">
        <v>22</v>
      </c>
      <c r="N918">
        <v>15</v>
      </c>
      <c r="O918">
        <v>183</v>
      </c>
      <c r="P918">
        <v>1</v>
      </c>
      <c r="Q918">
        <v>1</v>
      </c>
      <c r="R918">
        <v>2</v>
      </c>
      <c r="S918">
        <v>3</v>
      </c>
      <c r="T918">
        <v>0</v>
      </c>
      <c r="U918">
        <v>0</v>
      </c>
      <c r="V918">
        <v>0</v>
      </c>
      <c r="W918">
        <v>0</v>
      </c>
      <c r="X918">
        <v>0</v>
      </c>
      <c r="Y918">
        <v>0</v>
      </c>
      <c r="Z918">
        <v>0.83</v>
      </c>
      <c r="AA918">
        <v>14.14</v>
      </c>
    </row>
    <row r="919" spans="2:27">
      <c r="B919" t="s">
        <v>1483</v>
      </c>
    </row>
    <row r="920" spans="2:27">
      <c r="B920" t="s">
        <v>120</v>
      </c>
      <c r="C920" t="s">
        <v>1555</v>
      </c>
      <c r="D920" t="s">
        <v>1515</v>
      </c>
      <c r="H920" t="s">
        <v>25</v>
      </c>
      <c r="I920">
        <v>21</v>
      </c>
      <c r="J920">
        <v>10</v>
      </c>
      <c r="K920">
        <v>0</v>
      </c>
      <c r="L920">
        <v>0</v>
      </c>
      <c r="M920">
        <v>23</v>
      </c>
      <c r="N920">
        <v>15</v>
      </c>
      <c r="O920">
        <v>182</v>
      </c>
      <c r="P920">
        <v>1</v>
      </c>
      <c r="Q920">
        <v>1</v>
      </c>
      <c r="R920">
        <v>4</v>
      </c>
      <c r="S920">
        <v>16</v>
      </c>
      <c r="T920">
        <v>0</v>
      </c>
      <c r="U920">
        <v>0</v>
      </c>
      <c r="V920">
        <v>0</v>
      </c>
      <c r="W920">
        <v>0</v>
      </c>
      <c r="X920">
        <v>0</v>
      </c>
      <c r="Y920">
        <v>0</v>
      </c>
      <c r="Z920">
        <v>0.83</v>
      </c>
      <c r="AA920">
        <v>14.14</v>
      </c>
    </row>
    <row r="921" spans="2:27">
      <c r="B921" t="s">
        <v>1483</v>
      </c>
    </row>
    <row r="922" spans="2:27">
      <c r="B922" t="s">
        <v>120</v>
      </c>
      <c r="C922" t="s">
        <v>1556</v>
      </c>
      <c r="D922" t="s">
        <v>1486</v>
      </c>
      <c r="H922" t="s">
        <v>433</v>
      </c>
      <c r="I922">
        <v>24</v>
      </c>
      <c r="J922">
        <v>8</v>
      </c>
      <c r="K922">
        <v>0</v>
      </c>
      <c r="L922">
        <v>0</v>
      </c>
      <c r="M922">
        <v>27</v>
      </c>
      <c r="N922">
        <v>17</v>
      </c>
      <c r="O922">
        <v>185</v>
      </c>
      <c r="P922">
        <v>1</v>
      </c>
      <c r="Q922">
        <v>1</v>
      </c>
      <c r="R922">
        <v>4</v>
      </c>
      <c r="S922">
        <v>12</v>
      </c>
      <c r="T922">
        <v>0</v>
      </c>
      <c r="U922">
        <v>0</v>
      </c>
      <c r="V922">
        <v>0</v>
      </c>
      <c r="W922">
        <v>0</v>
      </c>
      <c r="X922">
        <v>0</v>
      </c>
      <c r="Y922">
        <v>0</v>
      </c>
      <c r="Z922">
        <v>0.83</v>
      </c>
      <c r="AA922">
        <v>14.14</v>
      </c>
    </row>
    <row r="923" spans="2:27">
      <c r="B923" t="s">
        <v>1483</v>
      </c>
    </row>
    <row r="924" spans="2:27">
      <c r="B924" t="s">
        <v>120</v>
      </c>
      <c r="C924" t="s">
        <v>1557</v>
      </c>
      <c r="D924" t="s">
        <v>1490</v>
      </c>
      <c r="H924" t="s">
        <v>1</v>
      </c>
      <c r="I924">
        <v>31</v>
      </c>
      <c r="J924">
        <v>13</v>
      </c>
      <c r="K924">
        <v>1</v>
      </c>
      <c r="L924">
        <v>0</v>
      </c>
      <c r="M924">
        <v>24</v>
      </c>
      <c r="N924">
        <v>16</v>
      </c>
      <c r="O924">
        <v>172</v>
      </c>
      <c r="P924">
        <v>1</v>
      </c>
      <c r="Q924">
        <v>1</v>
      </c>
      <c r="R924">
        <v>3</v>
      </c>
      <c r="S924">
        <v>14</v>
      </c>
      <c r="T924">
        <v>0</v>
      </c>
      <c r="U924">
        <v>0</v>
      </c>
      <c r="V924">
        <v>0</v>
      </c>
      <c r="W924">
        <v>0</v>
      </c>
      <c r="X924">
        <v>0</v>
      </c>
      <c r="Y924">
        <v>0</v>
      </c>
      <c r="Z924">
        <v>0.83</v>
      </c>
      <c r="AA924">
        <v>14.13</v>
      </c>
    </row>
    <row r="925" spans="2:27">
      <c r="B925" t="s">
        <v>1483</v>
      </c>
    </row>
    <row r="926" spans="2:27">
      <c r="B926" t="s">
        <v>1460</v>
      </c>
      <c r="C926" t="s">
        <v>1350</v>
      </c>
      <c r="D926" t="s">
        <v>1485</v>
      </c>
      <c r="H926" t="s">
        <v>1461</v>
      </c>
      <c r="I926">
        <v>15</v>
      </c>
      <c r="J926">
        <v>8</v>
      </c>
      <c r="K926">
        <v>0</v>
      </c>
      <c r="L926">
        <v>0</v>
      </c>
      <c r="M926">
        <v>27</v>
      </c>
      <c r="N926">
        <v>17</v>
      </c>
      <c r="O926">
        <v>181</v>
      </c>
      <c r="P926">
        <v>1</v>
      </c>
      <c r="Q926">
        <v>1</v>
      </c>
      <c r="R926">
        <v>4</v>
      </c>
      <c r="S926">
        <v>7</v>
      </c>
      <c r="T926">
        <v>0</v>
      </c>
      <c r="U926">
        <v>0</v>
      </c>
      <c r="V926">
        <v>0</v>
      </c>
      <c r="W926">
        <v>0</v>
      </c>
      <c r="X926">
        <v>0</v>
      </c>
      <c r="Y926">
        <v>0</v>
      </c>
      <c r="Z926">
        <v>0.83</v>
      </c>
      <c r="AA926">
        <v>14.13</v>
      </c>
    </row>
    <row r="927" spans="2:27">
      <c r="B927" t="s">
        <v>1483</v>
      </c>
    </row>
    <row r="928" spans="2:27">
      <c r="B928" t="s">
        <v>120</v>
      </c>
      <c r="C928" t="s">
        <v>1558</v>
      </c>
      <c r="D928" t="s">
        <v>1499</v>
      </c>
      <c r="H928" t="s">
        <v>1476</v>
      </c>
      <c r="I928">
        <v>20</v>
      </c>
      <c r="J928">
        <v>14</v>
      </c>
      <c r="K928">
        <v>0</v>
      </c>
      <c r="L928">
        <v>0</v>
      </c>
      <c r="M928">
        <v>22</v>
      </c>
      <c r="N928">
        <v>14</v>
      </c>
      <c r="O928">
        <v>150</v>
      </c>
      <c r="P928">
        <v>1</v>
      </c>
      <c r="Q928">
        <v>1</v>
      </c>
      <c r="R928">
        <v>5</v>
      </c>
      <c r="S928">
        <v>26</v>
      </c>
      <c r="T928">
        <v>0</v>
      </c>
      <c r="U928">
        <v>0</v>
      </c>
      <c r="V928">
        <v>0</v>
      </c>
      <c r="W928">
        <v>0</v>
      </c>
      <c r="X928">
        <v>0</v>
      </c>
      <c r="Y928">
        <v>0</v>
      </c>
      <c r="Z928">
        <v>0.83</v>
      </c>
      <c r="AA928">
        <v>14.06</v>
      </c>
    </row>
    <row r="929" spans="2:27">
      <c r="B929" t="s">
        <v>1483</v>
      </c>
    </row>
    <row r="930" spans="2:27">
      <c r="B930" t="s">
        <v>120</v>
      </c>
      <c r="C930" t="s">
        <v>1559</v>
      </c>
      <c r="D930" t="s">
        <v>1488</v>
      </c>
      <c r="H930" t="s">
        <v>1465</v>
      </c>
      <c r="I930">
        <v>27</v>
      </c>
      <c r="J930">
        <v>7</v>
      </c>
      <c r="K930">
        <v>2</v>
      </c>
      <c r="L930">
        <v>0</v>
      </c>
      <c r="M930">
        <v>21</v>
      </c>
      <c r="N930">
        <v>13</v>
      </c>
      <c r="O930">
        <v>148</v>
      </c>
      <c r="P930">
        <v>1</v>
      </c>
      <c r="Q930">
        <v>1</v>
      </c>
      <c r="R930">
        <v>5</v>
      </c>
      <c r="S930">
        <v>26</v>
      </c>
      <c r="T930">
        <v>0</v>
      </c>
      <c r="U930">
        <v>0</v>
      </c>
      <c r="V930">
        <v>0</v>
      </c>
      <c r="W930">
        <v>0</v>
      </c>
      <c r="X930">
        <v>0</v>
      </c>
      <c r="Y930">
        <v>0</v>
      </c>
      <c r="Z930">
        <v>0.83</v>
      </c>
      <c r="AA930">
        <v>14.05</v>
      </c>
    </row>
    <row r="931" spans="2:27">
      <c r="B931" t="s">
        <v>1483</v>
      </c>
    </row>
    <row r="932" spans="2:27">
      <c r="B932" t="s">
        <v>1347</v>
      </c>
      <c r="C932" t="s">
        <v>655</v>
      </c>
      <c r="D932" t="s">
        <v>1540</v>
      </c>
      <c r="H932" t="s">
        <v>49</v>
      </c>
      <c r="I932">
        <v>23</v>
      </c>
      <c r="J932">
        <v>14</v>
      </c>
      <c r="K932">
        <v>5</v>
      </c>
      <c r="L932">
        <v>1</v>
      </c>
      <c r="M932">
        <v>22</v>
      </c>
      <c r="N932">
        <v>14</v>
      </c>
      <c r="O932">
        <v>143</v>
      </c>
      <c r="P932">
        <v>1</v>
      </c>
      <c r="Q932">
        <v>1</v>
      </c>
      <c r="R932">
        <v>5</v>
      </c>
      <c r="S932">
        <v>19</v>
      </c>
      <c r="T932">
        <v>0</v>
      </c>
      <c r="U932">
        <v>0</v>
      </c>
      <c r="V932">
        <v>0</v>
      </c>
      <c r="W932">
        <v>0</v>
      </c>
      <c r="X932">
        <v>0</v>
      </c>
      <c r="Y932">
        <v>0</v>
      </c>
      <c r="Z932">
        <v>0.83</v>
      </c>
      <c r="AA932">
        <v>14.05</v>
      </c>
    </row>
    <row r="933" spans="2:27">
      <c r="B933" t="s">
        <v>1483</v>
      </c>
    </row>
    <row r="934" spans="2:27">
      <c r="B934" t="s">
        <v>120</v>
      </c>
      <c r="C934" t="s">
        <v>1689</v>
      </c>
      <c r="D934" t="s">
        <v>1491</v>
      </c>
      <c r="H934" t="s">
        <v>1469</v>
      </c>
      <c r="I934">
        <v>11</v>
      </c>
      <c r="J934">
        <v>14</v>
      </c>
      <c r="K934">
        <v>0</v>
      </c>
      <c r="L934">
        <v>0</v>
      </c>
      <c r="M934">
        <v>0</v>
      </c>
      <c r="N934">
        <v>0</v>
      </c>
      <c r="O934">
        <v>0</v>
      </c>
      <c r="P934">
        <v>0</v>
      </c>
      <c r="Q934">
        <v>0</v>
      </c>
      <c r="R934">
        <v>0</v>
      </c>
      <c r="S934">
        <v>0</v>
      </c>
      <c r="T934">
        <v>0</v>
      </c>
      <c r="U934">
        <v>10</v>
      </c>
      <c r="V934">
        <v>9</v>
      </c>
      <c r="W934">
        <v>81</v>
      </c>
      <c r="X934">
        <v>1</v>
      </c>
      <c r="Y934">
        <v>0</v>
      </c>
      <c r="Z934">
        <v>0.82</v>
      </c>
      <c r="AA934">
        <v>13.92</v>
      </c>
    </row>
    <row r="935" spans="2:27">
      <c r="B935" t="s">
        <v>1483</v>
      </c>
    </row>
    <row r="936" spans="2:27">
      <c r="B936" t="s">
        <v>120</v>
      </c>
      <c r="C936" t="s">
        <v>1614</v>
      </c>
      <c r="D936" t="s">
        <v>1486</v>
      </c>
      <c r="H936" t="s">
        <v>433</v>
      </c>
      <c r="I936">
        <v>4</v>
      </c>
      <c r="J936">
        <v>8</v>
      </c>
      <c r="K936">
        <v>0</v>
      </c>
      <c r="L936">
        <v>0</v>
      </c>
      <c r="M936">
        <v>0</v>
      </c>
      <c r="N936">
        <v>0</v>
      </c>
      <c r="O936">
        <v>0</v>
      </c>
      <c r="P936">
        <v>0</v>
      </c>
      <c r="Q936">
        <v>0</v>
      </c>
      <c r="R936">
        <v>0</v>
      </c>
      <c r="S936">
        <v>1</v>
      </c>
      <c r="T936">
        <v>0</v>
      </c>
      <c r="U936">
        <v>7</v>
      </c>
      <c r="V936">
        <v>7</v>
      </c>
      <c r="W936">
        <v>108</v>
      </c>
      <c r="X936">
        <v>0</v>
      </c>
      <c r="Y936">
        <v>0</v>
      </c>
      <c r="Z936">
        <v>0.82</v>
      </c>
      <c r="AA936">
        <v>13.91</v>
      </c>
    </row>
    <row r="937" spans="2:27">
      <c r="B937" t="s">
        <v>1483</v>
      </c>
    </row>
    <row r="938" spans="2:27">
      <c r="B938" t="s">
        <v>1464</v>
      </c>
      <c r="C938" t="s">
        <v>41</v>
      </c>
      <c r="D938" t="s">
        <v>1539</v>
      </c>
      <c r="H938" t="s">
        <v>8</v>
      </c>
      <c r="I938">
        <v>10</v>
      </c>
      <c r="J938">
        <v>13</v>
      </c>
      <c r="K938">
        <v>2</v>
      </c>
      <c r="L938">
        <v>0</v>
      </c>
      <c r="M938">
        <v>22</v>
      </c>
      <c r="N938">
        <v>14</v>
      </c>
      <c r="O938">
        <v>141</v>
      </c>
      <c r="P938">
        <v>1</v>
      </c>
      <c r="Q938">
        <v>1</v>
      </c>
      <c r="R938">
        <v>4</v>
      </c>
      <c r="S938">
        <v>17</v>
      </c>
      <c r="T938">
        <v>0</v>
      </c>
      <c r="U938">
        <v>0</v>
      </c>
      <c r="V938">
        <v>0</v>
      </c>
      <c r="W938">
        <v>0</v>
      </c>
      <c r="X938">
        <v>0</v>
      </c>
      <c r="Y938">
        <v>0</v>
      </c>
      <c r="Z938">
        <v>0.85</v>
      </c>
      <c r="AA938">
        <v>13.62</v>
      </c>
    </row>
    <row r="939" spans="2:27">
      <c r="B939" t="s">
        <v>1483</v>
      </c>
    </row>
    <row r="940" spans="2:27">
      <c r="B940" t="s">
        <v>120</v>
      </c>
      <c r="C940" t="s">
        <v>1560</v>
      </c>
      <c r="D940" t="s">
        <v>1500</v>
      </c>
      <c r="H940" t="s">
        <v>1477</v>
      </c>
      <c r="I940">
        <v>32</v>
      </c>
      <c r="J940">
        <v>11</v>
      </c>
      <c r="K940">
        <v>0</v>
      </c>
      <c r="L940">
        <v>0</v>
      </c>
      <c r="M940">
        <v>25</v>
      </c>
      <c r="N940">
        <v>15</v>
      </c>
      <c r="O940">
        <v>154</v>
      </c>
      <c r="P940">
        <v>1</v>
      </c>
      <c r="Q940">
        <v>0</v>
      </c>
      <c r="R940">
        <v>4</v>
      </c>
      <c r="S940">
        <v>16</v>
      </c>
      <c r="T940">
        <v>0</v>
      </c>
      <c r="U940">
        <v>0</v>
      </c>
      <c r="V940">
        <v>0</v>
      </c>
      <c r="W940">
        <v>0</v>
      </c>
      <c r="X940">
        <v>0</v>
      </c>
      <c r="Y940">
        <v>1</v>
      </c>
      <c r="Z940">
        <v>0.8</v>
      </c>
      <c r="AA940">
        <v>13.57</v>
      </c>
    </row>
    <row r="941" spans="2:27">
      <c r="B941" t="s">
        <v>1483</v>
      </c>
    </row>
    <row r="942" spans="2:27">
      <c r="B942" t="s">
        <v>120</v>
      </c>
      <c r="C942" t="s">
        <v>1561</v>
      </c>
      <c r="D942" t="s">
        <v>1514</v>
      </c>
      <c r="H942" t="s">
        <v>1481</v>
      </c>
      <c r="I942">
        <v>11</v>
      </c>
      <c r="J942">
        <v>9</v>
      </c>
      <c r="K942">
        <v>0</v>
      </c>
      <c r="L942">
        <v>0</v>
      </c>
      <c r="M942">
        <v>26</v>
      </c>
      <c r="N942">
        <v>17</v>
      </c>
      <c r="O942">
        <v>154</v>
      </c>
      <c r="P942">
        <v>1</v>
      </c>
      <c r="Q942">
        <v>1</v>
      </c>
      <c r="R942">
        <v>4</v>
      </c>
      <c r="S942">
        <v>15</v>
      </c>
      <c r="T942">
        <v>0</v>
      </c>
      <c r="U942">
        <v>0</v>
      </c>
      <c r="V942">
        <v>0</v>
      </c>
      <c r="W942">
        <v>0</v>
      </c>
      <c r="X942">
        <v>0</v>
      </c>
      <c r="Y942">
        <v>0</v>
      </c>
      <c r="Z942">
        <v>0.8</v>
      </c>
      <c r="AA942">
        <v>13.57</v>
      </c>
    </row>
    <row r="943" spans="2:27">
      <c r="B943" t="s">
        <v>1483</v>
      </c>
    </row>
    <row r="944" spans="2:27">
      <c r="B944" t="s">
        <v>120</v>
      </c>
      <c r="C944" t="s">
        <v>1562</v>
      </c>
      <c r="D944" t="s">
        <v>1524</v>
      </c>
      <c r="H944" t="s">
        <v>1480</v>
      </c>
      <c r="I944">
        <v>7</v>
      </c>
      <c r="J944">
        <v>10</v>
      </c>
      <c r="K944">
        <v>0</v>
      </c>
      <c r="L944">
        <v>0</v>
      </c>
      <c r="M944">
        <v>21</v>
      </c>
      <c r="N944">
        <v>14</v>
      </c>
      <c r="O944">
        <v>151</v>
      </c>
      <c r="P944">
        <v>1</v>
      </c>
      <c r="Q944">
        <v>1</v>
      </c>
      <c r="R944">
        <v>5</v>
      </c>
      <c r="S944">
        <v>4</v>
      </c>
      <c r="T944">
        <v>0</v>
      </c>
      <c r="U944">
        <v>0</v>
      </c>
      <c r="V944">
        <v>0</v>
      </c>
      <c r="W944">
        <v>0</v>
      </c>
      <c r="X944">
        <v>0</v>
      </c>
      <c r="Y944">
        <v>0</v>
      </c>
      <c r="Z944">
        <v>0.77</v>
      </c>
      <c r="AA944">
        <v>13.05</v>
      </c>
    </row>
    <row r="945" spans="2:27">
      <c r="B945" t="s">
        <v>1483</v>
      </c>
    </row>
    <row r="946" spans="2:27">
      <c r="B946" t="s">
        <v>1470</v>
      </c>
      <c r="C946" t="s">
        <v>1028</v>
      </c>
      <c r="D946" t="s">
        <v>1523</v>
      </c>
      <c r="H946" t="s">
        <v>29</v>
      </c>
      <c r="I946">
        <v>29</v>
      </c>
      <c r="J946">
        <v>10</v>
      </c>
      <c r="K946">
        <v>0</v>
      </c>
      <c r="L946">
        <v>0</v>
      </c>
      <c r="M946">
        <v>22</v>
      </c>
      <c r="N946">
        <v>13</v>
      </c>
      <c r="O946">
        <v>145</v>
      </c>
      <c r="P946">
        <v>1</v>
      </c>
      <c r="Q946">
        <v>1</v>
      </c>
      <c r="R946">
        <v>4</v>
      </c>
      <c r="S946">
        <v>3</v>
      </c>
      <c r="T946">
        <v>0</v>
      </c>
      <c r="U946">
        <v>0</v>
      </c>
      <c r="V946">
        <v>0</v>
      </c>
      <c r="W946">
        <v>0</v>
      </c>
      <c r="X946">
        <v>0</v>
      </c>
      <c r="Y946">
        <v>0</v>
      </c>
      <c r="Z946">
        <v>0.77</v>
      </c>
      <c r="AA946">
        <v>13.05</v>
      </c>
    </row>
    <row r="947" spans="2:27">
      <c r="B947" t="s">
        <v>1483</v>
      </c>
    </row>
    <row r="948" spans="2:27">
      <c r="B948" t="s">
        <v>120</v>
      </c>
      <c r="C948" t="s">
        <v>1563</v>
      </c>
      <c r="D948" t="s">
        <v>1507</v>
      </c>
      <c r="H948" t="s">
        <v>38</v>
      </c>
      <c r="I948">
        <v>16</v>
      </c>
      <c r="J948">
        <v>14</v>
      </c>
      <c r="K948">
        <v>1</v>
      </c>
      <c r="L948">
        <v>0</v>
      </c>
      <c r="M948">
        <v>21</v>
      </c>
      <c r="N948">
        <v>13</v>
      </c>
      <c r="O948">
        <v>139</v>
      </c>
      <c r="P948">
        <v>1</v>
      </c>
      <c r="Q948">
        <v>1</v>
      </c>
      <c r="R948">
        <v>3</v>
      </c>
      <c r="S948">
        <v>14</v>
      </c>
      <c r="T948">
        <v>0</v>
      </c>
      <c r="U948">
        <v>0</v>
      </c>
      <c r="V948">
        <v>0</v>
      </c>
      <c r="W948">
        <v>0</v>
      </c>
      <c r="X948">
        <v>0</v>
      </c>
      <c r="Y948">
        <v>0</v>
      </c>
      <c r="Z948">
        <v>0.77</v>
      </c>
      <c r="AA948">
        <v>13.05</v>
      </c>
    </row>
    <row r="949" spans="2:27">
      <c r="B949" t="s">
        <v>1483</v>
      </c>
    </row>
    <row r="950" spans="2:27">
      <c r="B950" t="s">
        <v>120</v>
      </c>
      <c r="C950" t="s">
        <v>1641</v>
      </c>
      <c r="D950" t="s">
        <v>1516</v>
      </c>
      <c r="H950" t="s">
        <v>2</v>
      </c>
      <c r="I950">
        <v>5</v>
      </c>
      <c r="J950">
        <v>6</v>
      </c>
      <c r="K950">
        <v>0</v>
      </c>
      <c r="L950">
        <v>0</v>
      </c>
      <c r="M950">
        <v>0</v>
      </c>
      <c r="N950">
        <v>0</v>
      </c>
      <c r="O950">
        <v>0</v>
      </c>
      <c r="P950">
        <v>0</v>
      </c>
      <c r="Q950">
        <v>0</v>
      </c>
      <c r="R950">
        <v>28</v>
      </c>
      <c r="S950">
        <v>83</v>
      </c>
      <c r="T950">
        <v>0</v>
      </c>
      <c r="U950">
        <v>5</v>
      </c>
      <c r="V950">
        <v>4</v>
      </c>
      <c r="W950">
        <v>26</v>
      </c>
      <c r="X950">
        <v>0</v>
      </c>
      <c r="Y950">
        <v>0</v>
      </c>
      <c r="Z950">
        <v>0.72</v>
      </c>
      <c r="AA950">
        <v>12.2</v>
      </c>
    </row>
    <row r="951" spans="2:27">
      <c r="B951" t="s">
        <v>1483</v>
      </c>
    </row>
    <row r="952" spans="2:27">
      <c r="B952" t="s">
        <v>120</v>
      </c>
      <c r="C952" t="s">
        <v>1615</v>
      </c>
      <c r="D952" t="s">
        <v>1519</v>
      </c>
      <c r="H952" t="s">
        <v>52</v>
      </c>
      <c r="I952">
        <v>12</v>
      </c>
      <c r="J952">
        <v>11</v>
      </c>
      <c r="K952">
        <v>0</v>
      </c>
      <c r="L952">
        <v>0</v>
      </c>
      <c r="M952">
        <v>0</v>
      </c>
      <c r="N952">
        <v>0</v>
      </c>
      <c r="O952">
        <v>0</v>
      </c>
      <c r="P952">
        <v>0</v>
      </c>
      <c r="Q952">
        <v>0</v>
      </c>
      <c r="R952">
        <v>0</v>
      </c>
      <c r="S952">
        <v>0</v>
      </c>
      <c r="T952">
        <v>0</v>
      </c>
      <c r="U952">
        <v>16</v>
      </c>
      <c r="V952">
        <v>7</v>
      </c>
      <c r="W952">
        <v>133</v>
      </c>
      <c r="X952">
        <v>0</v>
      </c>
      <c r="Y952">
        <v>0</v>
      </c>
      <c r="Z952">
        <v>0.71</v>
      </c>
      <c r="AA952">
        <v>12.11</v>
      </c>
    </row>
    <row r="953" spans="2:27">
      <c r="B953" t="s">
        <v>1483</v>
      </c>
    </row>
    <row r="954" spans="2:27">
      <c r="B954" t="s">
        <v>120</v>
      </c>
      <c r="C954" t="s">
        <v>993</v>
      </c>
      <c r="D954" t="s">
        <v>1501</v>
      </c>
      <c r="H954" t="s">
        <v>53</v>
      </c>
      <c r="I954">
        <v>8</v>
      </c>
      <c r="J954">
        <v>6</v>
      </c>
      <c r="K954">
        <v>6</v>
      </c>
      <c r="L954">
        <v>0</v>
      </c>
      <c r="M954">
        <v>16</v>
      </c>
      <c r="N954">
        <v>11</v>
      </c>
      <c r="O954">
        <v>113</v>
      </c>
      <c r="P954">
        <v>1</v>
      </c>
      <c r="Q954">
        <v>1</v>
      </c>
      <c r="R954">
        <v>1</v>
      </c>
      <c r="S954">
        <v>5</v>
      </c>
      <c r="T954">
        <v>0</v>
      </c>
      <c r="U954">
        <v>0</v>
      </c>
      <c r="V954">
        <v>0</v>
      </c>
      <c r="W954">
        <v>0</v>
      </c>
      <c r="X954">
        <v>0</v>
      </c>
      <c r="Y954">
        <v>0</v>
      </c>
      <c r="Z954">
        <v>0.71</v>
      </c>
      <c r="AA954">
        <v>12.01</v>
      </c>
    </row>
    <row r="955" spans="2:27">
      <c r="B955" t="s">
        <v>1483</v>
      </c>
    </row>
    <row r="956" spans="2:27">
      <c r="B956" t="s">
        <v>120</v>
      </c>
      <c r="C956" t="s">
        <v>1642</v>
      </c>
      <c r="D956" t="s">
        <v>1509</v>
      </c>
      <c r="H956" t="s">
        <v>13</v>
      </c>
      <c r="I956">
        <v>1</v>
      </c>
      <c r="J956">
        <v>14</v>
      </c>
      <c r="K956">
        <v>0</v>
      </c>
      <c r="L956">
        <v>0</v>
      </c>
      <c r="M956">
        <v>0</v>
      </c>
      <c r="N956">
        <v>0</v>
      </c>
      <c r="O956">
        <v>0</v>
      </c>
      <c r="P956">
        <v>0</v>
      </c>
      <c r="Q956">
        <v>0</v>
      </c>
      <c r="R956">
        <v>15</v>
      </c>
      <c r="S956">
        <v>44</v>
      </c>
      <c r="T956">
        <v>0</v>
      </c>
      <c r="U956">
        <v>13</v>
      </c>
      <c r="V956">
        <v>11</v>
      </c>
      <c r="W956">
        <v>65</v>
      </c>
      <c r="X956">
        <v>0</v>
      </c>
      <c r="Y956">
        <v>0</v>
      </c>
      <c r="Z956">
        <v>0.71</v>
      </c>
      <c r="AA956">
        <v>12</v>
      </c>
    </row>
    <row r="957" spans="2:27">
      <c r="B957" t="s">
        <v>1483</v>
      </c>
    </row>
    <row r="958" spans="2:27">
      <c r="B958" t="s">
        <v>120</v>
      </c>
      <c r="C958" t="s">
        <v>978</v>
      </c>
      <c r="D958" t="s">
        <v>1509</v>
      </c>
      <c r="H958" t="s">
        <v>13</v>
      </c>
      <c r="I958">
        <v>5</v>
      </c>
      <c r="J958">
        <v>14</v>
      </c>
      <c r="K958">
        <v>5</v>
      </c>
      <c r="L958">
        <v>0</v>
      </c>
      <c r="M958">
        <v>17</v>
      </c>
      <c r="N958">
        <v>11</v>
      </c>
      <c r="O958">
        <v>109</v>
      </c>
      <c r="P958">
        <v>1</v>
      </c>
      <c r="Q958">
        <v>1</v>
      </c>
      <c r="R958">
        <v>1</v>
      </c>
      <c r="S958">
        <v>4</v>
      </c>
      <c r="T958">
        <v>0</v>
      </c>
      <c r="U958">
        <v>0</v>
      </c>
      <c r="V958">
        <v>0</v>
      </c>
      <c r="W958">
        <v>0</v>
      </c>
      <c r="X958">
        <v>0</v>
      </c>
      <c r="Y958">
        <v>0</v>
      </c>
      <c r="Z958">
        <v>0.71</v>
      </c>
      <c r="AA958">
        <v>12</v>
      </c>
    </row>
    <row r="959" spans="2:27">
      <c r="B959" t="s">
        <v>1483</v>
      </c>
    </row>
    <row r="960" spans="2:27">
      <c r="B960" t="s">
        <v>120</v>
      </c>
      <c r="C960" t="s">
        <v>1690</v>
      </c>
      <c r="D960" t="s">
        <v>1523</v>
      </c>
      <c r="H960" t="s">
        <v>29</v>
      </c>
      <c r="I960">
        <v>28</v>
      </c>
      <c r="J960">
        <v>10</v>
      </c>
      <c r="K960">
        <v>0</v>
      </c>
      <c r="L960">
        <v>0</v>
      </c>
      <c r="M960">
        <v>0</v>
      </c>
      <c r="N960">
        <v>0</v>
      </c>
      <c r="O960">
        <v>0</v>
      </c>
      <c r="P960">
        <v>0</v>
      </c>
      <c r="Q960">
        <v>0</v>
      </c>
      <c r="R960">
        <v>1</v>
      </c>
      <c r="S960">
        <v>1</v>
      </c>
      <c r="T960">
        <v>0</v>
      </c>
      <c r="U960">
        <v>11</v>
      </c>
      <c r="V960">
        <v>6</v>
      </c>
      <c r="W960">
        <v>78</v>
      </c>
      <c r="X960">
        <v>0</v>
      </c>
      <c r="Y960">
        <v>0</v>
      </c>
      <c r="Z960">
        <v>0.66</v>
      </c>
      <c r="AA960">
        <v>11.21</v>
      </c>
    </row>
    <row r="961" spans="2:27">
      <c r="B961" t="s">
        <v>1483</v>
      </c>
    </row>
    <row r="962" spans="2:27">
      <c r="B962" t="s">
        <v>120</v>
      </c>
      <c r="C962" t="s">
        <v>1564</v>
      </c>
      <c r="D962" t="s">
        <v>1494</v>
      </c>
      <c r="H962" t="s">
        <v>4</v>
      </c>
      <c r="I962">
        <v>12</v>
      </c>
      <c r="J962">
        <v>7</v>
      </c>
      <c r="K962">
        <v>0</v>
      </c>
      <c r="L962">
        <v>0</v>
      </c>
      <c r="M962">
        <v>24</v>
      </c>
      <c r="N962">
        <v>15</v>
      </c>
      <c r="O962">
        <v>178</v>
      </c>
      <c r="P962">
        <v>1</v>
      </c>
      <c r="Q962">
        <v>1</v>
      </c>
      <c r="R962">
        <v>5</v>
      </c>
      <c r="S962">
        <v>6</v>
      </c>
      <c r="T962">
        <v>0</v>
      </c>
      <c r="U962">
        <v>0</v>
      </c>
      <c r="V962">
        <v>0</v>
      </c>
      <c r="W962">
        <v>0</v>
      </c>
      <c r="X962">
        <v>0</v>
      </c>
      <c r="Y962">
        <v>1</v>
      </c>
      <c r="Z962">
        <v>0.66</v>
      </c>
      <c r="AA962">
        <v>11.14</v>
      </c>
    </row>
    <row r="963" spans="2:27">
      <c r="B963" t="s">
        <v>1483</v>
      </c>
    </row>
    <row r="964" spans="2:27">
      <c r="B964" t="s">
        <v>120</v>
      </c>
      <c r="C964" t="s">
        <v>1643</v>
      </c>
      <c r="D964" t="s">
        <v>1538</v>
      </c>
      <c r="H964" t="s">
        <v>1</v>
      </c>
      <c r="I964">
        <v>10</v>
      </c>
      <c r="J964">
        <v>13</v>
      </c>
      <c r="K964">
        <v>0</v>
      </c>
      <c r="L964">
        <v>0</v>
      </c>
      <c r="M964">
        <v>0</v>
      </c>
      <c r="N964">
        <v>0</v>
      </c>
      <c r="O964">
        <v>0</v>
      </c>
      <c r="P964">
        <v>0</v>
      </c>
      <c r="Q964">
        <v>0</v>
      </c>
      <c r="R964">
        <v>17</v>
      </c>
      <c r="S964">
        <v>57</v>
      </c>
      <c r="T964">
        <v>0</v>
      </c>
      <c r="U964">
        <v>4</v>
      </c>
      <c r="V964">
        <v>3</v>
      </c>
      <c r="W964">
        <v>33</v>
      </c>
      <c r="X964">
        <v>0</v>
      </c>
      <c r="Y964">
        <v>0</v>
      </c>
      <c r="Z964">
        <v>0.64</v>
      </c>
      <c r="AA964">
        <v>10.91</v>
      </c>
    </row>
    <row r="965" spans="2:27">
      <c r="B965" t="s">
        <v>1483</v>
      </c>
    </row>
    <row r="966" spans="2:27">
      <c r="B966" t="s">
        <v>120</v>
      </c>
      <c r="C966" t="s">
        <v>611</v>
      </c>
      <c r="D966" t="s">
        <v>1523</v>
      </c>
      <c r="H966" t="s">
        <v>29</v>
      </c>
      <c r="I966">
        <v>11</v>
      </c>
      <c r="J966">
        <v>10</v>
      </c>
      <c r="K966">
        <v>4</v>
      </c>
      <c r="L966">
        <v>1</v>
      </c>
      <c r="M966">
        <v>0</v>
      </c>
      <c r="N966">
        <v>0</v>
      </c>
      <c r="O966">
        <v>0</v>
      </c>
      <c r="P966">
        <v>0</v>
      </c>
      <c r="Q966">
        <v>0</v>
      </c>
      <c r="R966">
        <v>16</v>
      </c>
      <c r="S966">
        <v>67</v>
      </c>
      <c r="T966">
        <v>0</v>
      </c>
      <c r="U966">
        <v>4</v>
      </c>
      <c r="V966">
        <v>2</v>
      </c>
      <c r="W966">
        <v>24</v>
      </c>
      <c r="X966">
        <v>0</v>
      </c>
      <c r="Y966">
        <v>0</v>
      </c>
      <c r="Z966">
        <v>0.64</v>
      </c>
      <c r="AA966">
        <v>10.91</v>
      </c>
    </row>
    <row r="967" spans="2:27">
      <c r="B967" t="s">
        <v>1483</v>
      </c>
    </row>
    <row r="968" spans="2:27">
      <c r="B968" t="s">
        <v>120</v>
      </c>
      <c r="C968" t="s">
        <v>1565</v>
      </c>
      <c r="D968" t="s">
        <v>1516</v>
      </c>
      <c r="H968" t="s">
        <v>2</v>
      </c>
      <c r="I968">
        <v>22</v>
      </c>
      <c r="J968">
        <v>6</v>
      </c>
      <c r="K968">
        <v>0</v>
      </c>
      <c r="L968">
        <v>0</v>
      </c>
      <c r="M968">
        <v>22</v>
      </c>
      <c r="N968">
        <v>14</v>
      </c>
      <c r="O968">
        <v>145</v>
      </c>
      <c r="P968">
        <v>1</v>
      </c>
      <c r="Q968">
        <v>1</v>
      </c>
      <c r="R968">
        <v>2</v>
      </c>
      <c r="S968">
        <v>7</v>
      </c>
      <c r="T968">
        <v>0</v>
      </c>
      <c r="U968">
        <v>0</v>
      </c>
      <c r="V968">
        <v>0</v>
      </c>
      <c r="W968">
        <v>0</v>
      </c>
      <c r="X968">
        <v>0</v>
      </c>
      <c r="Y968">
        <v>1</v>
      </c>
      <c r="Z968">
        <v>0.59</v>
      </c>
      <c r="AA968">
        <v>10.050000000000001</v>
      </c>
    </row>
    <row r="969" spans="2:27">
      <c r="B969" t="s">
        <v>1483</v>
      </c>
    </row>
    <row r="970" spans="2:27">
      <c r="B970" t="s">
        <v>120</v>
      </c>
      <c r="C970" t="s">
        <v>645</v>
      </c>
      <c r="D970" t="s">
        <v>1487</v>
      </c>
      <c r="H970" t="s">
        <v>1463</v>
      </c>
      <c r="I970">
        <v>14</v>
      </c>
      <c r="J970">
        <v>10</v>
      </c>
      <c r="K970">
        <v>0</v>
      </c>
      <c r="L970">
        <v>0</v>
      </c>
      <c r="M970">
        <v>0</v>
      </c>
      <c r="N970">
        <v>0</v>
      </c>
      <c r="O970">
        <v>0</v>
      </c>
      <c r="P970">
        <v>0</v>
      </c>
      <c r="Q970">
        <v>0</v>
      </c>
      <c r="R970">
        <v>0</v>
      </c>
      <c r="S970">
        <v>1</v>
      </c>
      <c r="T970">
        <v>0</v>
      </c>
      <c r="U970">
        <v>12</v>
      </c>
      <c r="V970">
        <v>5</v>
      </c>
      <c r="W970">
        <v>61</v>
      </c>
      <c r="X970">
        <v>0</v>
      </c>
      <c r="Y970">
        <v>0</v>
      </c>
      <c r="Z970">
        <v>0.57999999999999996</v>
      </c>
      <c r="AA970">
        <v>9.91</v>
      </c>
    </row>
    <row r="971" spans="2:27">
      <c r="B971" t="s">
        <v>1483</v>
      </c>
    </row>
    <row r="972" spans="2:27">
      <c r="B972" t="s">
        <v>120</v>
      </c>
      <c r="C972" t="s">
        <v>1616</v>
      </c>
      <c r="D972" t="s">
        <v>1499</v>
      </c>
      <c r="H972" t="s">
        <v>1476</v>
      </c>
      <c r="I972">
        <v>24</v>
      </c>
      <c r="J972">
        <v>14</v>
      </c>
      <c r="K972">
        <v>0</v>
      </c>
      <c r="L972">
        <v>0</v>
      </c>
      <c r="M972">
        <v>0</v>
      </c>
      <c r="N972">
        <v>0</v>
      </c>
      <c r="O972">
        <v>0</v>
      </c>
      <c r="P972">
        <v>0</v>
      </c>
      <c r="Q972">
        <v>0</v>
      </c>
      <c r="R972">
        <v>1</v>
      </c>
      <c r="S972">
        <v>4</v>
      </c>
      <c r="T972">
        <v>0</v>
      </c>
      <c r="U972">
        <v>5</v>
      </c>
      <c r="V972">
        <v>4</v>
      </c>
      <c r="W972">
        <v>59</v>
      </c>
      <c r="X972">
        <v>0</v>
      </c>
      <c r="Y972">
        <v>0</v>
      </c>
      <c r="Z972">
        <v>0.57999999999999996</v>
      </c>
      <c r="AA972">
        <v>9.91</v>
      </c>
    </row>
    <row r="973" spans="2:27">
      <c r="B973" t="s">
        <v>1483</v>
      </c>
    </row>
    <row r="974" spans="2:27">
      <c r="B974" t="s">
        <v>120</v>
      </c>
      <c r="C974" t="s">
        <v>1691</v>
      </c>
      <c r="D974" t="s">
        <v>1484</v>
      </c>
      <c r="H974" t="s">
        <v>1459</v>
      </c>
      <c r="I974">
        <v>10</v>
      </c>
      <c r="J974">
        <v>7</v>
      </c>
      <c r="K974">
        <v>0</v>
      </c>
      <c r="L974">
        <v>0</v>
      </c>
      <c r="M974">
        <v>0</v>
      </c>
      <c r="N974">
        <v>0</v>
      </c>
      <c r="O974">
        <v>0</v>
      </c>
      <c r="P974">
        <v>0</v>
      </c>
      <c r="Q974">
        <v>0</v>
      </c>
      <c r="R974">
        <v>5</v>
      </c>
      <c r="S974">
        <v>5</v>
      </c>
      <c r="T974">
        <v>0</v>
      </c>
      <c r="U974">
        <v>14</v>
      </c>
      <c r="V974">
        <v>10</v>
      </c>
      <c r="W974">
        <v>60</v>
      </c>
      <c r="X974">
        <v>0</v>
      </c>
      <c r="Y974">
        <v>0</v>
      </c>
      <c r="Z974">
        <v>0.57999999999999996</v>
      </c>
      <c r="AA974">
        <v>9.91</v>
      </c>
    </row>
    <row r="975" spans="2:27">
      <c r="B975" t="s">
        <v>1483</v>
      </c>
    </row>
    <row r="976" spans="2:27">
      <c r="B976" t="s">
        <v>120</v>
      </c>
      <c r="C976" t="s">
        <v>1644</v>
      </c>
      <c r="D976" t="s">
        <v>1545</v>
      </c>
      <c r="H976" t="s">
        <v>16</v>
      </c>
      <c r="I976">
        <v>21</v>
      </c>
      <c r="J976">
        <v>6</v>
      </c>
      <c r="K976">
        <v>0</v>
      </c>
      <c r="L976">
        <v>0</v>
      </c>
      <c r="M976">
        <v>0</v>
      </c>
      <c r="N976">
        <v>0</v>
      </c>
      <c r="O976">
        <v>0</v>
      </c>
      <c r="P976">
        <v>0</v>
      </c>
      <c r="Q976">
        <v>0</v>
      </c>
      <c r="R976">
        <v>3</v>
      </c>
      <c r="S976">
        <v>25</v>
      </c>
      <c r="T976">
        <v>0</v>
      </c>
      <c r="U976">
        <v>8</v>
      </c>
      <c r="V976">
        <v>4</v>
      </c>
      <c r="W976">
        <v>19</v>
      </c>
      <c r="X976">
        <v>1</v>
      </c>
      <c r="Y976">
        <v>0</v>
      </c>
      <c r="Z976">
        <v>0.73</v>
      </c>
      <c r="AA976">
        <v>9.43</v>
      </c>
    </row>
    <row r="977" spans="2:27">
      <c r="B977" t="s">
        <v>1483</v>
      </c>
    </row>
    <row r="978" spans="2:27">
      <c r="B978" t="s">
        <v>120</v>
      </c>
      <c r="C978" t="s">
        <v>1692</v>
      </c>
      <c r="D978" t="s">
        <v>1508</v>
      </c>
      <c r="H978" t="s">
        <v>1479</v>
      </c>
      <c r="I978">
        <v>3</v>
      </c>
      <c r="J978">
        <v>9</v>
      </c>
      <c r="K978">
        <v>0</v>
      </c>
      <c r="L978">
        <v>0</v>
      </c>
      <c r="M978">
        <v>0</v>
      </c>
      <c r="N978">
        <v>0</v>
      </c>
      <c r="O978">
        <v>0</v>
      </c>
      <c r="P978">
        <v>0</v>
      </c>
      <c r="Q978">
        <v>0</v>
      </c>
      <c r="R978">
        <v>0</v>
      </c>
      <c r="S978">
        <v>0</v>
      </c>
      <c r="T978">
        <v>0</v>
      </c>
      <c r="U978">
        <v>19</v>
      </c>
      <c r="V978">
        <v>9</v>
      </c>
      <c r="W978">
        <v>93</v>
      </c>
      <c r="X978">
        <v>0</v>
      </c>
      <c r="Y978">
        <v>0</v>
      </c>
      <c r="Z978">
        <v>0.54</v>
      </c>
      <c r="AA978">
        <v>9.2100000000000009</v>
      </c>
    </row>
    <row r="979" spans="2:27">
      <c r="B979" t="s">
        <v>1483</v>
      </c>
    </row>
    <row r="980" spans="2:27">
      <c r="B980" t="s">
        <v>120</v>
      </c>
      <c r="C980" t="s">
        <v>1617</v>
      </c>
      <c r="D980" t="s">
        <v>1542</v>
      </c>
      <c r="H980" t="s">
        <v>38</v>
      </c>
      <c r="I980">
        <v>18</v>
      </c>
      <c r="J980">
        <v>14</v>
      </c>
      <c r="K980">
        <v>0</v>
      </c>
      <c r="L980">
        <v>0</v>
      </c>
      <c r="M980">
        <v>0</v>
      </c>
      <c r="N980">
        <v>0</v>
      </c>
      <c r="O980">
        <v>0</v>
      </c>
      <c r="P980">
        <v>0</v>
      </c>
      <c r="Q980">
        <v>0</v>
      </c>
      <c r="R980">
        <v>0</v>
      </c>
      <c r="S980">
        <v>0</v>
      </c>
      <c r="T980">
        <v>0</v>
      </c>
      <c r="U980">
        <v>15</v>
      </c>
      <c r="V980">
        <v>10</v>
      </c>
      <c r="W980">
        <v>99</v>
      </c>
      <c r="X980">
        <v>0</v>
      </c>
      <c r="Y980">
        <v>0</v>
      </c>
      <c r="Z980">
        <v>0.54</v>
      </c>
      <c r="AA980">
        <v>9.2100000000000009</v>
      </c>
    </row>
    <row r="981" spans="2:27">
      <c r="B981" t="s">
        <v>1483</v>
      </c>
    </row>
    <row r="982" spans="2:27">
      <c r="B982" t="s">
        <v>120</v>
      </c>
      <c r="C982" t="s">
        <v>449</v>
      </c>
      <c r="D982" t="s">
        <v>1507</v>
      </c>
      <c r="H982" t="s">
        <v>38</v>
      </c>
      <c r="I982">
        <v>7</v>
      </c>
      <c r="J982">
        <v>14</v>
      </c>
      <c r="K982">
        <v>1</v>
      </c>
      <c r="L982">
        <v>0</v>
      </c>
      <c r="M982">
        <v>0</v>
      </c>
      <c r="N982">
        <v>0</v>
      </c>
      <c r="O982">
        <v>0</v>
      </c>
      <c r="P982">
        <v>0</v>
      </c>
      <c r="Q982">
        <v>0</v>
      </c>
      <c r="R982">
        <v>9</v>
      </c>
      <c r="S982">
        <v>38</v>
      </c>
      <c r="T982">
        <v>0</v>
      </c>
      <c r="U982">
        <v>3</v>
      </c>
      <c r="V982">
        <v>2</v>
      </c>
      <c r="W982">
        <v>14</v>
      </c>
      <c r="X982">
        <v>0</v>
      </c>
      <c r="Y982">
        <v>0</v>
      </c>
      <c r="Z982">
        <v>0.51</v>
      </c>
      <c r="AA982">
        <v>8.7100000000000009</v>
      </c>
    </row>
    <row r="983" spans="2:27">
      <c r="B983" t="s">
        <v>1483</v>
      </c>
    </row>
    <row r="984" spans="2:27">
      <c r="B984" t="s">
        <v>120</v>
      </c>
      <c r="C984" t="s">
        <v>1645</v>
      </c>
      <c r="D984" t="s">
        <v>1486</v>
      </c>
      <c r="H984" t="s">
        <v>433</v>
      </c>
      <c r="I984">
        <v>27</v>
      </c>
      <c r="J984">
        <v>8</v>
      </c>
      <c r="K984">
        <v>0</v>
      </c>
      <c r="L984">
        <v>0</v>
      </c>
      <c r="M984">
        <v>0</v>
      </c>
      <c r="N984">
        <v>0</v>
      </c>
      <c r="O984">
        <v>0</v>
      </c>
      <c r="P984">
        <v>0</v>
      </c>
      <c r="Q984">
        <v>0</v>
      </c>
      <c r="R984">
        <v>6</v>
      </c>
      <c r="S984">
        <v>17</v>
      </c>
      <c r="T984">
        <v>0</v>
      </c>
      <c r="U984">
        <v>4</v>
      </c>
      <c r="V984">
        <v>4</v>
      </c>
      <c r="W984">
        <v>23</v>
      </c>
      <c r="X984">
        <v>0</v>
      </c>
      <c r="Y984">
        <v>0</v>
      </c>
      <c r="Z984">
        <v>0.51</v>
      </c>
      <c r="AA984">
        <v>8.61</v>
      </c>
    </row>
    <row r="985" spans="2:27">
      <c r="B985" t="s">
        <v>1483</v>
      </c>
    </row>
    <row r="986" spans="2:27">
      <c r="B986" t="s">
        <v>120</v>
      </c>
      <c r="C986" t="s">
        <v>1646</v>
      </c>
      <c r="D986" t="s">
        <v>1502</v>
      </c>
      <c r="H986" t="s">
        <v>1478</v>
      </c>
      <c r="I986">
        <v>23</v>
      </c>
      <c r="J986">
        <v>14</v>
      </c>
      <c r="K986">
        <v>0</v>
      </c>
      <c r="L986">
        <v>0</v>
      </c>
      <c r="M986">
        <v>0</v>
      </c>
      <c r="N986">
        <v>0</v>
      </c>
      <c r="O986">
        <v>0</v>
      </c>
      <c r="P986">
        <v>0</v>
      </c>
      <c r="Q986">
        <v>0</v>
      </c>
      <c r="R986">
        <v>6</v>
      </c>
      <c r="S986">
        <v>17</v>
      </c>
      <c r="T986">
        <v>0</v>
      </c>
      <c r="U986">
        <v>4</v>
      </c>
      <c r="V986">
        <v>3</v>
      </c>
      <c r="W986">
        <v>19</v>
      </c>
      <c r="X986">
        <v>0</v>
      </c>
      <c r="Y986">
        <v>0</v>
      </c>
      <c r="Z986">
        <v>0.51</v>
      </c>
      <c r="AA986">
        <v>8.6</v>
      </c>
    </row>
    <row r="987" spans="2:27">
      <c r="B987" t="s">
        <v>1483</v>
      </c>
    </row>
    <row r="988" spans="2:27">
      <c r="B988" t="s">
        <v>120</v>
      </c>
      <c r="C988" t="s">
        <v>1693</v>
      </c>
      <c r="D988" t="s">
        <v>1519</v>
      </c>
      <c r="H988" t="s">
        <v>52</v>
      </c>
      <c r="I988">
        <v>2</v>
      </c>
      <c r="J988">
        <v>11</v>
      </c>
      <c r="K988">
        <v>0</v>
      </c>
      <c r="L988">
        <v>0</v>
      </c>
      <c r="M988">
        <v>0</v>
      </c>
      <c r="N988">
        <v>0</v>
      </c>
      <c r="O988">
        <v>0</v>
      </c>
      <c r="P988">
        <v>0</v>
      </c>
      <c r="Q988">
        <v>0</v>
      </c>
      <c r="R988">
        <v>0</v>
      </c>
      <c r="S988">
        <v>0</v>
      </c>
      <c r="T988">
        <v>0</v>
      </c>
      <c r="U988">
        <v>9</v>
      </c>
      <c r="V988">
        <v>9</v>
      </c>
      <c r="W988">
        <v>77</v>
      </c>
      <c r="X988">
        <v>0</v>
      </c>
      <c r="Y988">
        <v>0</v>
      </c>
      <c r="Z988">
        <v>0.47</v>
      </c>
      <c r="AA988">
        <v>7.91</v>
      </c>
    </row>
    <row r="989" spans="2:27">
      <c r="B989" t="s">
        <v>1483</v>
      </c>
    </row>
    <row r="990" spans="2:27">
      <c r="B990" t="s">
        <v>120</v>
      </c>
      <c r="C990" t="s">
        <v>1647</v>
      </c>
      <c r="D990" t="s">
        <v>1537</v>
      </c>
      <c r="H990" t="s">
        <v>1479</v>
      </c>
      <c r="I990">
        <v>2</v>
      </c>
      <c r="J990">
        <v>9</v>
      </c>
      <c r="K990">
        <v>0</v>
      </c>
      <c r="L990">
        <v>0</v>
      </c>
      <c r="M990">
        <v>0</v>
      </c>
      <c r="N990">
        <v>0</v>
      </c>
      <c r="O990">
        <v>0</v>
      </c>
      <c r="P990">
        <v>0</v>
      </c>
      <c r="Q990">
        <v>0</v>
      </c>
      <c r="R990">
        <v>7</v>
      </c>
      <c r="S990">
        <v>28</v>
      </c>
      <c r="T990">
        <v>0</v>
      </c>
      <c r="U990">
        <v>2</v>
      </c>
      <c r="V990">
        <v>1</v>
      </c>
      <c r="W990">
        <v>12</v>
      </c>
      <c r="X990">
        <v>0</v>
      </c>
      <c r="Y990">
        <v>0</v>
      </c>
      <c r="Z990">
        <v>0.45</v>
      </c>
      <c r="AA990">
        <v>7.6</v>
      </c>
    </row>
    <row r="991" spans="2:27">
      <c r="B991" t="s">
        <v>1483</v>
      </c>
    </row>
    <row r="992" spans="2:27">
      <c r="B992" t="s">
        <v>120</v>
      </c>
      <c r="C992" t="s">
        <v>1648</v>
      </c>
      <c r="D992" t="s">
        <v>1514</v>
      </c>
      <c r="H992" t="s">
        <v>1481</v>
      </c>
      <c r="I992">
        <v>16</v>
      </c>
      <c r="J992">
        <v>9</v>
      </c>
      <c r="K992">
        <v>0</v>
      </c>
      <c r="L992">
        <v>0</v>
      </c>
      <c r="M992">
        <v>0</v>
      </c>
      <c r="N992">
        <v>0</v>
      </c>
      <c r="O992">
        <v>0</v>
      </c>
      <c r="P992">
        <v>0</v>
      </c>
      <c r="Q992">
        <v>0</v>
      </c>
      <c r="R992">
        <v>3</v>
      </c>
      <c r="S992">
        <v>4</v>
      </c>
      <c r="T992">
        <v>0</v>
      </c>
      <c r="U992">
        <v>6</v>
      </c>
      <c r="V992">
        <v>4</v>
      </c>
      <c r="W992">
        <v>25</v>
      </c>
      <c r="X992">
        <v>0</v>
      </c>
      <c r="Y992">
        <v>0</v>
      </c>
      <c r="Z992">
        <v>0.45</v>
      </c>
      <c r="AA992">
        <v>7.6</v>
      </c>
    </row>
    <row r="993" spans="2:27">
      <c r="B993" t="s">
        <v>1483</v>
      </c>
    </row>
    <row r="994" spans="2:27">
      <c r="B994" t="s">
        <v>120</v>
      </c>
      <c r="C994" t="s">
        <v>1649</v>
      </c>
      <c r="D994" t="s">
        <v>1533</v>
      </c>
      <c r="H994" t="s">
        <v>1469</v>
      </c>
      <c r="I994">
        <v>24</v>
      </c>
      <c r="J994">
        <v>14</v>
      </c>
      <c r="K994">
        <v>0</v>
      </c>
      <c r="L994">
        <v>0</v>
      </c>
      <c r="M994">
        <v>0</v>
      </c>
      <c r="N994">
        <v>0</v>
      </c>
      <c r="O994">
        <v>0</v>
      </c>
      <c r="P994">
        <v>0</v>
      </c>
      <c r="Q994">
        <v>0</v>
      </c>
      <c r="R994">
        <v>20</v>
      </c>
      <c r="S994">
        <v>70</v>
      </c>
      <c r="T994">
        <v>0</v>
      </c>
      <c r="U994">
        <v>2</v>
      </c>
      <c r="V994">
        <v>2</v>
      </c>
      <c r="W994">
        <v>14</v>
      </c>
      <c r="X994">
        <v>0</v>
      </c>
      <c r="Y994">
        <v>0</v>
      </c>
      <c r="Z994">
        <v>0.52</v>
      </c>
      <c r="AA994">
        <v>6.7</v>
      </c>
    </row>
    <row r="995" spans="2:27">
      <c r="B995" t="s">
        <v>1483</v>
      </c>
    </row>
    <row r="996" spans="2:27">
      <c r="B996" t="s">
        <v>120</v>
      </c>
      <c r="C996" t="s">
        <v>1694</v>
      </c>
      <c r="D996" t="s">
        <v>1493</v>
      </c>
      <c r="H996" t="s">
        <v>1471</v>
      </c>
      <c r="I996">
        <v>25</v>
      </c>
      <c r="J996">
        <v>9</v>
      </c>
      <c r="K996">
        <v>0</v>
      </c>
      <c r="L996">
        <v>0</v>
      </c>
      <c r="M996">
        <v>0</v>
      </c>
      <c r="N996">
        <v>0</v>
      </c>
      <c r="O996">
        <v>0</v>
      </c>
      <c r="P996">
        <v>0</v>
      </c>
      <c r="Q996">
        <v>0</v>
      </c>
      <c r="R996">
        <v>0</v>
      </c>
      <c r="S996">
        <v>0</v>
      </c>
      <c r="T996">
        <v>0</v>
      </c>
      <c r="U996">
        <v>9</v>
      </c>
      <c r="V996">
        <v>6</v>
      </c>
      <c r="W996">
        <v>51</v>
      </c>
      <c r="X996">
        <v>0</v>
      </c>
      <c r="Y996">
        <v>0</v>
      </c>
      <c r="Z996">
        <v>0.39</v>
      </c>
      <c r="AA996">
        <v>6.61</v>
      </c>
    </row>
    <row r="997" spans="2:27">
      <c r="B997" t="s">
        <v>1483</v>
      </c>
    </row>
    <row r="998" spans="2:27">
      <c r="B998" t="s">
        <v>120</v>
      </c>
      <c r="C998" t="s">
        <v>1650</v>
      </c>
      <c r="D998" t="s">
        <v>1484</v>
      </c>
      <c r="H998" t="s">
        <v>1459</v>
      </c>
      <c r="I998">
        <v>9</v>
      </c>
      <c r="J998">
        <v>7</v>
      </c>
      <c r="K998">
        <v>0</v>
      </c>
      <c r="L998">
        <v>0</v>
      </c>
      <c r="M998">
        <v>0</v>
      </c>
      <c r="N998">
        <v>0</v>
      </c>
      <c r="O998">
        <v>0</v>
      </c>
      <c r="P998">
        <v>0</v>
      </c>
      <c r="Q998">
        <v>0</v>
      </c>
      <c r="R998">
        <v>3</v>
      </c>
      <c r="S998">
        <v>16</v>
      </c>
      <c r="T998">
        <v>0</v>
      </c>
      <c r="U998">
        <v>1</v>
      </c>
      <c r="V998">
        <v>1</v>
      </c>
      <c r="W998">
        <v>11</v>
      </c>
      <c r="X998">
        <v>0</v>
      </c>
      <c r="Y998">
        <v>0</v>
      </c>
      <c r="Z998">
        <v>0.39</v>
      </c>
      <c r="AA998">
        <v>6.6</v>
      </c>
    </row>
    <row r="999" spans="2:27">
      <c r="B999" t="s">
        <v>1483</v>
      </c>
    </row>
    <row r="1000" spans="2:27">
      <c r="B1000" t="s">
        <v>120</v>
      </c>
      <c r="C1000" t="s">
        <v>1651</v>
      </c>
      <c r="D1000" t="s">
        <v>1519</v>
      </c>
      <c r="H1000" t="s">
        <v>52</v>
      </c>
      <c r="I1000">
        <v>15</v>
      </c>
      <c r="J1000">
        <v>11</v>
      </c>
      <c r="K1000">
        <v>0</v>
      </c>
      <c r="L1000">
        <v>0</v>
      </c>
      <c r="M1000">
        <v>0</v>
      </c>
      <c r="N1000">
        <v>0</v>
      </c>
      <c r="O1000">
        <v>0</v>
      </c>
      <c r="P1000">
        <v>0</v>
      </c>
      <c r="Q1000">
        <v>0</v>
      </c>
      <c r="R1000">
        <v>0</v>
      </c>
      <c r="S1000">
        <v>1</v>
      </c>
      <c r="T1000">
        <v>0</v>
      </c>
      <c r="U1000">
        <v>1</v>
      </c>
      <c r="V1000">
        <v>1</v>
      </c>
      <c r="W1000">
        <v>6</v>
      </c>
      <c r="X1000">
        <v>0</v>
      </c>
      <c r="Y1000">
        <v>0</v>
      </c>
      <c r="Z1000">
        <v>0.39</v>
      </c>
      <c r="AA1000">
        <v>6.6</v>
      </c>
    </row>
    <row r="1001" spans="2:27">
      <c r="B1001" t="s">
        <v>1483</v>
      </c>
    </row>
    <row r="1002" spans="2:27">
      <c r="B1002" t="s">
        <v>120</v>
      </c>
      <c r="C1002" t="s">
        <v>1695</v>
      </c>
      <c r="D1002" t="s">
        <v>1539</v>
      </c>
      <c r="H1002" t="s">
        <v>8</v>
      </c>
      <c r="I1002">
        <v>16</v>
      </c>
      <c r="J1002">
        <v>13</v>
      </c>
      <c r="K1002">
        <v>0</v>
      </c>
      <c r="L1002">
        <v>0</v>
      </c>
      <c r="M1002">
        <v>0</v>
      </c>
      <c r="N1002">
        <v>0</v>
      </c>
      <c r="O1002">
        <v>0</v>
      </c>
      <c r="P1002">
        <v>0</v>
      </c>
      <c r="Q1002">
        <v>0</v>
      </c>
      <c r="R1002">
        <v>1</v>
      </c>
      <c r="S1002">
        <v>6</v>
      </c>
      <c r="T1002">
        <v>0</v>
      </c>
      <c r="U1002">
        <v>1</v>
      </c>
      <c r="V1002">
        <v>1</v>
      </c>
      <c r="W1002">
        <v>3</v>
      </c>
      <c r="X1002">
        <v>0</v>
      </c>
      <c r="Y1002">
        <v>0</v>
      </c>
      <c r="Z1002">
        <v>0.39</v>
      </c>
      <c r="AA1002">
        <v>6.6</v>
      </c>
    </row>
    <row r="1003" spans="2:27">
      <c r="B1003" t="s">
        <v>1483</v>
      </c>
    </row>
    <row r="1004" spans="2:27">
      <c r="B1004" t="s">
        <v>120</v>
      </c>
      <c r="C1004" t="s">
        <v>1696</v>
      </c>
      <c r="D1004" t="s">
        <v>1504</v>
      </c>
      <c r="H1004" t="s">
        <v>36</v>
      </c>
      <c r="I1004">
        <v>4</v>
      </c>
      <c r="J1004">
        <v>11</v>
      </c>
      <c r="K1004">
        <v>0</v>
      </c>
      <c r="L1004">
        <v>0</v>
      </c>
      <c r="M1004">
        <v>0</v>
      </c>
      <c r="N1004">
        <v>0</v>
      </c>
      <c r="O1004">
        <v>0</v>
      </c>
      <c r="P1004">
        <v>0</v>
      </c>
      <c r="Q1004">
        <v>0</v>
      </c>
      <c r="R1004">
        <v>0</v>
      </c>
      <c r="S1004">
        <v>0</v>
      </c>
      <c r="T1004">
        <v>0</v>
      </c>
      <c r="U1004">
        <v>5</v>
      </c>
      <c r="V1004">
        <v>4</v>
      </c>
      <c r="W1004">
        <v>36</v>
      </c>
      <c r="X1004">
        <v>0</v>
      </c>
      <c r="Y1004">
        <v>0</v>
      </c>
      <c r="Z1004">
        <v>0.32</v>
      </c>
      <c r="AA1004">
        <v>5.41</v>
      </c>
    </row>
    <row r="1005" spans="2:27">
      <c r="B1005" t="s">
        <v>1483</v>
      </c>
    </row>
    <row r="1006" spans="2:27">
      <c r="B1006" t="s">
        <v>120</v>
      </c>
      <c r="C1006" t="s">
        <v>1697</v>
      </c>
      <c r="D1006" t="s">
        <v>1502</v>
      </c>
      <c r="H1006" t="s">
        <v>1478</v>
      </c>
      <c r="I1006">
        <v>19</v>
      </c>
      <c r="J1006">
        <v>14</v>
      </c>
      <c r="K1006">
        <v>0</v>
      </c>
      <c r="L1006">
        <v>0</v>
      </c>
      <c r="M1006">
        <v>0</v>
      </c>
      <c r="N1006">
        <v>0</v>
      </c>
      <c r="O1006">
        <v>0</v>
      </c>
      <c r="P1006">
        <v>0</v>
      </c>
      <c r="Q1006">
        <v>0</v>
      </c>
      <c r="R1006">
        <v>0</v>
      </c>
      <c r="S1006">
        <v>0</v>
      </c>
      <c r="T1006">
        <v>0</v>
      </c>
      <c r="U1006">
        <v>5</v>
      </c>
      <c r="V1006">
        <v>4</v>
      </c>
      <c r="W1006">
        <v>48</v>
      </c>
      <c r="X1006">
        <v>0</v>
      </c>
      <c r="Y1006">
        <v>0</v>
      </c>
      <c r="Z1006">
        <v>0.32</v>
      </c>
      <c r="AA1006">
        <v>5.41</v>
      </c>
    </row>
    <row r="1007" spans="2:27">
      <c r="B1007" t="s">
        <v>1483</v>
      </c>
    </row>
    <row r="1008" spans="2:27">
      <c r="B1008" t="s">
        <v>120</v>
      </c>
      <c r="C1008" t="s">
        <v>1652</v>
      </c>
      <c r="D1008" t="s">
        <v>1507</v>
      </c>
      <c r="H1008" t="s">
        <v>38</v>
      </c>
      <c r="I1008">
        <v>7</v>
      </c>
      <c r="J1008">
        <v>14</v>
      </c>
      <c r="K1008">
        <v>0</v>
      </c>
      <c r="L1008">
        <v>0</v>
      </c>
      <c r="M1008">
        <v>0</v>
      </c>
      <c r="N1008">
        <v>0</v>
      </c>
      <c r="O1008">
        <v>0</v>
      </c>
      <c r="P1008">
        <v>0</v>
      </c>
      <c r="Q1008">
        <v>0</v>
      </c>
      <c r="R1008">
        <v>5</v>
      </c>
      <c r="S1008">
        <v>9</v>
      </c>
      <c r="T1008">
        <v>0</v>
      </c>
      <c r="U1008">
        <v>5</v>
      </c>
      <c r="V1008">
        <v>4</v>
      </c>
      <c r="W1008">
        <v>22</v>
      </c>
      <c r="X1008">
        <v>0</v>
      </c>
      <c r="Y1008">
        <v>1</v>
      </c>
      <c r="Z1008">
        <v>0.27</v>
      </c>
      <c r="AA1008">
        <v>4.5999999999999996</v>
      </c>
    </row>
    <row r="1009" spans="2:27">
      <c r="B1009" t="s">
        <v>1483</v>
      </c>
    </row>
    <row r="1010" spans="2:27">
      <c r="B1010" t="s">
        <v>120</v>
      </c>
      <c r="C1010" t="s">
        <v>1653</v>
      </c>
      <c r="D1010" t="s">
        <v>1501</v>
      </c>
      <c r="H1010" t="s">
        <v>53</v>
      </c>
      <c r="I1010">
        <v>25</v>
      </c>
      <c r="J1010">
        <v>6</v>
      </c>
      <c r="K1010">
        <v>0</v>
      </c>
      <c r="L1010">
        <v>0</v>
      </c>
      <c r="M1010">
        <v>0</v>
      </c>
      <c r="N1010">
        <v>0</v>
      </c>
      <c r="O1010">
        <v>0</v>
      </c>
      <c r="P1010">
        <v>0</v>
      </c>
      <c r="Q1010">
        <v>0</v>
      </c>
      <c r="R1010">
        <v>10</v>
      </c>
      <c r="S1010">
        <v>23</v>
      </c>
      <c r="T1010">
        <v>0</v>
      </c>
      <c r="U1010">
        <v>1</v>
      </c>
      <c r="V1010">
        <v>1</v>
      </c>
      <c r="W1010">
        <v>2</v>
      </c>
      <c r="X1010">
        <v>0</v>
      </c>
      <c r="Y1010">
        <v>1</v>
      </c>
      <c r="Z1010">
        <v>0.27</v>
      </c>
      <c r="AA1010">
        <v>4.5999999999999996</v>
      </c>
    </row>
    <row r="1011" spans="2:27">
      <c r="B1011" t="s">
        <v>1483</v>
      </c>
    </row>
    <row r="1012" spans="2:27">
      <c r="B1012" t="s">
        <v>120</v>
      </c>
      <c r="C1012" t="s">
        <v>1618</v>
      </c>
      <c r="D1012" t="s">
        <v>1513</v>
      </c>
      <c r="H1012" t="s">
        <v>8</v>
      </c>
      <c r="I1012">
        <v>6</v>
      </c>
      <c r="J1012">
        <v>13</v>
      </c>
      <c r="K1012">
        <v>0</v>
      </c>
      <c r="L1012">
        <v>0</v>
      </c>
      <c r="M1012">
        <v>0</v>
      </c>
      <c r="N1012">
        <v>0</v>
      </c>
      <c r="O1012">
        <v>0</v>
      </c>
      <c r="P1012">
        <v>0</v>
      </c>
      <c r="Q1012">
        <v>0</v>
      </c>
      <c r="R1012">
        <v>7</v>
      </c>
      <c r="S1012">
        <v>38</v>
      </c>
      <c r="T1012">
        <v>0</v>
      </c>
      <c r="U1012">
        <v>8</v>
      </c>
      <c r="V1012">
        <v>4</v>
      </c>
      <c r="W1012">
        <v>77</v>
      </c>
      <c r="X1012">
        <v>0</v>
      </c>
      <c r="Y1012">
        <v>4</v>
      </c>
      <c r="Z1012">
        <v>0.08</v>
      </c>
      <c r="AA1012">
        <v>1.31</v>
      </c>
    </row>
    <row r="1013" spans="2:27">
      <c r="C1013" t="s">
        <v>1654</v>
      </c>
    </row>
    <row r="1015" spans="2:27">
      <c r="C1015" t="s">
        <v>1619</v>
      </c>
    </row>
  </sheetData>
  <hyperlinks>
    <hyperlink ref="AF6" r:id="rId1" display="https://ppl8.football.cbssports.com/stats/stats-main/all:DL-LB-DB/season:p/standard/projections?:sort_dir=1&amp;print_rows=9999&amp;:sort_col=2" xr:uid="{5A29AFA9-94C7-9D43-8F77-7A5C39A2D658}"/>
    <hyperlink ref="AG6" r:id="rId2" display="https://ppl8.football.cbssports.com/stats/stats-main/all:DL-LB-DB/season:p/standard/projections?:sort_col=3&amp;:sort_dir=1&amp;print_rows=9999" xr:uid="{F0FF5902-EEC9-574A-8FA6-471028017346}"/>
    <hyperlink ref="AL6" r:id="rId3" display="https://ppl8.football.cbssports.com/stats/stats-main/all:DL-LB-DB/season:p/standard/projections?:sort_col=4&amp;print_rows=9999&amp;:sort_dir=1" xr:uid="{E6217A96-079F-744B-9ECF-0789CFC35ACB}"/>
    <hyperlink ref="AM6" r:id="rId4" display="https://ppl8.football.cbssports.com/stats/stats-main/all:DL-LB-DB/season:p/standard/projections?:sort_col=5&amp;print_rows=9999&amp;:sort_dir=1" xr:uid="{A790CCFA-9161-6646-B03F-0D7CE2AE9DA8}"/>
    <hyperlink ref="AN6" r:id="rId5" display="https://ppl8.football.cbssports.com/stats/stats-main/all:DL-LB-DB/season:p/standard/projections?print_rows=9999&amp;:sort_dir=1&amp;:sort_col=6" xr:uid="{B0F94C24-7BF7-9749-9595-E8AF61DEE3C4}"/>
    <hyperlink ref="AO6" r:id="rId6" display="https://ppl8.football.cbssports.com/stats/stats-main/all:DL-LB-DB/season:p/standard/projections?:sort_dir=1&amp;print_rows=9999&amp;:sort_col=7" xr:uid="{BCFD92C3-3F8E-BF48-873A-ADC4928A8B58}"/>
    <hyperlink ref="AP6" r:id="rId7" display="https://ppl8.football.cbssports.com/stats/stats-main/all:DL-LB-DB/season:p/standard/projections?:sort_col=8&amp;print_rows=9999&amp;:sort_dir=1" xr:uid="{079B372E-8BB8-FC4E-9DB5-7685A0B418F8}"/>
    <hyperlink ref="AQ6" r:id="rId8" display="https://ppl8.football.cbssports.com/stats/stats-main/all:DL-LB-DB/season:p/standard/projections?:sort_dir=1&amp;print_rows=9999&amp;:sort_col=9" xr:uid="{2777FB3A-1401-0645-BB67-3318CE068481}"/>
    <hyperlink ref="AR6" r:id="rId9" display="https://ppl8.football.cbssports.com/stats/stats-main/all:DL-LB-DB/season:p/standard/projections?:sort_col=10&amp;print_rows=9999&amp;:sort_dir=1" xr:uid="{04C03679-C3D3-7046-9582-DB5F0375296A}"/>
    <hyperlink ref="AS6" r:id="rId10" display="https://ppl8.football.cbssports.com/stats/stats-main/all:DL-LB-DB/season:p/standard/projections?:sort_dir=1&amp;print_rows=9999&amp;:sort_col=11" xr:uid="{5AA9F7C0-FD6D-6741-A27C-F6D58C822022}"/>
    <hyperlink ref="AT6" r:id="rId11" display="https://ppl8.football.cbssports.com/stats/stats-main/all:DL-LB-DB/season:p/standard/projections?print_rows=9999&amp;:sort_dir=1&amp;:sort_col=12" xr:uid="{7C6A25C8-1420-FD44-87E9-457465FB851C}"/>
    <hyperlink ref="AU6" r:id="rId12" display="https://ppl8.football.cbssports.com/stats/stats-main/all:DL-LB-DB/season:p/standard/projections?print_rows=9999&amp;:sort_dir=1&amp;:sort_col=13" xr:uid="{08333E52-56B7-B94F-8677-546D9CAC7ADC}"/>
    <hyperlink ref="AV6" r:id="rId13" display="https://ppl8.football.cbssports.com/stats/stats-main/all:DL-LB-DB/season:p/standard/projections?:sort_dir=1&amp;print_rows=9999&amp;:sort_col=14" xr:uid="{BC18B4A5-AE20-2F45-A141-466204357E11}"/>
    <hyperlink ref="AW6" r:id="rId14" display="https://ppl8.football.cbssports.com/stats/stats-main/all:DL-LB-DB/season:p/standard/projections?print_rows=9999&amp;:sort_dir=1&amp;:sort_col=15" xr:uid="{B598E92A-7022-6D43-9996-4A4B8440DED1}"/>
    <hyperlink ref="AX6" r:id="rId15" display="https://ppl8.football.cbssports.com/stats/stats-main/all:DL-LB-DB/season:p/standard/projections?:sort_col=16&amp;:sort_dir=1&amp;print_rows=9999" xr:uid="{840CA274-6CD5-4147-9A77-02BF59EB2D4C}"/>
    <hyperlink ref="AY6" r:id="rId16" display="https://ppl8.football.cbssports.com/stats/stats-main/all:DL-LB-DB/season:p/standard/projections?print_rows=9999&amp;:sort_dir=1&amp;:sort_col=17" xr:uid="{252C49CE-B2B0-E44C-94C4-B4C8FB8053B3}"/>
    <hyperlink ref="AZ6" r:id="rId17" display="https://ppl8.football.cbssports.com/stats/stats-main/all:DL-LB-DB/season:p/standard/projections?print_rows=9999&amp;:sort_dir=1&amp;:sort_col=18" xr:uid="{22C5FB4F-B758-B440-B542-3FFEB6AF2F3D}"/>
    <hyperlink ref="AF7" r:id="rId18" display="https://ppl8.football.cbssports.com/teams/5" xr:uid="{EEFB016A-9A49-E54B-BA8E-A662A31DC2E3}"/>
    <hyperlink ref="AF8" r:id="rId19" display="https://ppl8.football.cbssports.com/teams/8" xr:uid="{B65BFAE7-D6F2-2046-BD16-FDBABE35F903}"/>
    <hyperlink ref="AG8" r:id="rId20" display="https://ppl8.football.cbssports.com/players/playerpage/2967590" xr:uid="{1C692266-E669-094D-A00C-0B2C610860A6}"/>
    <hyperlink ref="AF9" r:id="rId21" display="https://ppl8.football.cbssports.com/teams/3" xr:uid="{942BFB74-7066-6F43-9E09-C6368FB0A3C8}"/>
    <hyperlink ref="AG9" r:id="rId22" display="https://ppl8.football.cbssports.com/players/playerpage/1996541" xr:uid="{4D7F470C-E92A-E44F-BBD4-DFAAC0144FBB}"/>
    <hyperlink ref="AF10" r:id="rId23" display="https://ppl8.football.cbssports.com/teams/2" xr:uid="{E2B3AAC8-C003-7541-AB19-BA18A6676EE7}"/>
    <hyperlink ref="AF11" r:id="rId24" display="https://ppl8.football.cbssports.com/teams/1" xr:uid="{34682786-FE29-C047-A65A-771DDCF4EBA5}"/>
    <hyperlink ref="AG11" r:id="rId25" display="https://ppl8.football.cbssports.com/players/playerpage/2093154" xr:uid="{D5F99A1B-6648-D34D-9150-871B288397C1}"/>
    <hyperlink ref="AF12" r:id="rId26" display="https://ppl8.football.cbssports.com/teams/3" xr:uid="{ACF0FDFF-6228-D34C-8182-38EBB6B34FF8}"/>
    <hyperlink ref="AG12" r:id="rId27" display="https://ppl8.football.cbssports.com/players/playerpage/2260972" xr:uid="{CD19E570-C1D6-524B-AA46-CA53D76D66D0}"/>
    <hyperlink ref="AF13" r:id="rId28" display="https://ppl8.football.cbssports.com/teams/8" xr:uid="{0283DC0D-E0A1-2847-BACE-59EC27905F8D}"/>
    <hyperlink ref="AG13" r:id="rId29" display="https://ppl8.football.cbssports.com/players/playerpage/2060733" xr:uid="{FC814E94-5617-3140-8708-FDB486C9923E}"/>
    <hyperlink ref="AF14" r:id="rId30" display="https://ppl8.football.cbssports.com/teams/4" xr:uid="{D092948D-C0F4-9246-906F-E0B3485B7B3F}"/>
    <hyperlink ref="AF15" r:id="rId31" display="https://ppl8.football.cbssports.com/teams/4" xr:uid="{98326078-BD47-AA4A-ACF1-6374A8D0A3D7}"/>
    <hyperlink ref="AG15" r:id="rId32" display="https://ppl8.football.cbssports.com/players/playerpage/3116561" xr:uid="{1B6E073F-B6F3-B04D-9FE7-F7F04A074629}"/>
    <hyperlink ref="AF16" r:id="rId33" display="https://ppl8.football.cbssports.com/teams/2" xr:uid="{E391BB82-F592-3A40-A16C-751F7406BD86}"/>
    <hyperlink ref="AG16" r:id="rId34" display="https://ppl8.football.cbssports.com/players/playerpage/2139869" xr:uid="{61879A36-25F0-E846-A8C3-3FD806553469}"/>
    <hyperlink ref="AF17" r:id="rId35" display="https://ppl8.football.cbssports.com/teams/9" xr:uid="{0BA29594-91BB-FD48-AEF5-0AA28157B849}"/>
    <hyperlink ref="AG17" r:id="rId36" display="https://ppl8.football.cbssports.com/players/playerpage/1762120" xr:uid="{28DF71F0-83A3-E94A-B16C-EC2747429D0C}"/>
    <hyperlink ref="AF18" r:id="rId37" display="https://ppl8.football.cbssports.com/teams/3" xr:uid="{0875BF28-B134-0041-851A-52D4342BE9FB}"/>
    <hyperlink ref="AG18" r:id="rId38" display="https://ppl8.football.cbssports.com/players/playerpage/1860814" xr:uid="{3A781274-20AB-BD49-8192-A8D9CF81B320}"/>
    <hyperlink ref="AF19" r:id="rId39" display="https://ppl8.football.cbssports.com/teams/3" xr:uid="{21D8326D-69A5-DA4D-AAC9-05EFA53CE1C8}"/>
    <hyperlink ref="AG19" r:id="rId40" display="https://ppl8.football.cbssports.com/players/playerpage/1631476" xr:uid="{C3FFC225-DD53-1B4A-B169-578A7CFBF83B}"/>
    <hyperlink ref="AF20" r:id="rId41" display="https://ppl8.football.cbssports.com/teams/5" xr:uid="{756331EA-1BBC-B645-B5AA-8E59CBF958E5}"/>
    <hyperlink ref="AG21" r:id="rId42" display="https://ppl8.football.cbssports.com/players/playerpage/3126183" xr:uid="{87D9E30F-3EA3-A244-800A-52A4EED33835}"/>
    <hyperlink ref="AF22" r:id="rId43" display="https://ppl8.football.cbssports.com/teams/3" xr:uid="{B784C492-8358-4B4E-AFB5-6DE16A908B86}"/>
    <hyperlink ref="AF23" r:id="rId44" display="https://ppl8.football.cbssports.com/teams/3" xr:uid="{14F7C6FF-8F38-6043-8069-937A3A9B2AEF}"/>
    <hyperlink ref="AG23" r:id="rId45" display="https://ppl8.football.cbssports.com/players/playerpage/1737773" xr:uid="{DA4B18D0-11C8-E04A-B2A8-74476C7E8FD4}"/>
    <hyperlink ref="AG24" r:id="rId46" display="https://ppl8.football.cbssports.com/players/playerpage/2239881" xr:uid="{93CCFC0D-A0E7-7A41-8EB7-86EE3900364D}"/>
    <hyperlink ref="AF25" r:id="rId47" display="https://ppl8.football.cbssports.com/teams/7" xr:uid="{C0B1AA3E-7F71-344B-938D-BAD82B0ACFD0}"/>
    <hyperlink ref="AG25" r:id="rId48" display="https://ppl8.football.cbssports.com/players/playerpage/2139625" xr:uid="{DBFA4978-9DE9-1249-A435-EDF102F900B9}"/>
    <hyperlink ref="AF26" r:id="rId49" display="https://ppl8.football.cbssports.com/teams/10" xr:uid="{BA3110B1-E5B5-DD49-A436-405F1B6FFAEC}"/>
    <hyperlink ref="AG26" r:id="rId50" display="https://ppl8.football.cbssports.com/players/playerpage/2060764" xr:uid="{E684150C-2B07-BF45-B13A-8AE22F14C9BB}"/>
    <hyperlink ref="AF27" r:id="rId51" display="https://ppl8.football.cbssports.com/teams/4" xr:uid="{D393B801-D2D7-3C4B-B8B8-4DDC0F4252E0}"/>
    <hyperlink ref="AG27" r:id="rId52" display="https://ppl8.football.cbssports.com/players/playerpage/2071763" xr:uid="{EE8C2A10-5D02-8143-BE25-4ACC5C253D1E}"/>
    <hyperlink ref="AF28" r:id="rId53" display="https://ppl8.football.cbssports.com/teams/5" xr:uid="{B23F1F2C-03A8-084B-AC91-B23203C7E1B2}"/>
    <hyperlink ref="AG28" r:id="rId54" display="https://ppl8.football.cbssports.com/players/playerpage/2174973" xr:uid="{D519E47E-FE3F-0745-B215-051F59E85C74}"/>
    <hyperlink ref="AF29" r:id="rId55" display="https://ppl8.football.cbssports.com/teams/1" xr:uid="{406EB011-FB7E-4F49-A545-3E71846B1BD0}"/>
    <hyperlink ref="AG29" r:id="rId56" display="https://ppl8.football.cbssports.com/players/playerpage/2142098" xr:uid="{4F4A01DE-314B-6440-8273-1ECF66030EDC}"/>
    <hyperlink ref="AF30" r:id="rId57" display="https://ppl8.football.cbssports.com/teams/8" xr:uid="{A10674F4-3422-824A-BD83-C14DFB9E806D}"/>
    <hyperlink ref="AF31" r:id="rId58" display="https://ppl8.football.cbssports.com/teams/10" xr:uid="{EF0E7C06-8573-1246-AA08-D51985802B39}"/>
    <hyperlink ref="AG31" r:id="rId59" display="https://ppl8.football.cbssports.com/players/playerpage/2818965" xr:uid="{798C7D55-BEA8-BB41-A528-751D28B56DEA}"/>
    <hyperlink ref="AF32" r:id="rId60" display="https://ppl8.football.cbssports.com/teams/10" xr:uid="{337F9F7F-57DE-A541-82FF-2CDBC715B663}"/>
    <hyperlink ref="AG32" r:id="rId61" display="https://ppl8.football.cbssports.com/players/playerpage/1769263" xr:uid="{5AE049A8-21EC-3F48-A5D1-F0582CC87D7C}"/>
    <hyperlink ref="AF33" r:id="rId62" display="https://ppl8.football.cbssports.com/teams/8" xr:uid="{BD368F7E-36DD-EA48-8494-EBAAE79C4EE3}"/>
    <hyperlink ref="AG33" r:id="rId63" display="https://ppl8.football.cbssports.com/players/playerpage/2222025" xr:uid="{105F18D6-FD7E-F947-818F-1D520335EA38}"/>
    <hyperlink ref="AF34" r:id="rId64" display="https://ppl8.football.cbssports.com/teams/7" xr:uid="{1A6886FA-5635-FA42-B905-A496A836397E}"/>
    <hyperlink ref="AG34" r:id="rId65" display="https://ppl8.football.cbssports.com/players/playerpage/2131682" xr:uid="{BCCF9774-A469-6342-B7A3-1F9334F01DBB}"/>
    <hyperlink ref="AF35" r:id="rId66" display="https://ppl8.football.cbssports.com/teams/1" xr:uid="{3463588E-9BC8-9C4E-B181-A0A6181EC9F9}"/>
    <hyperlink ref="AG35" r:id="rId67" display="https://ppl8.football.cbssports.com/players/playerpage/2239532" xr:uid="{B72B35E6-617B-184C-BCAF-FB11104B62F6}"/>
    <hyperlink ref="AF36" r:id="rId68" display="https://ppl8.football.cbssports.com/teams/5" xr:uid="{0D835DB2-ED03-3241-9333-3788E8FFDF0F}"/>
    <hyperlink ref="AG36" r:id="rId69" display="https://ppl8.football.cbssports.com/players/playerpage/2001231" xr:uid="{F3ADA4AF-E261-BE48-9260-2B5DC9B6F95C}"/>
    <hyperlink ref="AG37" r:id="rId70" display="https://ppl8.football.cbssports.com/players/playerpage/2239774" xr:uid="{F2EA2776-E1BA-FE48-8526-FC99A71F1E55}"/>
    <hyperlink ref="AF38" r:id="rId71" display="https://ppl8.football.cbssports.com/teams/9" xr:uid="{C35A89E2-9F65-FB44-BBFD-FEF60F2014D4}"/>
    <hyperlink ref="AG38" r:id="rId72" display="https://ppl8.football.cbssports.com/players/playerpage/2179267" xr:uid="{75AF5005-51CD-6547-B1C3-C4E5ED317EC6}"/>
    <hyperlink ref="AF39" r:id="rId73" display="https://ppl8.football.cbssports.com/teams/7" xr:uid="{26292011-0AE2-4D40-83AF-4ECAC1E3C534}"/>
    <hyperlink ref="AG39" r:id="rId74" display="https://ppl8.football.cbssports.com/players/playerpage/2247190" xr:uid="{57B0D8F7-27FA-7C41-9068-A542D4CFB519}"/>
    <hyperlink ref="AF40" r:id="rId75" display="https://ppl8.football.cbssports.com/teams/1" xr:uid="{122C3C27-C126-5B4C-B16C-495C593544B0}"/>
    <hyperlink ref="AG40" r:id="rId76" display="https://ppl8.football.cbssports.com/players/playerpage/2136745" xr:uid="{C7EDFB8B-8AC0-9648-8445-96D0D0FE53E5}"/>
    <hyperlink ref="AG41" r:id="rId77" display="https://ppl8.football.cbssports.com/players/playerpage/2198663" xr:uid="{4AF1D43A-B5A4-4648-B0E8-628AD89DB078}"/>
    <hyperlink ref="AF42" r:id="rId78" display="https://ppl8.football.cbssports.com/teams/1" xr:uid="{DE208070-0E06-6649-B9D3-3E34D5EB93AB}"/>
    <hyperlink ref="AG42" r:id="rId79" display="https://ppl8.football.cbssports.com/players/playerpage/1737460" xr:uid="{DE8518D2-408E-A248-A1DF-14931F033212}"/>
    <hyperlink ref="AG43" r:id="rId80" display="https://ppl8.football.cbssports.com/players/playerpage/2180461" xr:uid="{F20698B6-D4D8-9C43-B8A5-D85D81EF2E13}"/>
    <hyperlink ref="AG44" r:id="rId81" display="https://ppl8.football.cbssports.com/players/playerpage/1984262" xr:uid="{BB3A2E11-4CB2-4949-8155-B8EAC591796A}"/>
    <hyperlink ref="AF45" r:id="rId82" display="https://ppl8.football.cbssports.com/teams/6" xr:uid="{038BEEB1-324E-6F44-8D65-62BD6304229B}"/>
    <hyperlink ref="AG45" r:id="rId83" display="https://ppl8.football.cbssports.com/players/playerpage/2866171" xr:uid="{5F991735-B220-7646-99A5-F98D548563AA}"/>
    <hyperlink ref="AF46" r:id="rId84" display="https://ppl8.football.cbssports.com/teams/7" xr:uid="{CBAA4BFA-2AD5-834B-991A-7AAE09F8F387}"/>
    <hyperlink ref="AG46" r:id="rId85" display="https://ppl8.football.cbssports.com/players/playerpage/1759912" xr:uid="{DBC4B81C-18C5-7547-ADA6-FA82FD04277E}"/>
    <hyperlink ref="AF47" r:id="rId86" display="https://ppl8.football.cbssports.com/teams/6" xr:uid="{DBEB8DA1-C32F-BB46-B5DE-8750BB032412}"/>
    <hyperlink ref="AG47" r:id="rId87" display="https://ppl8.football.cbssports.com/players/playerpage/2060762" xr:uid="{5DC144E0-A444-0D43-B99E-C1ED10B57D4F}"/>
    <hyperlink ref="AG48" r:id="rId88" display="https://ppl8.football.cbssports.com/players/playerpage/2741205" xr:uid="{AA405A71-54C2-AF4B-B2F0-FBBE84103F24}"/>
    <hyperlink ref="AF49" r:id="rId89" display="https://ppl8.football.cbssports.com/teams/9" xr:uid="{DF8ECD29-2AFC-734B-A0A1-8E5C8C43A1EB}"/>
    <hyperlink ref="AG49" r:id="rId90" display="https://ppl8.football.cbssports.com/players/playerpage/2179794" xr:uid="{501FD0E3-7A2D-7746-B7EC-8BF7AD6F75AC}"/>
    <hyperlink ref="AF50" r:id="rId91" display="https://ppl8.football.cbssports.com/teams/6" xr:uid="{2A9C20C8-7BAA-AB43-B562-731ED45EA17B}"/>
    <hyperlink ref="AG50" r:id="rId92" display="https://ppl8.football.cbssports.com/players/playerpage/1265468" xr:uid="{8EA1303A-123C-974E-A910-02DB8D1F4EAC}"/>
    <hyperlink ref="AF51" r:id="rId93" display="https://ppl8.football.cbssports.com/teams/6" xr:uid="{9F83F01D-E4AD-E148-87EA-90ECCC728334}"/>
    <hyperlink ref="AG51" r:id="rId94" display="https://ppl8.football.cbssports.com/players/playerpage/2180453" xr:uid="{2D1EAD5E-9D94-5B41-8EDD-82D7E7531F71}"/>
    <hyperlink ref="AF52" r:id="rId95" display="https://ppl8.football.cbssports.com/teams/9" xr:uid="{2CF9C851-6703-744E-92E1-E8B01F6EF90E}"/>
    <hyperlink ref="AF53" r:id="rId96" display="https://ppl8.football.cbssports.com/teams/10" xr:uid="{DEA30769-588B-9C44-B258-810CB8217B4E}"/>
    <hyperlink ref="AG53" r:id="rId97" display="https://ppl8.football.cbssports.com/players/playerpage/1971327" xr:uid="{41B8494F-0D03-F84F-ABF7-2D3F68E3664E}"/>
    <hyperlink ref="AF54" r:id="rId98" display="https://ppl8.football.cbssports.com/teams/6" xr:uid="{DD754633-89D3-5744-8D70-18D75FCA26C3}"/>
    <hyperlink ref="AG54" r:id="rId99" display="https://ppl8.football.cbssports.com/players/playerpage/2186270" xr:uid="{60AF1EBC-3D78-C24B-AB3F-2651126B9135}"/>
    <hyperlink ref="AF55" r:id="rId100" display="https://ppl8.football.cbssports.com/teams/4" xr:uid="{10499862-FFBD-A047-915F-2B3CDD2ED889}"/>
    <hyperlink ref="AG55" r:id="rId101" display="https://ppl8.football.cbssports.com/players/playerpage/2243367" xr:uid="{5C55C1A5-630D-C747-B0F4-A5D76C86D04D}"/>
    <hyperlink ref="AF56" r:id="rId102" display="https://ppl8.football.cbssports.com/teams/9" xr:uid="{BEB197EE-A8DF-914A-B10F-0AC1A8728B8F}"/>
    <hyperlink ref="AG56" r:id="rId103" display="https://ppl8.football.cbssports.com/players/playerpage/1263584" xr:uid="{A4153DB2-6467-B541-A7A3-73FE79AA3A94}"/>
    <hyperlink ref="AF57" r:id="rId104" display="https://ppl8.football.cbssports.com/teams/2" xr:uid="{F65805F6-E14B-C14B-AEA4-40B34FA7328C}"/>
    <hyperlink ref="AG57" r:id="rId105" display="https://ppl8.football.cbssports.com/players/playerpage/2139322" xr:uid="{563059DC-6DB0-3141-8C64-E1D881342BCD}"/>
    <hyperlink ref="AF58" r:id="rId106" display="https://ppl8.football.cbssports.com/teams/5" xr:uid="{ECC86072-99A8-2446-B00D-9FE86AFC34DD}"/>
    <hyperlink ref="AG58" r:id="rId107" display="https://ppl8.football.cbssports.com/players/playerpage/2064676" xr:uid="{52EBBC3E-2564-7A40-BB52-BD871439E714}"/>
    <hyperlink ref="AG59" r:id="rId108" display="https://ppl8.football.cbssports.com/players/playerpage/1630332" xr:uid="{A81EC3C0-495C-F540-B040-1A9549D9AF30}"/>
    <hyperlink ref="AG60" r:id="rId109" display="https://ppl8.football.cbssports.com/players/playerpage/1852914" xr:uid="{C3205D5D-3A9C-9A4C-9C56-B67BB14178A3}"/>
    <hyperlink ref="AG61" r:id="rId110" display="https://ppl8.football.cbssports.com/players/playerpage/1996128" xr:uid="{B8815C56-66EF-AD4B-B8AF-55D36EAF8AFD}"/>
    <hyperlink ref="AG62" r:id="rId111" display="https://ppl8.football.cbssports.com/players/playerpage/1996605" xr:uid="{8CBF78E9-A7E0-9144-95E2-EFBB4FD9C5E8}"/>
    <hyperlink ref="AG63" r:id="rId112" display="https://ppl8.football.cbssports.com/players/playerpage/2186316" xr:uid="{EEAD7AC4-FA33-2C4D-8BFB-94A588E5FBCE}"/>
    <hyperlink ref="AG64" r:id="rId113" display="https://ppl8.football.cbssports.com/players/playerpage/2251384" xr:uid="{9E9C49C7-EBC3-BF45-A5DB-321A7BA6EDAD}"/>
    <hyperlink ref="AF65" r:id="rId114" display="https://ppl8.football.cbssports.com/teams/6" xr:uid="{1F818B03-A98E-F44B-AD0A-67F4A0415B14}"/>
    <hyperlink ref="AG65" r:id="rId115" display="https://ppl8.football.cbssports.com/players/playerpage/3116461" xr:uid="{DA2AA5B2-BD65-7044-9931-EAA5657FDF4E}"/>
    <hyperlink ref="AG66" r:id="rId116" display="https://ppl8.football.cbssports.com/players/playerpage/3159093" xr:uid="{783AF8B1-0FEB-CA40-B074-8797A2A4EC4A}"/>
    <hyperlink ref="AG67" r:id="rId117" display="https://ppl8.football.cbssports.com/players/playerpage/1889909" xr:uid="{A1882971-9198-B04A-A86D-905DEA3CD71F}"/>
    <hyperlink ref="AF68" r:id="rId118" display="https://ppl8.football.cbssports.com/teams/4" xr:uid="{0428C57E-288E-714D-8AFC-AC8CA9B9C017}"/>
    <hyperlink ref="AG68" r:id="rId119" display="https://ppl8.football.cbssports.com/players/playerpage/2965817" xr:uid="{98601658-B4B3-784D-864A-AD5C9EDECA00}"/>
    <hyperlink ref="AG69" r:id="rId120" display="https://ppl8.football.cbssports.com/players/playerpage/2130964" xr:uid="{D31D5D43-859F-EC4D-BE7F-C1C78A6F5059}"/>
    <hyperlink ref="AG70" r:id="rId121" display="https://ppl8.football.cbssports.com/players/playerpage/2136536" xr:uid="{E7D5A349-40C1-7A42-AB7E-C19E25692C89}"/>
    <hyperlink ref="AG71" r:id="rId122" display="https://ppl8.football.cbssports.com/players/playerpage/2253091" xr:uid="{382F9C24-0BF6-2043-AE57-B23888A81761}"/>
    <hyperlink ref="AF72" r:id="rId123" display="https://ppl8.football.cbssports.com/teams/2" xr:uid="{8C7F50E0-43B5-9343-ADAE-2E6983329234}"/>
    <hyperlink ref="AG72" r:id="rId124" display="https://ppl8.football.cbssports.com/players/playerpage/2804566" xr:uid="{75AAA0D6-C8CA-0642-A865-D0B6C4FD9F71}"/>
    <hyperlink ref="AG73" r:id="rId125" display="https://ppl8.football.cbssports.com/players/playerpage/2186390" xr:uid="{7DE51CBC-8866-2648-8C51-F6DA0517CD65}"/>
    <hyperlink ref="AG74" r:id="rId126" display="https://ppl8.football.cbssports.com/players/playerpage/2179486" xr:uid="{9AADFC34-37DB-D248-A462-F9E7503F93C3}"/>
    <hyperlink ref="AG75" r:id="rId127" display="https://ppl8.football.cbssports.com/players/playerpage/2079823" xr:uid="{067AA13F-587C-AD4F-9637-BF975977DA89}"/>
    <hyperlink ref="AG76" r:id="rId128" display="https://ppl8.football.cbssports.com/players/playerpage/2079677" xr:uid="{11B87458-9138-294E-A048-032C278B924F}"/>
    <hyperlink ref="AG77" r:id="rId129" display="https://ppl8.football.cbssports.com/players/playerpage/2819225" xr:uid="{29F3CB9B-5E3D-124D-8A59-DF25BF2A925D}"/>
    <hyperlink ref="AG78" r:id="rId130" display="https://ppl8.football.cbssports.com/players/playerpage/2000858" xr:uid="{1821196C-051C-2646-9C00-143CCBC2C367}"/>
    <hyperlink ref="AG79" r:id="rId131" display="https://ppl8.football.cbssports.com/players/playerpage/2809212" xr:uid="{E5C57E30-73DC-A240-BB2E-CA0E5CE24C79}"/>
    <hyperlink ref="AG80" r:id="rId132" display="https://ppl8.football.cbssports.com/players/playerpage/1759547" xr:uid="{05DA02E7-EA55-464E-8760-FD4B6E32E130}"/>
    <hyperlink ref="AG81" r:id="rId133" display="https://ppl8.football.cbssports.com/players/playerpage/1272992" xr:uid="{A2B42320-A6A9-5340-9807-49252630E2E9}"/>
    <hyperlink ref="AG82" r:id="rId134" display="https://ppl8.football.cbssports.com/players/playerpage/2182692" xr:uid="{4E101476-1AFD-CF49-A629-C335C7E69449}"/>
    <hyperlink ref="AF83" r:id="rId135" display="https://ppl8.football.cbssports.com/teams/6" xr:uid="{472579F0-652F-9E45-A2E0-2D687AE6472B}"/>
    <hyperlink ref="AG83" r:id="rId136" display="https://ppl8.football.cbssports.com/players/playerpage/2079667" xr:uid="{A47B2419-FE36-6A47-BE00-9D12492C9CEC}"/>
    <hyperlink ref="AG84" r:id="rId137" display="https://ppl8.football.cbssports.com/players/playerpage/2219916" xr:uid="{0A884B0A-96FE-194B-8816-63599FA63601}"/>
    <hyperlink ref="AF85" r:id="rId138" display="https://ppl8.football.cbssports.com/teams/6" xr:uid="{26FF166E-7472-0F44-AA4F-E54D55B641B6}"/>
    <hyperlink ref="AG85" r:id="rId139" display="https://ppl8.football.cbssports.com/players/playerpage/2130832" xr:uid="{1F9D12F7-FD59-8F40-96A3-E9E4E45971C1}"/>
    <hyperlink ref="AF86" r:id="rId140" display="https://ppl8.football.cbssports.com/teams/10" xr:uid="{0151FC32-1734-2A42-94B7-57D239947E76}"/>
    <hyperlink ref="AG86" r:id="rId141" display="https://ppl8.football.cbssports.com/players/playerpage/2130978" xr:uid="{4E6717AC-5B09-6E45-953D-A591C69FC1FE}"/>
    <hyperlink ref="AG87" r:id="rId142" display="https://ppl8.football.cbssports.com/players/playerpage/2061139" xr:uid="{5E5BE28C-0FE7-0B48-831F-F2F059760DE7}"/>
    <hyperlink ref="AG88" r:id="rId143" display="https://ppl8.football.cbssports.com/players/playerpage/2183512" xr:uid="{80EE97CD-B09C-6B40-BA91-CD1D939682DE}"/>
    <hyperlink ref="AG89" r:id="rId144" display="https://ppl8.football.cbssports.com/players/playerpage/2060755" xr:uid="{A2981061-A917-5947-9E91-0F3BAFCC775C}"/>
    <hyperlink ref="AG91" r:id="rId145" display="https://ppl8.football.cbssports.com/players/playerpage/2078974" xr:uid="{B1700DCD-ABDC-4B4A-BDC8-BA528C4EA83C}"/>
    <hyperlink ref="AF92" r:id="rId146" display="https://ppl8.football.cbssports.com/teams/9" xr:uid="{B48786E0-DF2B-FD40-986D-8074AEDD63C3}"/>
    <hyperlink ref="AG92" r:id="rId147" display="https://ppl8.football.cbssports.com/players/playerpage/2181166" xr:uid="{74C6BE0A-AFAA-7242-A672-614AF27C69C9}"/>
    <hyperlink ref="AG93" r:id="rId148" display="https://ppl8.football.cbssports.com/players/playerpage/2139614" xr:uid="{689A79B4-2AC2-3248-BBDF-331A2969611B}"/>
    <hyperlink ref="AF94" r:id="rId149" display="https://ppl8.football.cbssports.com/teams/1" xr:uid="{33374684-5C07-FD40-8B7E-AAC1F7CE5888}"/>
    <hyperlink ref="AG94" r:id="rId150" display="https://ppl8.football.cbssports.com/players/playerpage/1999597" xr:uid="{72220DEE-E7E4-F544-BE9F-66883C76DC5E}"/>
    <hyperlink ref="AG95" r:id="rId151" display="https://ppl8.football.cbssports.com/players/playerpage/1824891" xr:uid="{4AFB4D51-257C-454F-873D-0AE0C61542A6}"/>
    <hyperlink ref="AG96" r:id="rId152" display="https://ppl8.football.cbssports.com/players/playerpage/2139770" xr:uid="{CAB36397-DBE8-6A43-916A-EAA856C9B0EA}"/>
    <hyperlink ref="AG97" r:id="rId153" display="https://ppl8.football.cbssports.com/players/playerpage/1737333" xr:uid="{53373F52-405C-A045-AC96-ECEA145BE640}"/>
    <hyperlink ref="AG98" r:id="rId154" display="https://ppl8.football.cbssports.com/players/playerpage/2186838" xr:uid="{824AFCDB-6A81-A548-AA6C-53B188B10E1E}"/>
    <hyperlink ref="AG99" r:id="rId155" display="https://ppl8.football.cbssports.com/players/playerpage/3123075" xr:uid="{353E3B0D-46D4-AE4C-9940-C3517B22718F}"/>
    <hyperlink ref="AF100" r:id="rId156" display="https://ppl8.football.cbssports.com/teams/8" xr:uid="{E88D0A49-2B96-F84F-828F-85B954F50D1C}"/>
    <hyperlink ref="AG100" r:id="rId157" display="https://ppl8.football.cbssports.com/players/playerpage/2001223" xr:uid="{D1CA0BA5-A9C8-8A40-9F30-BCA9741ADD9C}"/>
    <hyperlink ref="AF101" r:id="rId158" display="https://ppl8.football.cbssports.com/teams/4" xr:uid="{5FCA5323-3014-5C41-8760-AED040CABC9F}"/>
    <hyperlink ref="AG101" r:id="rId159" display="https://ppl8.football.cbssports.com/players/playerpage/2868613" xr:uid="{20E0E481-71ED-E44E-ACCE-6EF66E0DA587}"/>
    <hyperlink ref="AG102" r:id="rId160" display="https://ppl8.football.cbssports.com/players/playerpage/2071630" xr:uid="{1763877B-D2A1-3347-AC8F-0B5D8B8A2E4C}"/>
    <hyperlink ref="AG103" r:id="rId161" display="https://ppl8.football.cbssports.com/players/playerpage/2185496" xr:uid="{63C0CDA8-10CE-044B-9587-BFC2298B749C}"/>
    <hyperlink ref="AG104" r:id="rId162" display="https://ppl8.football.cbssports.com/players/playerpage/1998297" xr:uid="{DF7AD361-3FFE-E24D-AEB8-C767DB8A8DCD}"/>
    <hyperlink ref="AG105" r:id="rId163" display="https://ppl8.football.cbssports.com/players/playerpage/2060842" xr:uid="{8385B6D5-EEE6-174A-8088-A53A6D099628}"/>
    <hyperlink ref="AF106" r:id="rId164" display="https://ppl8.football.cbssports.com/teams/4" xr:uid="{947F681F-4534-C146-AF99-2DAD0604DC0B}"/>
    <hyperlink ref="AG106" r:id="rId165" display="https://ppl8.football.cbssports.com/players/playerpage/2001828" xr:uid="{35FF8174-CADA-1349-8F5A-2FA1E36F4B9C}"/>
    <hyperlink ref="AG107" r:id="rId166" display="https://ppl8.football.cbssports.com/players/playerpage/1273346" xr:uid="{F4DBCCFD-31E6-9B41-B44A-0581F7E93AAC}"/>
    <hyperlink ref="AF108" r:id="rId167" display="https://ppl8.football.cbssports.com/teams/2" xr:uid="{B1D5B0C7-AEAD-E749-8C6B-FB0145148210}"/>
    <hyperlink ref="AG108" r:id="rId168" display="https://ppl8.football.cbssports.com/players/playerpage/2184628" xr:uid="{24D8977A-0411-2246-81D2-057A116A8EBB}"/>
    <hyperlink ref="AG109" r:id="rId169" display="https://ppl8.football.cbssports.com/players/playerpage/1759765" xr:uid="{66D69C11-ADE8-2242-A932-03E1ED3478E6}"/>
    <hyperlink ref="AF110" r:id="rId170" display="https://ppl8.football.cbssports.com/teams/10" xr:uid="{3F9539CE-5684-6E43-8912-4D8D80FACEFF}"/>
    <hyperlink ref="AG110" r:id="rId171" display="https://ppl8.football.cbssports.com/players/playerpage/3150388" xr:uid="{0BA10282-0ADE-5340-8F4D-E809AC7E2053}"/>
    <hyperlink ref="AG111" r:id="rId172" display="https://ppl8.football.cbssports.com/players/playerpage/2082718" xr:uid="{FC3080D5-9B5C-FE4C-8F81-17ED883057E8}"/>
    <hyperlink ref="AF112" r:id="rId173" display="https://ppl8.football.cbssports.com/teams/9" xr:uid="{09E92839-ACD3-CD44-B5F7-8CBAF09584CD}"/>
    <hyperlink ref="AG112" r:id="rId174" display="https://ppl8.football.cbssports.com/players/playerpage/2139274" xr:uid="{E7F309A8-A2D6-6549-91E4-BBE7E0FA85BF}"/>
    <hyperlink ref="AG113" r:id="rId175" display="https://ppl8.football.cbssports.com/players/playerpage/2139308" xr:uid="{A775D735-F561-F44B-AB23-D4B2245B944F}"/>
    <hyperlink ref="AG115" r:id="rId176" display="https://ppl8.football.cbssports.com/players/playerpage/2133716" xr:uid="{4A94DE82-CB42-134A-8E57-F4E3B35D1146}"/>
    <hyperlink ref="AG116" r:id="rId177" display="https://ppl8.football.cbssports.com/players/playerpage/2139775" xr:uid="{13D329EA-B906-BB42-8003-0A8FD18FDFBB}"/>
    <hyperlink ref="AF117" r:id="rId178" display="https://ppl8.football.cbssports.com/teams/9" xr:uid="{0092085A-923F-0C42-9EE7-09C050082FDA}"/>
    <hyperlink ref="AG117" r:id="rId179" display="https://ppl8.football.cbssports.com/players/playerpage/2217545" xr:uid="{917E4410-BD2E-094F-82A0-F97AA0E2C633}"/>
    <hyperlink ref="AG118" r:id="rId180" display="https://ppl8.football.cbssports.com/players/playerpage/2079069" xr:uid="{4C810A58-2353-394A-A31C-E9AF8870CAC0}"/>
    <hyperlink ref="AG119" r:id="rId181" display="https://ppl8.football.cbssports.com/players/playerpage/2061089" xr:uid="{D7959B24-8F18-CC4A-8A30-6771ED5970C6}"/>
    <hyperlink ref="AG120" r:id="rId182" display="https://ppl8.football.cbssports.com/players/playerpage/2246113" xr:uid="{F83A5D60-E652-C84D-AFBC-F9299D5C9191}"/>
    <hyperlink ref="AG121" r:id="rId183" display="https://ppl8.football.cbssports.com/players/playerpage/2961253" xr:uid="{3B04229B-7E8A-0241-AD9A-4DD563260201}"/>
    <hyperlink ref="AF122" r:id="rId184" display="https://ppl8.football.cbssports.com/teams/7" xr:uid="{1F247ADE-8C78-2F44-AC3A-1D9602EAADFE}"/>
    <hyperlink ref="AG122" r:id="rId185" display="https://ppl8.football.cbssports.com/players/playerpage/1692203" xr:uid="{8366601B-B88B-224B-B17D-2BC9FE67EFAB}"/>
    <hyperlink ref="AG124" r:id="rId186" display="https://ppl8.football.cbssports.com/players/playerpage/1620879" xr:uid="{37DF6559-E472-5541-AD36-957BA76A76AB}"/>
    <hyperlink ref="AG125" r:id="rId187" display="https://ppl8.football.cbssports.com/players/playerpage/2818584" xr:uid="{4AE5FB63-0A16-4249-B60E-AADA6F4F4FCF}"/>
    <hyperlink ref="AG126" r:id="rId188" display="https://ppl8.football.cbssports.com/players/playerpage/2181152" xr:uid="{4200D764-CDAA-E14D-B39F-B3ED54523250}"/>
    <hyperlink ref="AG127" r:id="rId189" display="https://ppl8.football.cbssports.com/players/playerpage/2130954" xr:uid="{B6261CAF-9BD9-C442-B436-0F2A860EB701}"/>
    <hyperlink ref="AG128" r:id="rId190" display="https://ppl8.football.cbssports.com/players/playerpage/2965625" xr:uid="{D69F7BA3-9701-D343-B13A-C2F137C2D525}"/>
    <hyperlink ref="AG130" r:id="rId191" display="https://ppl8.football.cbssports.com/players/playerpage/2136560" xr:uid="{3FAA2753-9183-1345-BD84-B85288DF51D3}"/>
    <hyperlink ref="AG131" r:id="rId192" display="https://ppl8.football.cbssports.com/players/playerpage/2260648" xr:uid="{7BB9489F-8722-1845-A33F-63E556E99D77}"/>
    <hyperlink ref="AG132" r:id="rId193" display="https://ppl8.football.cbssports.com/players/playerpage/2181092" xr:uid="{F6E5011F-7346-1142-AE7B-DBB129273944}"/>
    <hyperlink ref="AG133" r:id="rId194" display="https://ppl8.football.cbssports.com/players/playerpage/1691258" xr:uid="{6795ECF5-5B54-3944-B229-03F9B9CEC6DA}"/>
    <hyperlink ref="AG134" r:id="rId195" display="https://ppl8.football.cbssports.com/players/playerpage/1833003" xr:uid="{AA3B9001-7571-9244-BC51-9379F4A2834E}"/>
    <hyperlink ref="AG135" r:id="rId196" display="https://ppl8.football.cbssports.com/players/playerpage/2180625" xr:uid="{01E29938-EF23-5346-AF18-CD64808506BD}"/>
    <hyperlink ref="AG136" r:id="rId197" display="https://ppl8.football.cbssports.com/players/playerpage/2179426" xr:uid="{E30FE83E-94DF-7D45-87A2-FC748E8264CE}"/>
    <hyperlink ref="AG137" r:id="rId198" display="https://ppl8.football.cbssports.com/players/playerpage/2818165" xr:uid="{1A0F3D66-681D-7B47-95A4-DCF63F57DB4E}"/>
    <hyperlink ref="AG139" r:id="rId199" display="https://ppl8.football.cbssports.com/players/playerpage/2071690" xr:uid="{91510BD8-C72E-9E49-9EE9-30857519F355}"/>
    <hyperlink ref="AG140" r:id="rId200" display="https://ppl8.football.cbssports.com/players/playerpage/2240202" xr:uid="{78C3A603-EEE2-F548-A18A-A37F526143E8}"/>
    <hyperlink ref="AG141" r:id="rId201" display="https://ppl8.football.cbssports.com/players/playerpage/1752529" xr:uid="{04BDD0E7-4F0A-A943-A280-9C669E6BBA31}"/>
    <hyperlink ref="AG142" r:id="rId202" display="https://ppl8.football.cbssports.com/players/playerpage/2186486" xr:uid="{9327CABB-7498-E74A-B170-4D6833692C54}"/>
    <hyperlink ref="AG143" r:id="rId203" display="https://ppl8.football.cbssports.com/players/playerpage/2240268" xr:uid="{F2F16C02-D5B4-F142-9B1C-83CBAABC811A}"/>
    <hyperlink ref="AG144" r:id="rId204" display="https://ppl8.football.cbssports.com/players/playerpage/1998315" xr:uid="{923C04DC-87CB-B749-8287-8AAC1D2B67F2}"/>
    <hyperlink ref="AG146" r:id="rId205" display="https://ppl8.football.cbssports.com/players/playerpage/1243804" xr:uid="{26BCC9F6-76AD-D14C-88CC-0128E51610A6}"/>
    <hyperlink ref="AG147" r:id="rId206" display="https://ppl8.football.cbssports.com/players/playerpage/2180264" xr:uid="{7503C16E-3219-CC46-981B-170D72095272}"/>
    <hyperlink ref="AG148" r:id="rId207" display="https://ppl8.football.cbssports.com/players/playerpage/1825152" xr:uid="{1CAC6FF0-D28D-4A49-BA56-053D0DF986DD}"/>
    <hyperlink ref="AG149" r:id="rId208" display="https://ppl8.football.cbssports.com/players/playerpage/2925522" xr:uid="{77C8CB08-71DC-6642-B43D-F7E8DC2CA8F7}"/>
    <hyperlink ref="AG150" r:id="rId209" display="https://ppl8.football.cbssports.com/players/playerpage/2082526" xr:uid="{1D8DBEF8-05B0-094E-A97B-1DBC8CDF2B8B}"/>
    <hyperlink ref="AG151" r:id="rId210" display="https://ppl8.football.cbssports.com/players/playerpage/2186262" xr:uid="{EFBAEB71-8908-2B4D-B8B3-875019D90F2D}"/>
    <hyperlink ref="AG152" r:id="rId211" display="https://ppl8.football.cbssports.com/players/playerpage/2141772" xr:uid="{2242AEF5-8FCA-6F42-B310-AF265E11E596}"/>
    <hyperlink ref="AG154" r:id="rId212" display="https://ppl8.football.cbssports.com/players/playerpage/2060535" xr:uid="{760BDD1F-2786-6B47-95FE-AB6A089F6AA7}"/>
    <hyperlink ref="AG155" r:id="rId213" display="https://ppl8.football.cbssports.com/players/playerpage/1975886" xr:uid="{6F86DFCE-C5E6-2A48-AC1C-28FBF7C94EAF}"/>
    <hyperlink ref="AG156" r:id="rId214" display="https://ppl8.football.cbssports.com/players/playerpage/2253012" xr:uid="{5DCD9D9F-18EA-D348-9B2B-611DFFE515A5}"/>
    <hyperlink ref="AG157" r:id="rId215" display="https://ppl8.football.cbssports.com/players/playerpage/1998943" xr:uid="{01851B43-7054-0042-B7BB-54668B2C8969}"/>
    <hyperlink ref="AF159" r:id="rId216" display="https://ppl8.football.cbssports.com/teams/2" xr:uid="{C267BC7E-0FCF-E548-91B4-61B71FCCC033}"/>
    <hyperlink ref="AG159" r:id="rId217" display="https://ppl8.football.cbssports.com/players/playerpage/2252834" xr:uid="{C707A4B6-C8F8-4E49-892A-76167AE2DACD}"/>
    <hyperlink ref="AG160" r:id="rId218" display="https://ppl8.football.cbssports.com/players/playerpage/2140999" xr:uid="{EA567855-9698-2142-BDBE-5AFECE40B1B5}"/>
    <hyperlink ref="AG162" r:id="rId219" display="https://ppl8.football.cbssports.com/players/playerpage/2131637" xr:uid="{0F8E9474-3A08-DE4A-BF35-8915585C2F98}"/>
    <hyperlink ref="AG163" r:id="rId220" display="https://ppl8.football.cbssports.com/players/playerpage/2071628" xr:uid="{DF7F85FA-4853-6546-9799-75D43DC3BCF7}"/>
    <hyperlink ref="AG164" r:id="rId221" display="https://ppl8.football.cbssports.com/players/playerpage/2133817" xr:uid="{3613DC84-2764-A841-AC9A-5D9D4CFD6525}"/>
    <hyperlink ref="AG165" r:id="rId222" display="https://ppl8.football.cbssports.com/players/playerpage/2975557" xr:uid="{ADF7B13A-372C-2041-BE5A-72DC714A95CE}"/>
    <hyperlink ref="AG167" r:id="rId223" display="https://ppl8.football.cbssports.com/players/playerpage/2136493" xr:uid="{B4A4D7A1-B77D-9A40-8471-6589F3224B29}"/>
    <hyperlink ref="AG169" r:id="rId224" display="https://ppl8.football.cbssports.com/players/playerpage/1984250" xr:uid="{0947C3FB-AFE1-0B4D-B279-9319E1C49787}"/>
    <hyperlink ref="AG170" r:id="rId225" display="https://ppl8.football.cbssports.com/players/playerpage/2185052" xr:uid="{748EE4EB-28EA-8042-BCCC-C34A00600A71}"/>
    <hyperlink ref="AG172" r:id="rId226" display="https://ppl8.football.cbssports.com/players/playerpage/2967873" xr:uid="{9E1379CF-50A3-4344-98C2-94C773722E9A}"/>
    <hyperlink ref="AG173" r:id="rId227" display="https://ppl8.football.cbssports.com/players/playerpage/1877196" xr:uid="{EB4822F3-0440-0C4B-9F0D-9A672CDAC082}"/>
    <hyperlink ref="AG175" r:id="rId228" display="https://ppl8.football.cbssports.com/players/playerpage/2078907" xr:uid="{2B749C81-F817-A54C-B986-FB23EA0299A8}"/>
    <hyperlink ref="AG176" r:id="rId229" display="https://ppl8.football.cbssports.com/players/playerpage/2975752" xr:uid="{E118B617-E4BA-714F-B32D-039504D3525F}"/>
    <hyperlink ref="AF178" r:id="rId230" display="https://ppl8.football.cbssports.com/teams/4" xr:uid="{0787A935-2051-C24C-850B-D444B09ECB56}"/>
    <hyperlink ref="AG178" r:id="rId231" display="https://ppl8.football.cbssports.com/players/playerpage/2803777" xr:uid="{ECA28FC0-8760-7246-B0CD-835257A6E5A8}"/>
    <hyperlink ref="AG179" r:id="rId232" display="https://ppl8.football.cbssports.com/players/playerpage/1264599" xr:uid="{E0BD1C3B-1040-7848-9B17-0EDF31502D79}"/>
    <hyperlink ref="AG180" r:id="rId233" display="https://ppl8.football.cbssports.com/players/playerpage/2260683" xr:uid="{96DB483F-98CE-7242-B604-6BF68EAB4594}"/>
    <hyperlink ref="AG183" r:id="rId234" display="https://ppl8.football.cbssports.com/players/playerpage/2141036" xr:uid="{4E579056-9B57-E143-8D19-BD97A730BB2F}"/>
    <hyperlink ref="AG184" r:id="rId235" display="https://ppl8.football.cbssports.com/players/playerpage/2082710" xr:uid="{859338B9-4507-9349-B23E-2FEC31088004}"/>
    <hyperlink ref="AG185" r:id="rId236" display="https://ppl8.football.cbssports.com/players/playerpage/2248633" xr:uid="{C1114F7A-2C4C-4A43-B488-A683CDDE0D00}"/>
    <hyperlink ref="AG187" r:id="rId237" display="https://ppl8.football.cbssports.com/players/playerpage/2001257" xr:uid="{A2C6B525-6398-C04A-A186-E887351301E9}"/>
    <hyperlink ref="AG188" r:id="rId238" display="https://ppl8.football.cbssports.com/players/playerpage/1984683" xr:uid="{D1B05C50-5529-0944-8CA0-EE8FC880892E}"/>
    <hyperlink ref="AG189" r:id="rId239" display="https://ppl8.football.cbssports.com/players/playerpage/2185907" xr:uid="{CD531BE0-6A6B-3A4D-8090-D8C1710C171C}"/>
    <hyperlink ref="AG190" r:id="rId240" display="https://ppl8.football.cbssports.com/players/playerpage/2139278" xr:uid="{238BA080-B364-A247-8B94-FFD119A54D48}"/>
    <hyperlink ref="AG191" r:id="rId241" display="https://ppl8.football.cbssports.com/players/playerpage/2082540" xr:uid="{262E737E-0663-E744-87CC-39988D160877}"/>
    <hyperlink ref="AG192" r:id="rId242" display="https://ppl8.football.cbssports.com/players/playerpage/2082709" xr:uid="{81EC4B94-D089-4341-A53C-3A7C3AE642FF}"/>
    <hyperlink ref="AG193" r:id="rId243" display="https://ppl8.football.cbssports.com/players/playerpage/2876552" xr:uid="{D4A59B62-4A80-6644-A027-604D810616AA}"/>
    <hyperlink ref="AG194" r:id="rId244" display="https://ppl8.football.cbssports.com/players/playerpage/2185917" xr:uid="{086ACF12-CD54-CE42-8508-D10E03749FCA}"/>
    <hyperlink ref="AG195" r:id="rId245" display="https://ppl8.football.cbssports.com/players/playerpage/1852852" xr:uid="{0D715369-F568-F547-8570-611F787151BD}"/>
    <hyperlink ref="AG196" r:id="rId246" display="https://ppl8.football.cbssports.com/players/playerpage/2174826" xr:uid="{6AE6F16C-F1DA-5448-9714-1C67CB4AD808}"/>
    <hyperlink ref="AG197" r:id="rId247" display="https://ppl8.football.cbssports.com/players/playerpage/2181277" xr:uid="{0E5DEC81-97A6-AC44-92AB-3042687F014B}"/>
    <hyperlink ref="AG198" r:id="rId248" display="https://ppl8.football.cbssports.com/players/playerpage/2142424" xr:uid="{F2A7D2ED-D84B-E44F-A51C-071334965663}"/>
    <hyperlink ref="AG199" r:id="rId249" display="https://ppl8.football.cbssports.com/players/playerpage/1998179" xr:uid="{68C193A5-6A8E-6249-8F6F-CAEE5EEA8A3C}"/>
    <hyperlink ref="AG200" r:id="rId250" display="https://ppl8.football.cbssports.com/players/playerpage/2251254" xr:uid="{69075904-0F97-3F4B-BDC1-B1416BE1272D}"/>
    <hyperlink ref="AG201" r:id="rId251" display="https://ppl8.football.cbssports.com/players/playerpage/2867304" xr:uid="{42E60CDA-C5BD-414D-9497-0E32280F93E8}"/>
    <hyperlink ref="AG203" r:id="rId252" display="https://ppl8.football.cbssports.com/players/playerpage/2248637" xr:uid="{5D042BFB-C5A1-434B-9A94-C2ADE25B2FC9}"/>
    <hyperlink ref="AG204" r:id="rId253" display="https://ppl8.football.cbssports.com/players/playerpage/2061162" xr:uid="{858225E0-BA45-4245-AD7A-3B4F9A178DAC}"/>
    <hyperlink ref="AG206" r:id="rId254" display="https://ppl8.football.cbssports.com/players/playerpage/2820088" xr:uid="{B4E98D20-A5A6-5441-9F85-F02A1807545E}"/>
    <hyperlink ref="AG207" r:id="rId255" display="https://ppl8.football.cbssports.com/players/playerpage/3121725" xr:uid="{92C62F43-33D0-BE4E-8CEC-D44B67922729}"/>
    <hyperlink ref="AG209" r:id="rId256" display="https://ppl8.football.cbssports.com/players/playerpage/1852882" xr:uid="{E8081B74-5AD3-E04A-AB77-2DC3EF1C021F}"/>
    <hyperlink ref="AG210" r:id="rId257" display="https://ppl8.football.cbssports.com/players/playerpage/2139310" xr:uid="{2B2844D2-16A2-7844-9C57-9DED5571E523}"/>
    <hyperlink ref="AF211" r:id="rId258" display="https://ppl8.football.cbssports.com/teams/10" xr:uid="{0284FC0C-1333-3647-A9E1-78AF1F03B98F}"/>
    <hyperlink ref="AG215" r:id="rId259" display="https://ppl8.football.cbssports.com/players/playerpage/1852913" xr:uid="{8134A227-C7DD-5943-AA7A-C2B12F7320FE}"/>
    <hyperlink ref="AG216" r:id="rId260" display="https://ppl8.football.cbssports.com/players/playerpage/2078920" xr:uid="{3C53B9E8-6373-9F45-B595-A7E359E235FF}"/>
    <hyperlink ref="AG217" r:id="rId261" display="https://ppl8.football.cbssports.com/players/playerpage/2189001" xr:uid="{762C4E10-04B3-D544-8A99-2EB12720CF86}"/>
    <hyperlink ref="AG218" r:id="rId262" display="https://ppl8.football.cbssports.com/players/playerpage/2185537" xr:uid="{7B368082-609D-694E-9EC8-C69303987061}"/>
    <hyperlink ref="AG220" r:id="rId263" display="https://ppl8.football.cbssports.com/players/playerpage/1996158" xr:uid="{06FD91A8-AC50-AE46-907B-6C91A11E4AD7}"/>
    <hyperlink ref="AG223" r:id="rId264" display="https://ppl8.football.cbssports.com/players/playerpage/2179829" xr:uid="{A2459A0F-AC1E-B747-AADC-5450CE886ABB}"/>
    <hyperlink ref="AG225" r:id="rId265" display="https://ppl8.football.cbssports.com/players/playerpage/2139300" xr:uid="{F4ACC48D-F6D5-754A-8ACA-2686B06ADB33}"/>
    <hyperlink ref="AG226" r:id="rId266" display="https://ppl8.football.cbssports.com/players/playerpage/2804425" xr:uid="{A217636F-85D5-1E45-B30F-EA5C40DD7006}"/>
    <hyperlink ref="AG228" r:id="rId267" display="https://ppl8.football.cbssports.com/players/playerpage/2179346" xr:uid="{9C18687D-52DF-DB4E-9B96-F5564911586D}"/>
    <hyperlink ref="AG229" r:id="rId268" display="https://ppl8.football.cbssports.com/players/playerpage/2804138" xr:uid="{12F23F3D-19C3-DE4B-912E-74CE0719592D}"/>
    <hyperlink ref="AG230" r:id="rId269" display="https://ppl8.football.cbssports.com/players/playerpage/2179803" xr:uid="{DF7022F8-CF4E-C04B-A721-D8D8B35181D4}"/>
    <hyperlink ref="AG231" r:id="rId270" display="https://ppl8.football.cbssports.com/players/playerpage/1759440" xr:uid="{3408958F-67A3-5D4D-88BE-20CDDAF4E1FF}"/>
    <hyperlink ref="AG232" r:id="rId271" display="https://ppl8.football.cbssports.com/players/playerpage/2818084" xr:uid="{B3AAD642-A5D2-1143-82EB-2A3AA5D74822}"/>
    <hyperlink ref="AG233" r:id="rId272" display="https://ppl8.football.cbssports.com/players/playerpage/1679965" xr:uid="{867B16D5-7830-4646-89AF-386DBAE45594}"/>
    <hyperlink ref="AG234" r:id="rId273" display="https://ppl8.football.cbssports.com/players/playerpage/2188984" xr:uid="{BBD25D2C-B89C-5043-B6C2-44B8043CF3BB}"/>
    <hyperlink ref="AG235" r:id="rId274" display="https://ppl8.football.cbssports.com/players/playerpage/2962569" xr:uid="{306EB197-B70A-E242-8803-FBFFCDD53A36}"/>
    <hyperlink ref="AG237" r:id="rId275" display="https://ppl8.football.cbssports.com/players/playerpage/2252822" xr:uid="{C095EEEF-D0CC-C545-A175-C584D8E7D87E}"/>
    <hyperlink ref="AG238" r:id="rId276" display="https://ppl8.football.cbssports.com/players/playerpage/1825060" xr:uid="{EE332612-B5DE-E948-AF33-C035038F7D0E}"/>
    <hyperlink ref="AF240" r:id="rId277" display="https://ppl8.football.cbssports.com/teams/10" xr:uid="{A9F8C46C-D03A-BD4E-BAB0-26D0CD392D8D}"/>
    <hyperlink ref="AG240" r:id="rId278" display="https://ppl8.football.cbssports.com/players/playerpage/2239725" xr:uid="{EC00C752-4B12-C647-8140-CA7903495565}"/>
    <hyperlink ref="AG241" r:id="rId279" display="https://ppl8.football.cbssports.com/players/playerpage/2079670" xr:uid="{65C26BA7-CB2F-B041-BBA7-AFCDF0840CD4}"/>
    <hyperlink ref="AG242" r:id="rId280" display="https://ppl8.football.cbssports.com/players/playerpage/2146458" xr:uid="{C4568B62-3979-B442-B09B-63C306D56DD4}"/>
    <hyperlink ref="AG244" r:id="rId281" display="https://ppl8.football.cbssports.com/players/playerpage/2179418" xr:uid="{986C3E98-C031-8646-A40B-5C22E698843C}"/>
    <hyperlink ref="AG245" r:id="rId282" display="https://ppl8.football.cbssports.com/players/playerpage/2180483" xr:uid="{042EA47B-0CCD-5C48-95EF-A497ED3A15DD}"/>
    <hyperlink ref="AG248" r:id="rId283" display="https://ppl8.football.cbssports.com/players/playerpage/2183962" xr:uid="{E56CCF39-3D73-2E48-9216-59E3BFE37986}"/>
    <hyperlink ref="AG250" r:id="rId284" display="https://ppl8.football.cbssports.com/players/playerpage/2130197" xr:uid="{47D719FA-C4AE-0A41-8CE5-7DF081BB39DB}"/>
    <hyperlink ref="AG251" r:id="rId285" display="https://ppl8.football.cbssports.com/players/playerpage/1984302" xr:uid="{A3A89E8D-8739-C84D-AD1D-62F47BF1D158}"/>
    <hyperlink ref="AG252" r:id="rId286" display="https://ppl8.football.cbssports.com/players/playerpage/2251098" xr:uid="{47F1EA77-8A6E-B94D-8722-5022FAD29430}"/>
    <hyperlink ref="AG253" r:id="rId287" display="https://ppl8.football.cbssports.com/players/playerpage/2139162" xr:uid="{367D36E5-DC80-6D4C-BEDF-A81ED7745DBE}"/>
    <hyperlink ref="AG254" r:id="rId288" display="https://ppl8.football.cbssports.com/players/playerpage/1998305" xr:uid="{D06E45A0-C928-274D-9CA5-427EB898E41F}"/>
    <hyperlink ref="AG255" r:id="rId289" display="https://ppl8.football.cbssports.com/players/playerpage/2000929" xr:uid="{8790F89E-FD52-8042-B217-938F5F46832E}"/>
    <hyperlink ref="AG256" r:id="rId290" display="https://ppl8.football.cbssports.com/players/playerpage/2836345" xr:uid="{07009910-A65F-F148-A129-010A7FD6301A}"/>
    <hyperlink ref="AG257" r:id="rId291" display="https://ppl8.football.cbssports.com/players/playerpage/1737362" xr:uid="{9BD7A316-B61D-064C-B813-CD7A989AD74D}"/>
    <hyperlink ref="AF258" r:id="rId292" display="https://ppl8.football.cbssports.com/teams/2" xr:uid="{9E799707-73D7-E849-BAF4-5FF0297266D9}"/>
    <hyperlink ref="AG259" r:id="rId293" display="https://ppl8.football.cbssports.com/players/playerpage/2925872" xr:uid="{04BA7150-183E-FA46-B877-1D8EFBD152C9}"/>
    <hyperlink ref="AG261" r:id="rId294" display="https://ppl8.football.cbssports.com/players/playerpage/2926962" xr:uid="{3C0EE557-D349-6645-91DF-F66F72BF5A8F}"/>
    <hyperlink ref="AG262" r:id="rId295" display="https://ppl8.football.cbssports.com/players/playerpage/3123606" xr:uid="{914C1B8B-C537-B049-994E-2D31C5CEDC0D}"/>
    <hyperlink ref="AG263" r:id="rId296" display="https://ppl8.football.cbssports.com/players/playerpage/563691" xr:uid="{B7AB7A52-D7AF-6E43-9771-D1F39075B8D5}"/>
    <hyperlink ref="AG264" r:id="rId297" display="https://ppl8.football.cbssports.com/players/playerpage/2173899" xr:uid="{A2C96B02-BF57-8C45-B533-3F6FD31695C7}"/>
    <hyperlink ref="AG265" r:id="rId298" display="https://ppl8.football.cbssports.com/players/playerpage/2967549" xr:uid="{746579D4-8693-F04F-A24D-84C4FFEBE052}"/>
    <hyperlink ref="AG266" r:id="rId299" display="https://ppl8.football.cbssports.com/players/playerpage/2071675" xr:uid="{E95805E0-CFAD-5E4C-AA1F-9B6C9AE3B7E3}"/>
    <hyperlink ref="AG267" r:id="rId300" display="https://ppl8.football.cbssports.com/players/playerpage/2139696" xr:uid="{57CD7774-80BF-5A43-9287-2B8C28CA50D3}"/>
    <hyperlink ref="AG268" r:id="rId301" display="https://ppl8.football.cbssports.com/players/playerpage/2136439" xr:uid="{44E3ED59-BF71-F046-A649-3A4A7BB33A22}"/>
    <hyperlink ref="AG269" r:id="rId302" display="https://ppl8.football.cbssports.com/players/playerpage/2139883" xr:uid="{2EB4B4E3-B736-1847-9094-DBB2030D6CAC}"/>
    <hyperlink ref="AG270" r:id="rId303" display="https://ppl8.football.cbssports.com/players/playerpage/1632296" xr:uid="{E4D29EB2-E387-4243-9D02-24592CAA0880}"/>
    <hyperlink ref="AG271" r:id="rId304" display="https://ppl8.football.cbssports.com/players/playerpage/3123073" xr:uid="{3C17548C-B1CB-9F43-B2D2-9A840B0B755F}"/>
    <hyperlink ref="AG272" r:id="rId305" display="https://ppl8.football.cbssports.com/players/playerpage/1116725" xr:uid="{D0BBA168-565B-3746-A545-C6AF88E6D381}"/>
    <hyperlink ref="AG273" r:id="rId306" display="https://ppl8.football.cbssports.com/players/playerpage/2251369" xr:uid="{E0A0F575-A336-0E40-A9E1-7E510D08C5D2}"/>
    <hyperlink ref="AG274" r:id="rId307" display="https://ppl8.football.cbssports.com/players/playerpage/2007872" xr:uid="{6689835F-B152-0D44-90FF-ADF3879A118F}"/>
    <hyperlink ref="AG275" r:id="rId308" display="https://ppl8.football.cbssports.com/players/playerpage/2968514" xr:uid="{EB2EB480-6683-C74A-8EDD-ECCC3CA69481}"/>
    <hyperlink ref="AG277" r:id="rId309" display="https://ppl8.football.cbssports.com/players/playerpage/2257890" xr:uid="{9D400026-5996-7B47-86C3-4FC860A2890A}"/>
    <hyperlink ref="AG278" r:id="rId310" display="https://ppl8.football.cbssports.com/players/playerpage/1886795" xr:uid="{C78AB35A-851B-A44A-A281-C093CDB447F4}"/>
    <hyperlink ref="AG279" r:id="rId311" display="https://ppl8.football.cbssports.com/players/playerpage/2871751" xr:uid="{35205A3B-FD5A-9049-BEFB-FA35A47F00A9}"/>
    <hyperlink ref="AG280" r:id="rId312" display="https://ppl8.football.cbssports.com/players/playerpage/2186325" xr:uid="{4AE7E507-9B1E-3945-90FA-EAB4C38187DB}"/>
    <hyperlink ref="AG281" r:id="rId313" display="https://ppl8.football.cbssports.com/players/playerpage/2257891" xr:uid="{69E7F2A9-3CBE-8849-8A5F-E5E44B4FA126}"/>
    <hyperlink ref="AG282" r:id="rId314" display="https://ppl8.football.cbssports.com/players/playerpage/1664166" xr:uid="{14C11992-76D2-5A41-91BB-1915EB2106B3}"/>
    <hyperlink ref="AG283" r:id="rId315" display="https://ppl8.football.cbssports.com/players/playerpage/2079872" xr:uid="{3DD5376E-8B6F-B740-BD8E-230363C2BF23}"/>
    <hyperlink ref="AG284" r:id="rId316" display="https://ppl8.football.cbssports.com/players/playerpage/1737136" xr:uid="{05547030-E089-7548-8680-3848A98CB28D}"/>
    <hyperlink ref="AG285" r:id="rId317" display="https://ppl8.football.cbssports.com/players/playerpage/2961129" xr:uid="{4EECBB06-A93F-1044-B7C1-66455CCC2F7F}"/>
    <hyperlink ref="AG286" r:id="rId318" display="https://ppl8.football.cbssports.com/players/playerpage/1767514" xr:uid="{682373AC-DEEF-1F4C-9182-09A7B5566B5D}"/>
    <hyperlink ref="AG287" r:id="rId319" display="https://ppl8.football.cbssports.com/players/playerpage/2179235" xr:uid="{7D6498C0-91A1-AA4B-A83D-46CC06FC884E}"/>
    <hyperlink ref="AG289" r:id="rId320" display="https://ppl8.football.cbssports.com/players/playerpage/2081723" xr:uid="{F2BCD54A-9DD3-2047-A1E8-DF56190D8CA6}"/>
    <hyperlink ref="AG290" r:id="rId321" display="https://ppl8.football.cbssports.com/players/playerpage/3120988" xr:uid="{86403FCA-15BF-9E4C-94A3-0FC52F8F5065}"/>
    <hyperlink ref="AG291" r:id="rId322" display="https://ppl8.football.cbssports.com/players/playerpage/2806235" xr:uid="{EDE0C74A-91C4-7348-AB2F-352377BEBD7F}"/>
    <hyperlink ref="AG292" r:id="rId323" display="https://ppl8.football.cbssports.com/players/playerpage/2966326" xr:uid="{2B05109D-3E34-5045-A6EC-9D5D8EB788D3}"/>
    <hyperlink ref="AG293" r:id="rId324" display="https://ppl8.football.cbssports.com/players/playerpage/2179209" xr:uid="{6EE5193B-5733-4245-9A87-980E3E90C561}"/>
    <hyperlink ref="AG296" r:id="rId325" display="https://ppl8.football.cbssports.com/players/playerpage/2140474" xr:uid="{0A7F0D70-A588-8043-9EFF-42962E16E801}"/>
    <hyperlink ref="AG297" r:id="rId326" display="https://ppl8.football.cbssports.com/players/playerpage/1995671" xr:uid="{AA5D5FB5-681D-E240-A2C1-A34874638A89}"/>
    <hyperlink ref="AG298" r:id="rId327" display="https://ppl8.football.cbssports.com/players/playerpage/2078992" xr:uid="{74F460E4-6500-6D4F-93EC-CE2058CAA432}"/>
    <hyperlink ref="AG300" r:id="rId328" display="https://ppl8.football.cbssports.com/players/playerpage/2006627" xr:uid="{6CBBB72D-9C6F-C24A-91A1-7B9DB71F2423}"/>
    <hyperlink ref="AG301" r:id="rId329" display="https://ppl8.football.cbssports.com/players/playerpage/3116651" xr:uid="{1FC11F01-F270-8B48-B2B7-7A58664C8B46}"/>
    <hyperlink ref="AG302" r:id="rId330" display="https://ppl8.football.cbssports.com/players/playerpage/1984271" xr:uid="{A126E6C2-E564-794C-ACBD-6F606316C8A6}"/>
    <hyperlink ref="AG303" r:id="rId331" display="https://ppl8.football.cbssports.com/players/playerpage/2966977" xr:uid="{9F119957-F80F-5C42-891B-1A8CD475BED9}"/>
    <hyperlink ref="AG304" r:id="rId332" display="https://ppl8.football.cbssports.com/players/playerpage/2868616" xr:uid="{CA37B8FC-3587-BC4B-8AE3-2096CFAD6E5D}"/>
    <hyperlink ref="AG305" r:id="rId333" display="https://ppl8.football.cbssports.com/players/playerpage/2865270" xr:uid="{53EE0C9E-74DC-5B4D-B84D-DAFAE2611CD0}"/>
    <hyperlink ref="AG306" r:id="rId334" display="https://ppl8.football.cbssports.com/players/playerpage/2966771" xr:uid="{B566E38D-B733-214E-B8DC-77FF64F66BAC}"/>
    <hyperlink ref="AG307" r:id="rId335" display="https://ppl8.football.cbssports.com/players/playerpage/2129678" xr:uid="{E7EE5194-F44F-074B-AFA1-2C6CD816B2BF}"/>
    <hyperlink ref="AG308" r:id="rId336" display="https://ppl8.football.cbssports.com/players/playerpage/2079008" xr:uid="{8E4E6A48-EBED-FF4E-AF40-8ECD6438E233}"/>
    <hyperlink ref="AG309" r:id="rId337" display="https://ppl8.football.cbssports.com/players/playerpage/1620558" xr:uid="{4AD47D26-9CD2-4844-9D13-EA9DC33071A3}"/>
    <hyperlink ref="AG310" r:id="rId338" display="https://ppl8.football.cbssports.com/players/playerpage/2964370" xr:uid="{8E4783BE-A217-C843-934F-0C3C546BF352}"/>
    <hyperlink ref="AG311" r:id="rId339" display="https://ppl8.football.cbssports.com/players/playerpage/2182263" xr:uid="{FFF3696E-A7FC-2D4B-88DE-7F627D125B82}"/>
    <hyperlink ref="AG312" r:id="rId340" display="https://ppl8.football.cbssports.com/players/playerpage/2131250" xr:uid="{DE6469F4-85C7-9B40-B259-1438024A3F44}"/>
    <hyperlink ref="AG313" r:id="rId341" display="https://ppl8.football.cbssports.com/players/playerpage/2251374" xr:uid="{080B9C6F-9E5A-EB41-95C8-3CAF95329213}"/>
    <hyperlink ref="AG314" r:id="rId342" display="https://ppl8.football.cbssports.com/players/playerpage/2139750" xr:uid="{70EC14CC-D711-E147-A172-8A443A7C24AF}"/>
    <hyperlink ref="AG315" r:id="rId343" display="https://ppl8.football.cbssports.com/players/playerpage/3120997" xr:uid="{34659804-D55A-DC43-B602-1F1181AA77E1}"/>
    <hyperlink ref="AG316" r:id="rId344" display="https://ppl8.football.cbssports.com/players/playerpage/2962030" xr:uid="{F62FAEEE-DE95-AB4B-A1AB-AA8500E54970}"/>
    <hyperlink ref="AG318" r:id="rId345" display="https://ppl8.football.cbssports.com/players/playerpage/1877307" xr:uid="{0D541B2C-B857-2345-9B07-B0133714887A}"/>
    <hyperlink ref="AG320" r:id="rId346" display="https://ppl8.football.cbssports.com/players/playerpage/1824775" xr:uid="{424D9391-F3AD-794B-844A-11C7485BF923}"/>
    <hyperlink ref="AG322" r:id="rId347" display="https://ppl8.football.cbssports.com/players/playerpage/2260670" xr:uid="{577BBDF0-EE0D-A04C-A1A8-60B9CEC8EF4D}"/>
    <hyperlink ref="AG323" r:id="rId348" display="https://ppl8.football.cbssports.com/players/playerpage/2179277" xr:uid="{5284AB2C-6A1B-FE40-9284-846D6466FD9A}"/>
    <hyperlink ref="AG324" r:id="rId349" display="https://ppl8.football.cbssports.com/players/playerpage/3159149" xr:uid="{83B67B0D-CA3C-8942-804D-67834F4EA284}"/>
    <hyperlink ref="AG325" r:id="rId350" display="https://ppl8.football.cbssports.com/players/playerpage/2132716" xr:uid="{41C9E075-20C8-E341-93F6-0C5ABEBA7BD9}"/>
    <hyperlink ref="AG326" r:id="rId351" display="https://ppl8.football.cbssports.com/players/playerpage/1825507" xr:uid="{36975B6C-AFC1-A348-AD3F-35C46FDB52E0}"/>
    <hyperlink ref="AG327" r:id="rId352" display="https://ppl8.football.cbssports.com/players/playerpage/2082728" xr:uid="{463BAE97-CC01-334D-A31C-05A953C00742}"/>
    <hyperlink ref="AG328" r:id="rId353" display="https://ppl8.football.cbssports.com/players/playerpage/2239523" xr:uid="{6D5CA9F1-11EA-3B4B-8562-99281B105664}"/>
    <hyperlink ref="AG329" r:id="rId354" display="https://ppl8.football.cbssports.com/players/playerpage/2141614" xr:uid="{F37C8F1C-E001-454E-9AB4-63E3B3150689}"/>
    <hyperlink ref="AG330" r:id="rId355" display="https://ppl8.football.cbssports.com/players/playerpage/2257302" xr:uid="{1DCD62C2-ACCD-524A-9CD4-C54400F95543}"/>
    <hyperlink ref="AG331" r:id="rId356" display="https://ppl8.football.cbssports.com/players/playerpage/2239606" xr:uid="{5A5EA79F-D6B5-4742-9B2A-F4326491A281}"/>
    <hyperlink ref="AG332" r:id="rId357" display="https://ppl8.football.cbssports.com/players/playerpage/2071855" xr:uid="{1B9D9C55-5BE6-3149-A812-867880DC811F}"/>
    <hyperlink ref="AG333" r:id="rId358" display="https://ppl8.football.cbssports.com/players/playerpage/2079124" xr:uid="{73C38BA8-B890-1F4F-9139-F3D1E69789A3}"/>
    <hyperlink ref="AG334" r:id="rId359" display="https://ppl8.football.cbssports.com/players/playerpage/2136747" xr:uid="{CD6F0143-CFC1-9B41-8791-B584A0B1F163}"/>
    <hyperlink ref="AG335" r:id="rId360" display="https://ppl8.football.cbssports.com/players/playerpage/2868715" xr:uid="{7D394648-CA73-C44E-BBB0-14C9E6A7198D}"/>
    <hyperlink ref="AG337" r:id="rId361" display="https://ppl8.football.cbssports.com/players/playerpage/1868369" xr:uid="{CE8BF286-CF69-4942-B0D2-4957321BE2DE}"/>
    <hyperlink ref="AG338" r:id="rId362" display="https://ppl8.football.cbssports.com/players/playerpage/2241807" xr:uid="{BE97CC77-6D72-9E41-83A3-A27ED8F2DA59}"/>
    <hyperlink ref="AG339" r:id="rId363" display="https://ppl8.football.cbssports.com/players/playerpage/1853150" xr:uid="{A173386A-20FF-A447-8655-16D6475293BA}"/>
    <hyperlink ref="AG340" r:id="rId364" display="https://ppl8.football.cbssports.com/players/playerpage/2179816" xr:uid="{75A3CB8F-DE6B-7B42-87F1-742CBD50D20B}"/>
    <hyperlink ref="AG341" r:id="rId365" display="https://ppl8.football.cbssports.com/players/playerpage/2131655" xr:uid="{0C4B9AE2-613C-5C46-9713-E7238AD9AE14}"/>
    <hyperlink ref="AG342" r:id="rId366" display="https://ppl8.football.cbssports.com/players/playerpage/2057478" xr:uid="{CA5131C9-A47C-0448-88C4-9BEACC7B9EE9}"/>
    <hyperlink ref="AG343" r:id="rId367" display="https://ppl8.football.cbssports.com/players/playerpage/1850730" xr:uid="{3ECE5763-6E34-EA4C-822F-C85642342024}"/>
    <hyperlink ref="AG344" r:id="rId368" display="https://ppl8.football.cbssports.com/players/playerpage/2806232" xr:uid="{2B1B42F1-9A74-B745-9AEB-592B644A067E}"/>
    <hyperlink ref="AG345" r:id="rId369" display="https://ppl8.football.cbssports.com/players/playerpage/2223248" xr:uid="{8E39B76E-28DA-464F-A72F-F5B9152FFC9A}"/>
    <hyperlink ref="AG346" r:id="rId370" display="https://ppl8.football.cbssports.com/players/playerpage/2001900" xr:uid="{89D6CFA5-A1F2-7849-9D32-E42CAD12CFC1}"/>
    <hyperlink ref="AG348" r:id="rId371" display="https://ppl8.football.cbssports.com/players/playerpage/1996808" xr:uid="{97532F94-BF01-5A4F-A316-1B710489E1C1}"/>
    <hyperlink ref="AG349" r:id="rId372" display="https://ppl8.football.cbssports.com/players/playerpage/2250395" xr:uid="{F033C969-A12F-7A49-A9B9-EEB7B81F37A4}"/>
    <hyperlink ref="AG350" r:id="rId373" display="https://ppl8.football.cbssports.com/players/playerpage/1632180" xr:uid="{3F35B39E-85D2-624C-A116-734A14142539}"/>
    <hyperlink ref="AG351" r:id="rId374" display="https://ppl8.football.cbssports.com/players/playerpage/2146582" xr:uid="{166912B8-0E45-1242-936F-8FA423DE5C93}"/>
    <hyperlink ref="AG352" r:id="rId375" display="https://ppl8.football.cbssports.com/players/playerpage/2180538" xr:uid="{12872162-B3ED-8B4A-BE4A-E88FB28CF55C}"/>
    <hyperlink ref="AG353" r:id="rId376" display="https://ppl8.football.cbssports.com/players/playerpage/2179762" xr:uid="{0DA8C265-BCDC-8D4C-86FE-6B4B9CE62A56}"/>
    <hyperlink ref="AG354" r:id="rId377" display="https://ppl8.football.cbssports.com/players/playerpage/2141626" xr:uid="{93788480-37E6-BB47-AA7C-90BB85D94E1A}"/>
    <hyperlink ref="AG355" r:id="rId378" display="https://ppl8.football.cbssports.com/players/playerpage/2186413" xr:uid="{12ED3412-86F7-834D-8374-317F1B35B07C}"/>
    <hyperlink ref="AG356" r:id="rId379" display="https://ppl8.football.cbssports.com/players/playerpage/2174117" xr:uid="{E1152DEA-E247-DF49-8574-40B1B7D57B59}"/>
    <hyperlink ref="AG357" r:id="rId380" display="https://ppl8.football.cbssports.com/players/playerpage/2260657" xr:uid="{513A3C32-1F87-3344-87F4-86E8CDA788BD}"/>
    <hyperlink ref="AG358" r:id="rId381" display="https://ppl8.football.cbssports.com/players/playerpage/2189462" xr:uid="{0D1FB3E4-3B41-9B42-A3CB-C5A0255D224E}"/>
    <hyperlink ref="AG359" r:id="rId382" display="https://ppl8.football.cbssports.com/players/playerpage/2804564" xr:uid="{22A43FD2-EFE7-F84A-976D-697E6B059A65}"/>
    <hyperlink ref="AG360" r:id="rId383" display="https://ppl8.football.cbssports.com/players/playerpage/2773013" xr:uid="{78AE1D33-C53A-284B-9F64-F0CAC40EF950}"/>
    <hyperlink ref="AG361" r:id="rId384" display="https://ppl8.football.cbssports.com/players/playerpage/2142097" xr:uid="{81B9F762-0D64-3E48-9AAD-1C1AB46049AA}"/>
    <hyperlink ref="AG362" r:id="rId385" display="https://ppl8.football.cbssports.com/players/playerpage/2239564" xr:uid="{F1BF274D-400A-2448-A8EF-A8B30AE9B3CD}"/>
    <hyperlink ref="AG364" r:id="rId386" display="https://ppl8.football.cbssports.com/players/playerpage/2183381" xr:uid="{3DA15FB1-9A14-AC46-9C27-5BAC081D0609}"/>
    <hyperlink ref="AG365" r:id="rId387" display="https://ppl8.football.cbssports.com/players/playerpage/2132722" xr:uid="{2B4952DC-C512-DA4D-8AB2-6B35F3F2DE0A}"/>
    <hyperlink ref="AG366" r:id="rId388" display="https://ppl8.football.cbssports.com/players/playerpage/2065941" xr:uid="{215F0113-0DE7-0241-BC5C-DFA585A2B856}"/>
    <hyperlink ref="AG367" r:id="rId389" display="https://ppl8.football.cbssports.com/players/playerpage/2131697" xr:uid="{C71C4EA5-1203-CC4E-B8C8-5B18068A181B}"/>
    <hyperlink ref="AG368" r:id="rId390" display="https://ppl8.football.cbssports.com/players/playerpage/2865259" xr:uid="{7751B023-80FD-3A44-B9D4-53D0F7B73BB3}"/>
    <hyperlink ref="AG369" r:id="rId391" display="https://ppl8.football.cbssports.com/players/playerpage/2061065" xr:uid="{71934BE0-8E52-8A43-9E04-7AD7B82086BD}"/>
    <hyperlink ref="AG370" r:id="rId392" display="https://ppl8.football.cbssports.com/players/playerpage/3116793" xr:uid="{FACDDA2E-F8FF-7240-80DC-0F47054214FA}"/>
    <hyperlink ref="AG371" r:id="rId393" display="https://ppl8.football.cbssports.com/players/playerpage/2179811" xr:uid="{F8C08A1F-76E0-A443-943B-D9CEC10C5B38}"/>
    <hyperlink ref="AG374" r:id="rId394" display="https://ppl8.football.cbssports.com/players/playerpage/2165541" xr:uid="{6607455E-8D28-194A-A4D4-B2E926918031}"/>
    <hyperlink ref="AG375" r:id="rId395" display="https://ppl8.football.cbssports.com/players/playerpage/2252836" xr:uid="{F1A4AD27-0D53-EF4C-877F-F31BC7F02DA7}"/>
    <hyperlink ref="AG376" r:id="rId396" display="https://ppl8.football.cbssports.com/players/playerpage/2174829" xr:uid="{CC7765D4-620C-074E-BBB2-AA2EB75825A6}"/>
    <hyperlink ref="AG377" r:id="rId397" display="https://ppl8.football.cbssports.com/players/playerpage/2804418" xr:uid="{82EA3D7E-BBE5-0B48-A975-B3C6D3F1E982}"/>
    <hyperlink ref="AG378" r:id="rId398" display="https://ppl8.football.cbssports.com/players/playerpage/2146581" xr:uid="{6029425D-A989-9441-B271-225313D3E7B4}"/>
    <hyperlink ref="AG380" r:id="rId399" display="https://ppl8.football.cbssports.com/players/playerpage/2139618" xr:uid="{9C5010A8-2E17-5449-825A-70EC7EEFBFE7}"/>
    <hyperlink ref="AG381" r:id="rId400" display="https://ppl8.football.cbssports.com/players/playerpage/2181242" xr:uid="{7BBBBD51-F666-1749-A289-D31D24038DFF}"/>
    <hyperlink ref="AG383" r:id="rId401" display="https://ppl8.football.cbssports.com/players/playerpage/2180286" xr:uid="{06506005-B399-6C46-A90F-AF2277A6F446}"/>
    <hyperlink ref="AG384" r:id="rId402" display="https://ppl8.football.cbssports.com/players/playerpage/3123028" xr:uid="{207890EA-F61E-AC44-91CD-97A82E023FDA}"/>
    <hyperlink ref="AG385" r:id="rId403" display="https://ppl8.football.cbssports.com/players/playerpage/2865637" xr:uid="{43A3F11F-9883-2F48-BEFA-132524F432CE}"/>
    <hyperlink ref="AG386" r:id="rId404" display="https://ppl8.football.cbssports.com/players/playerpage/2139141" xr:uid="{9675DA91-8040-8449-943D-70A3CD54D04F}"/>
    <hyperlink ref="AG387" r:id="rId405" display="https://ppl8.football.cbssports.com/players/playerpage/1998940" xr:uid="{6F83498B-74F2-ED48-BCAF-58D9B047AA8C}"/>
    <hyperlink ref="AG388" r:id="rId406" display="https://ppl8.football.cbssports.com/players/playerpage/2773024" xr:uid="{A2C49CAB-0096-7344-B45C-3C842BAFCF11}"/>
    <hyperlink ref="AG390" r:id="rId407" display="https://ppl8.football.cbssports.com/players/playerpage/2926501" xr:uid="{6B78AC3D-4423-B44D-96EC-49837EBC566E}"/>
    <hyperlink ref="AG391" r:id="rId408" display="https://ppl8.football.cbssports.com/players/playerpage/2240631" xr:uid="{34C1629F-D7A6-7D4A-B4B5-8EDC5B7EF832}"/>
    <hyperlink ref="AG392" r:id="rId409" display="https://ppl8.football.cbssports.com/players/playerpage/2247345" xr:uid="{4C56A07E-5456-CB49-BB18-38B754DE8461}"/>
    <hyperlink ref="AG393" r:id="rId410" display="https://ppl8.football.cbssports.com/players/playerpage/2963829" xr:uid="{DFE6B3C2-572E-4541-A73F-940536F87963}"/>
    <hyperlink ref="AG394" r:id="rId411" display="https://ppl8.football.cbssports.com/players/playerpage/2061746" xr:uid="{040EB7F0-1038-AE42-9CA3-51161DA91D51}"/>
    <hyperlink ref="AG395" r:id="rId412" display="https://ppl8.football.cbssports.com/players/playerpage/1886787" xr:uid="{771D0EF4-3BBD-EF40-A302-D7037DADE214}"/>
    <hyperlink ref="AG396" r:id="rId413" display="https://ppl8.football.cbssports.com/players/playerpage/2827532" xr:uid="{D1A0C1F7-66DB-9A47-9A60-26FDC0C84830}"/>
    <hyperlink ref="AG397" r:id="rId414" display="https://ppl8.football.cbssports.com/players/playerpage/1759561" xr:uid="{BA4D2FB5-B66B-CF42-8D72-BE84D89B85E8}"/>
    <hyperlink ref="AG398" r:id="rId415" display="https://ppl8.football.cbssports.com/players/playerpage/2179724" xr:uid="{712DF360-737D-EF4B-B289-5691DBFB78DD}"/>
    <hyperlink ref="AG399" r:id="rId416" display="https://ppl8.football.cbssports.com/players/playerpage/2140954" xr:uid="{3D851102-EB8E-AD4B-A59C-D206145E577E}"/>
    <hyperlink ref="AG400" r:id="rId417" display="https://ppl8.football.cbssports.com/players/playerpage/2239754" xr:uid="{6CA72667-D40F-8743-84AB-52BED0967844}"/>
    <hyperlink ref="AG401" r:id="rId418" display="https://ppl8.football.cbssports.com/players/playerpage/1983523" xr:uid="{34D57813-836B-CB4D-B98C-8FBAD0B17C84}"/>
    <hyperlink ref="AG402" r:id="rId419" display="https://ppl8.football.cbssports.com/players/playerpage/1700843" xr:uid="{F290E668-3676-EF49-BA7F-147F57B17E7C}"/>
    <hyperlink ref="AG403" r:id="rId420" display="https://ppl8.football.cbssports.com/players/playerpage/2171885" xr:uid="{5C2336BA-1C3C-3243-8E8F-E553F3EF7A60}"/>
    <hyperlink ref="AG404" r:id="rId421" display="https://ppl8.football.cbssports.com/players/playerpage/2818583" xr:uid="{01C21995-AED5-C04C-A2AA-D6D04D6A070A}"/>
    <hyperlink ref="AG405" r:id="rId422" display="https://ppl8.football.cbssports.com/players/playerpage/1998499" xr:uid="{BA09168A-7270-C448-99DC-3FDF6CF21A8B}"/>
    <hyperlink ref="AG406" r:id="rId423" display="https://ppl8.football.cbssports.com/players/playerpage/2249188" xr:uid="{7A7A9C43-CEA5-B640-99EC-C5DBA4D7E2F7}"/>
    <hyperlink ref="AG408" r:id="rId424" display="https://ppl8.football.cbssports.com/players/playerpage/2130980" xr:uid="{FB527ED6-A6C1-4F4F-96C7-C22BF130FD50}"/>
    <hyperlink ref="AG409" r:id="rId425" display="https://ppl8.football.cbssports.com/players/playerpage/2130513" xr:uid="{62C1FFE4-E6E1-674A-8E5A-5050C239FF21}"/>
    <hyperlink ref="AG410" r:id="rId426" display="https://ppl8.football.cbssports.com/players/playerpage/2260979" xr:uid="{720CB98F-07BD-4948-BA94-42F24F322762}"/>
    <hyperlink ref="AG411" r:id="rId427" display="https://ppl8.football.cbssports.com/players/playerpage/2141715" xr:uid="{6AB3EAFF-ED85-C543-812E-0DD5D1433D65}"/>
    <hyperlink ref="AG412" r:id="rId428" display="https://ppl8.football.cbssports.com/players/playerpage/3159116" xr:uid="{0CE4CEF2-D82A-AC41-BD5A-8EC72C4AE057}"/>
    <hyperlink ref="AG413" r:id="rId429" display="https://ppl8.football.cbssports.com/players/playerpage/2183896" xr:uid="{7DC8C457-65B4-5746-AD4A-505BC9309182}"/>
    <hyperlink ref="AG414" r:id="rId430" display="https://ppl8.football.cbssports.com/players/playerpage/2235404" xr:uid="{AF8A9A75-575C-7F4E-BC8D-C21F78BA2297}"/>
    <hyperlink ref="AG415" r:id="rId431" display="https://ppl8.football.cbssports.com/players/playerpage/2138996" xr:uid="{CC4AFC08-50B4-B549-B46F-9235034EAD06}"/>
    <hyperlink ref="AG416" r:id="rId432" display="https://ppl8.football.cbssports.com/players/playerpage/2239779" xr:uid="{6E913D2D-CBB6-9749-A5C8-DE78A0C7A17A}"/>
    <hyperlink ref="AG417" r:id="rId433" display="https://ppl8.football.cbssports.com/players/playerpage/2180646" xr:uid="{EC74B633-3BAA-BD4A-8A31-D6A148A7B90B}"/>
    <hyperlink ref="AG419" r:id="rId434" display="https://ppl8.football.cbssports.com/players/playerpage/1824792" xr:uid="{F02F880D-6A8C-C544-977F-75C621A40D4B}"/>
    <hyperlink ref="AG420" r:id="rId435" display="https://ppl8.football.cbssports.com/players/playerpage/2865090" xr:uid="{22A7EC0E-CBF7-3545-8DF7-24ACDBAD2517}"/>
    <hyperlink ref="AG421" r:id="rId436" display="https://ppl8.football.cbssports.com/players/playerpage/2925877" xr:uid="{071F1305-2B3A-974A-A42F-7E47315A0273}"/>
    <hyperlink ref="AG422" r:id="rId437" display="https://ppl8.football.cbssports.com/players/playerpage/2060979" xr:uid="{794B7CA9-45F3-7F4E-8C1F-33293E0204C4}"/>
    <hyperlink ref="AG423" r:id="rId438" display="https://ppl8.football.cbssports.com/players/playerpage/2139273" xr:uid="{2ECD04BA-E553-3A40-8D2B-06D7CB3AB5DA}"/>
    <hyperlink ref="AG424" r:id="rId439" display="https://ppl8.football.cbssports.com/players/playerpage/2139590" xr:uid="{188A5693-5234-E645-B77D-BF310E3D867A}"/>
    <hyperlink ref="AG425" r:id="rId440" display="https://ppl8.football.cbssports.com/players/playerpage/3159108" xr:uid="{8F733364-7B4E-E942-AE20-A03F29EA95B8}"/>
    <hyperlink ref="AG426" r:id="rId441" display="https://ppl8.football.cbssports.com/players/playerpage/2179534" xr:uid="{7C4B4747-22AF-7241-8CEF-1A096C2A6CD5}"/>
    <hyperlink ref="AG428" r:id="rId442" display="https://ppl8.football.cbssports.com/players/playerpage/1631775" xr:uid="{2F14425C-D11F-7F46-8869-7E6FAD97A2FD}"/>
    <hyperlink ref="AG429" r:id="rId443" display="https://ppl8.football.cbssports.com/players/playerpage/1664406" xr:uid="{9093B24C-3259-7946-BCD3-778428A55C9C}"/>
    <hyperlink ref="AG430" r:id="rId444" display="https://ppl8.football.cbssports.com/players/playerpage/1999951" xr:uid="{788CD3E9-1A0C-CA47-A2AD-02ACECFBFD9B}"/>
    <hyperlink ref="AG431" r:id="rId445" display="https://ppl8.football.cbssports.com/players/playerpage/1737134" xr:uid="{9327B1AB-FC4F-E944-B72C-61BC7E1BEFAE}"/>
    <hyperlink ref="AG432" r:id="rId446" display="https://ppl8.football.cbssports.com/players/playerpage/2869019" xr:uid="{B54A7CA4-EA9F-5A4A-82F5-150B3F8A8922}"/>
    <hyperlink ref="AG433" r:id="rId447" display="https://ppl8.football.cbssports.com/players/playerpage/2185568" xr:uid="{B61AA71D-4EC4-E547-B651-4AECCFA781F3}"/>
    <hyperlink ref="AG434" r:id="rId448" display="https://ppl8.football.cbssports.com/players/playerpage/1983812" xr:uid="{AEF89786-6DE5-704A-9D56-ED41E7F9D4B0}"/>
    <hyperlink ref="AG435" r:id="rId449" display="https://ppl8.football.cbssports.com/players/playerpage/2180323" xr:uid="{255A9017-2748-4848-92DA-8FA42E4C0D60}"/>
    <hyperlink ref="AG436" r:id="rId450" display="https://ppl8.football.cbssports.com/players/playerpage/2924468" xr:uid="{129ABF5D-0162-6045-9F66-1BE7F1B71AD4}"/>
    <hyperlink ref="AG437" r:id="rId451" display="https://ppl8.football.cbssports.com/players/playerpage/2141907" xr:uid="{D3206B8B-CF52-5D44-A733-E0A5D011D210}"/>
    <hyperlink ref="AG438" r:id="rId452" display="https://ppl8.football.cbssports.com/players/playerpage/2180090" xr:uid="{5C6D922F-AE8E-BD44-91CD-62F2544256EE}"/>
    <hyperlink ref="AG439" r:id="rId453" display="https://ppl8.football.cbssports.com/players/playerpage/2129497" xr:uid="{83EEBCC6-DEF1-C844-8A0F-B6E683108C22}"/>
    <hyperlink ref="AG440" r:id="rId454" display="https://ppl8.football.cbssports.com/players/playerpage/2818218" xr:uid="{C0B8C9F0-3AAA-A443-8CD2-D5A5DD2CD439}"/>
    <hyperlink ref="AG441" r:id="rId455" display="https://ppl8.football.cbssports.com/players/playerpage/1851317" xr:uid="{DEDEB2B8-0C14-EA45-BD65-BD262B5ED91D}"/>
    <hyperlink ref="AG442" r:id="rId456" display="https://ppl8.football.cbssports.com/players/playerpage/3136877" xr:uid="{7831667E-2FB9-3746-B007-C3B549085373}"/>
    <hyperlink ref="AG443" r:id="rId457" display="https://ppl8.football.cbssports.com/players/playerpage/1860773" xr:uid="{9753BD70-4D36-024A-BE15-84BCDA3DF8A7}"/>
    <hyperlink ref="AG444" r:id="rId458" display="https://ppl8.football.cbssports.com/players/playerpage/2252448" xr:uid="{AD5B6F26-E89F-5241-A0DB-855B0A9D694E}"/>
    <hyperlink ref="AG445" r:id="rId459" display="https://ppl8.football.cbssports.com/players/playerpage/2081315" xr:uid="{66CBD519-8954-BA45-88FE-3D719FA65A0E}"/>
    <hyperlink ref="AG446" r:id="rId460" display="https://ppl8.football.cbssports.com/players/playerpage/559518" xr:uid="{6560F9F7-744B-1B45-8094-FD73B43956C2}"/>
    <hyperlink ref="AG447" r:id="rId461" display="https://ppl8.football.cbssports.com/players/playerpage/2058552" xr:uid="{BDC320A8-7EB6-7B49-8A21-FD003FDD8B0F}"/>
    <hyperlink ref="AG448" r:id="rId462" display="https://ppl8.football.cbssports.com/players/playerpage/520548" xr:uid="{4B768AE1-8897-444F-9336-D924ED02219B}"/>
    <hyperlink ref="AG450" r:id="rId463" display="https://ppl8.football.cbssports.com/players/playerpage/2818350" xr:uid="{9678D982-3B0D-DD4B-ABDD-08E842701DC1}"/>
    <hyperlink ref="AG452" r:id="rId464" display="https://ppl8.football.cbssports.com/players/playerpage/2061228" xr:uid="{8EB5FA49-FB9B-E14A-8D9C-15C68797041B}"/>
    <hyperlink ref="AG453" r:id="rId465" display="https://ppl8.football.cbssports.com/players/playerpage/2006428" xr:uid="{0F75AB0D-3028-0844-A863-23F2F44172C5}"/>
    <hyperlink ref="AG454" r:id="rId466" display="https://ppl8.football.cbssports.com/players/playerpage/26540135" xr:uid="{809E435A-75A5-6B41-8EB7-1605A438785E}"/>
    <hyperlink ref="AG457" r:id="rId467" display="https://ppl8.football.cbssports.com/players/playerpage/2829826" xr:uid="{B6EBE97E-52E0-064C-A299-71E120EEC2B1}"/>
    <hyperlink ref="AG458" r:id="rId468" display="https://ppl8.football.cbssports.com/players/playerpage/3117066" xr:uid="{4AB17759-C3D1-E546-9D44-05F9AF2ACB99}"/>
    <hyperlink ref="AG460" r:id="rId469" display="https://ppl8.football.cbssports.com/players/playerpage/2186481" xr:uid="{168D45AC-6D82-0F4F-AB5C-801EE903605E}"/>
    <hyperlink ref="AG461" r:id="rId470" display="https://ppl8.football.cbssports.com/players/playerpage/1892155" xr:uid="{AB76F330-442E-944E-A01E-7A3AD5CBDCE5}"/>
    <hyperlink ref="AG462" r:id="rId471" display="https://ppl8.football.cbssports.com/players/playerpage/2139311" xr:uid="{22B21106-4778-FA47-8FB4-7AFA4DD15687}"/>
    <hyperlink ref="AG463" r:id="rId472" display="https://ppl8.football.cbssports.com/players/playerpage/2083380" xr:uid="{2F4BFF2A-17BA-1444-9109-0C04AA4666D1}"/>
    <hyperlink ref="AG464" r:id="rId473" display="https://ppl8.football.cbssports.com/players/playerpage/2142583" xr:uid="{3A5A07C9-E35B-FB48-820C-BBE0A0277E75}"/>
    <hyperlink ref="AG465" r:id="rId474" display="https://ppl8.football.cbssports.com/players/playerpage/2868927" xr:uid="{D18C8C01-201A-5D49-85C1-695CB4557760}"/>
    <hyperlink ref="AG466" r:id="rId475" display="https://ppl8.football.cbssports.com/players/playerpage/1116455" xr:uid="{72DAD8CD-3BF8-5E4D-9EEF-331752BA1FF5}"/>
    <hyperlink ref="AG467" r:id="rId476" display="https://ppl8.football.cbssports.com/players/playerpage/2130188" xr:uid="{55C15532-8473-E74A-BD2F-9DCC0651AFE8}"/>
    <hyperlink ref="AG468" r:id="rId477" display="https://ppl8.football.cbssports.com/players/playerpage/2257887" xr:uid="{2E29A1BB-4F3B-B748-B7BF-8AF1F8CCB792}"/>
    <hyperlink ref="AG469" r:id="rId478" display="https://ppl8.football.cbssports.com/players/playerpage/2239597" xr:uid="{7A01E6A2-7318-7848-9558-DC03DCEBE1C3}"/>
    <hyperlink ref="AG470" r:id="rId479" display="https://ppl8.football.cbssports.com/players/playerpage/2189507" xr:uid="{1EA113EA-254A-D344-A34D-5EBBB103B60A}"/>
    <hyperlink ref="AG471" r:id="rId480" display="https://ppl8.football.cbssports.com/players/playerpage/2868531" xr:uid="{1311020E-A608-4A44-BCBE-6D3FF72B45D7}"/>
    <hyperlink ref="AG472" r:id="rId481" display="https://ppl8.football.cbssports.com/players/playerpage/1983526" xr:uid="{3F556D55-7F31-1A42-8F6B-F7366832D662}"/>
    <hyperlink ref="AG473" r:id="rId482" display="https://ppl8.football.cbssports.com/players/playerpage/2926509" xr:uid="{B67B14E5-D080-D545-BD6C-D1D736B2C14B}"/>
    <hyperlink ref="AG475" r:id="rId483" display="https://ppl8.football.cbssports.com/players/playerpage/2221934" xr:uid="{81A36516-A571-544E-854C-3119EF1C6BCF}"/>
    <hyperlink ref="AG476" r:id="rId484" display="https://ppl8.football.cbssports.com/players/playerpage/2132125" xr:uid="{EAD6A3E8-8195-E349-B4D0-EF1ED0BC12FB}"/>
    <hyperlink ref="AG477" r:id="rId485" display="https://ppl8.football.cbssports.com/players/playerpage/1983609" xr:uid="{324B0AD7-F249-224C-B52D-0AE5B2019161}"/>
    <hyperlink ref="AG478" r:id="rId486" display="https://ppl8.football.cbssports.com/players/playerpage/1620606" xr:uid="{013CB2A7-12E7-734D-BF66-10801FC19958}"/>
    <hyperlink ref="AG479" r:id="rId487" display="https://ppl8.football.cbssports.com/players/playerpage/3116827" xr:uid="{26BC09C9-C25A-024C-B620-ADB3C3BDEE9E}"/>
    <hyperlink ref="AG481" r:id="rId488" display="https://ppl8.football.cbssports.com/players/playerpage/2131040" xr:uid="{03D3158C-A4A8-0E44-B981-063093023570}"/>
    <hyperlink ref="AG482" r:id="rId489" display="https://ppl8.football.cbssports.com/players/playerpage/2820419" xr:uid="{2D805925-148C-EB4B-8BE6-BD135511CC49}"/>
    <hyperlink ref="AG483" r:id="rId490" display="https://ppl8.football.cbssports.com/players/playerpage/2139737" xr:uid="{127376CE-72C1-704F-B7D0-1057551BDBE1}"/>
    <hyperlink ref="AG484" r:id="rId491" display="https://ppl8.football.cbssports.com/players/playerpage/2186841" xr:uid="{009C66DC-F8A5-B047-AC41-28B09694962A}"/>
    <hyperlink ref="AG485" r:id="rId492" display="https://ppl8.football.cbssports.com/players/playerpage/2133516" xr:uid="{2B71965F-6676-6D45-A879-FB305B2A00BE}"/>
    <hyperlink ref="AG486" r:id="rId493" display="https://ppl8.football.cbssports.com/players/playerpage/2239538" xr:uid="{3C59C71B-497A-9B4C-8F35-07A3112A868D}"/>
    <hyperlink ref="AG487" r:id="rId494" display="https://ppl8.football.cbssports.com/players/playerpage/2829987" xr:uid="{BF2904F3-3A1B-F44D-964C-73D0125329CF}"/>
    <hyperlink ref="AG488" r:id="rId495" display="https://ppl8.football.cbssports.com/players/playerpage/2186321" xr:uid="{A6B34D13-2954-1C44-90C3-25A2683CD40B}"/>
    <hyperlink ref="AG489" r:id="rId496" display="https://ppl8.football.cbssports.com/players/playerpage/3122891" xr:uid="{A00AC167-EC70-CD4D-AFDD-44EF41714563}"/>
    <hyperlink ref="AG490" r:id="rId497" display="https://ppl8.football.cbssports.com/players/playerpage/2180542" xr:uid="{1B02302B-1F6B-CF42-A149-971200954C1A}"/>
    <hyperlink ref="AG491" r:id="rId498" display="https://ppl8.football.cbssports.com/players/playerpage/2138011" xr:uid="{0F1A702B-2E7A-644D-A226-3C0BD4B31380}"/>
    <hyperlink ref="AG493" r:id="rId499" display="https://ppl8.football.cbssports.com/players/playerpage/1765939" xr:uid="{1EA36BAF-A2F3-0942-92F7-AD87BC43D6B7}"/>
    <hyperlink ref="AG494" r:id="rId500" display="https://ppl8.football.cbssports.com/players/playerpage/2820029" xr:uid="{980397F8-5EBE-F749-B143-2B6D93A9D135}"/>
    <hyperlink ref="AG495" r:id="rId501" display="https://ppl8.football.cbssports.com/players/playerpage/3117082" xr:uid="{A9E548FB-3265-E24D-BFF5-B2ADF1845C89}"/>
    <hyperlink ref="AG496" r:id="rId502" display="https://ppl8.football.cbssports.com/players/playerpage/2925440" xr:uid="{2B4B6805-72F8-9544-B4CA-17B4CE7224CD}"/>
    <hyperlink ref="AG498" r:id="rId503" display="https://ppl8.football.cbssports.com/players/playerpage/2829831" xr:uid="{C9315F28-0E3B-684A-946F-3140848C08A2}"/>
    <hyperlink ref="AG500" r:id="rId504" display="https://ppl8.football.cbssports.com/players/playerpage/2815180" xr:uid="{A70D8B1A-C91D-3C49-8539-719252660D2B}"/>
    <hyperlink ref="AG501" r:id="rId505" display="https://ppl8.football.cbssports.com/players/playerpage/2186423" xr:uid="{C1476D54-AA64-7341-A7A2-C8F6A6905143}"/>
    <hyperlink ref="AG503" r:id="rId506" display="https://ppl8.football.cbssports.com/players/playerpage/1759559" xr:uid="{1150C4F5-B049-CC47-89EC-03068B6AEBEC}"/>
    <hyperlink ref="AG505" r:id="rId507" display="https://ppl8.football.cbssports.com/players/playerpage/2875231" xr:uid="{71E6A899-C1BB-054A-B209-0222F05612D4}"/>
    <hyperlink ref="AG506" r:id="rId508" display="https://ppl8.football.cbssports.com/players/playerpage/2925442" xr:uid="{98436DCD-D135-084F-9570-B751D15CB6FA}"/>
    <hyperlink ref="AG507" r:id="rId509" display="https://ppl8.football.cbssports.com/players/playerpage/2071999" xr:uid="{CF2E18FB-06C4-3A41-AD44-42CA0FCFC96A}"/>
    <hyperlink ref="AG508" r:id="rId510" display="https://ppl8.football.cbssports.com/players/playerpage/2961867" xr:uid="{5E904EBD-BFEB-FF45-B4C6-57668B395B91}"/>
    <hyperlink ref="AG509" r:id="rId511" display="https://ppl8.football.cbssports.com/players/playerpage/2141616" xr:uid="{AD701DE5-9451-6F42-96C4-46907899F85E}"/>
    <hyperlink ref="AG511" r:id="rId512" display="https://ppl8.football.cbssports.com/players/playerpage/1998998" xr:uid="{31DE19DE-5205-0E46-80FC-C84C038D1CBD}"/>
    <hyperlink ref="AG513" r:id="rId513" display="https://ppl8.football.cbssports.com/players/playerpage/2060451" xr:uid="{303FAA68-C0A2-2E40-BB45-38631DB308FC}"/>
    <hyperlink ref="AG514" r:id="rId514" display="https://ppl8.football.cbssports.com/players/playerpage/1998928" xr:uid="{3DF63CDE-6F34-914A-94D6-3CB1F56A004B}"/>
    <hyperlink ref="AG516" r:id="rId515" display="https://ppl8.football.cbssports.com/players/playerpage/2174847" xr:uid="{47EE9DC5-C3B4-A640-890C-C3069B72B4DA}"/>
    <hyperlink ref="AG517" r:id="rId516" display="https://ppl8.football.cbssports.com/players/playerpage/2223249" xr:uid="{43465CED-4497-7E48-90A5-A9E9FC6C31E3}"/>
    <hyperlink ref="AG518" r:id="rId517" display="https://ppl8.football.cbssports.com/players/playerpage/2161394" xr:uid="{00995108-9974-C749-8A04-2A837EF7A000}"/>
    <hyperlink ref="AG519" r:id="rId518" display="https://ppl8.football.cbssports.com/players/playerpage/2804551" xr:uid="{5AF37993-7DEE-1542-B69A-214BCFB086DC}"/>
    <hyperlink ref="AG520" r:id="rId519" display="https://ppl8.football.cbssports.com/players/playerpage/2179368" xr:uid="{9220D070-7AC1-C245-A3FD-22978182A271}"/>
    <hyperlink ref="AG521" r:id="rId520" display="https://ppl8.football.cbssports.com/players/playerpage/2060621" xr:uid="{21416D13-E78F-1743-AA7A-083DBC29005F}"/>
    <hyperlink ref="AG522" r:id="rId521" display="https://ppl8.football.cbssports.com/players/playerpage/2251363" xr:uid="{CE13318C-1C9B-0941-944D-76D169EABE1E}"/>
    <hyperlink ref="AG523" r:id="rId522" display="https://ppl8.football.cbssports.com/players/playerpage/2835006" xr:uid="{82F90957-B9CF-924F-A33E-CB6FD03C66A0}"/>
    <hyperlink ref="AG526" r:id="rId523" display="https://ppl8.football.cbssports.com/players/playerpage/2139630" xr:uid="{9AE86041-B59C-1442-A8A9-AEBC5B2014E8}"/>
    <hyperlink ref="AG527" r:id="rId524" display="https://ppl8.football.cbssports.com/players/playerpage/1860921" xr:uid="{21032C25-AF5F-FE43-9FB0-3FAAE8F9C099}"/>
    <hyperlink ref="AG528" r:id="rId525" display="https://ppl8.football.cbssports.com/players/playerpage/2240504" xr:uid="{7C38F82C-D513-9149-B1EC-E73E46F3BB06}"/>
    <hyperlink ref="AG529" r:id="rId526" display="https://ppl8.football.cbssports.com/players/playerpage/2180876" xr:uid="{B3655829-FFF2-C64D-9CB6-A99F4BD57B2D}"/>
    <hyperlink ref="AG530" r:id="rId527" display="https://ppl8.football.cbssports.com/players/playerpage/2186497" xr:uid="{D275364D-C462-4C47-B24E-818FA0B14151}"/>
    <hyperlink ref="AG531" r:id="rId528" display="https://ppl8.football.cbssports.com/players/playerpage/2131206" xr:uid="{6FA41F45-057E-5D41-A8CA-49795CA83769}"/>
    <hyperlink ref="AG532" r:id="rId529" display="https://ppl8.football.cbssports.com/players/playerpage/1125969" xr:uid="{F55550E7-9D61-8346-A8D8-A1EBEAB44DAF}"/>
    <hyperlink ref="AG533" r:id="rId530" display="https://ppl8.football.cbssports.com/players/playerpage/2174801" xr:uid="{5EA1AA2F-5A40-0F4C-A66F-D5A6F89A1028}"/>
    <hyperlink ref="AG534" r:id="rId531" display="https://ppl8.football.cbssports.com/players/playerpage/2180267" xr:uid="{66B300B6-DC35-1A40-8F50-2BFD02D96AB0}"/>
    <hyperlink ref="AG535" r:id="rId532" display="https://ppl8.football.cbssports.com/players/playerpage/2000919" xr:uid="{67AE7453-B1E1-DF4A-AFFC-A4CE73040773}"/>
    <hyperlink ref="AG536" r:id="rId533" display="https://ppl8.football.cbssports.com/players/playerpage/2963562" xr:uid="{F5C8F612-F96E-BF43-B4D1-D0727A7C57EB}"/>
    <hyperlink ref="AG537" r:id="rId534" display="https://ppl8.football.cbssports.com/players/playerpage/2137006" xr:uid="{8E323D7B-06BC-8A4B-8AB4-53CE2C2EF5A6}"/>
    <hyperlink ref="AG539" r:id="rId535" display="https://ppl8.football.cbssports.com/players/playerpage/2961530" xr:uid="{35ECD73E-45D4-B84A-848A-58C94150F6BC}"/>
    <hyperlink ref="AG541" r:id="rId536" display="https://ppl8.football.cbssports.com/players/playerpage/2000846" xr:uid="{AD2EB0FE-2F70-0E48-B06B-88C048587DC1}"/>
    <hyperlink ref="AG542" r:id="rId537" display="https://ppl8.football.cbssports.com/players/playerpage/2160958" xr:uid="{52803881-CDC9-9344-B1F8-B883267D9689}"/>
    <hyperlink ref="AG544" r:id="rId538" display="https://ppl8.football.cbssports.com/players/playerpage/2816298" xr:uid="{12CBB61E-BE7B-B04C-8311-DC0AE02F24BB}"/>
    <hyperlink ref="AG545" r:id="rId539" display="https://ppl8.football.cbssports.com/players/playerpage/2239584" xr:uid="{4FD9499D-3040-A24B-83CC-BB225C9CC0C6}"/>
    <hyperlink ref="AG546" r:id="rId540" display="https://ppl8.football.cbssports.com/players/playerpage/2864785" xr:uid="{91EC65E9-72D6-7549-A0D4-8453423D540D}"/>
    <hyperlink ref="AG547" r:id="rId541" display="https://ppl8.football.cbssports.com/players/playerpage/2962950" xr:uid="{8EF75AFA-020B-7142-A8EB-79162A59240E}"/>
    <hyperlink ref="AG548" r:id="rId542" display="https://ppl8.football.cbssports.com/players/playerpage/2185968" xr:uid="{B61BD09F-728A-C34B-8239-F82C25184046}"/>
    <hyperlink ref="AG549" r:id="rId543" display="https://ppl8.football.cbssports.com/players/playerpage/2179652" xr:uid="{B4982A2C-969F-8942-AE25-81052468C408}"/>
    <hyperlink ref="AG550" r:id="rId544" display="https://ppl8.football.cbssports.com/players/playerpage/2253372" xr:uid="{3E418B6C-7519-2D40-B900-D3DEC5789149}"/>
    <hyperlink ref="AG551" r:id="rId545" display="https://ppl8.football.cbssports.com/players/playerpage/2236914" xr:uid="{C162CBD1-CD1D-8148-87C2-66D27ADB70B5}"/>
    <hyperlink ref="AG552" r:id="rId546" display="https://ppl8.football.cbssports.com/players/playerpage/2252833" xr:uid="{64D1871B-AE4C-8B4F-B1CE-EE777EA4CFE9}"/>
    <hyperlink ref="AG553" r:id="rId547" display="https://ppl8.football.cbssports.com/players/playerpage/2136453" xr:uid="{15BDCD89-D25B-7440-98A5-6A587251C64C}"/>
    <hyperlink ref="AG554" r:id="rId548" display="https://ppl8.football.cbssports.com/players/playerpage/2964423" xr:uid="{ACC338C3-3D79-E04F-883B-593CA17AF0D9}"/>
    <hyperlink ref="AG556" r:id="rId549" display="https://ppl8.football.cbssports.com/players/playerpage/2965893" xr:uid="{8B07F16B-F194-224E-AF21-452E0809F725}"/>
    <hyperlink ref="AG557" r:id="rId550" display="https://ppl8.football.cbssports.com/players/playerpage/2880293" xr:uid="{F268DDE7-B44B-784B-8915-AD490706B40D}"/>
    <hyperlink ref="AG558" r:id="rId551" display="https://ppl8.football.cbssports.com/players/playerpage/2131575" xr:uid="{59EC7B19-0705-D149-9687-1CB09138B0C2}"/>
    <hyperlink ref="AG559" r:id="rId552" display="https://ppl8.football.cbssports.com/players/playerpage/2179802" xr:uid="{249E1320-03F8-8F4D-96AD-DA1FF06E8620}"/>
    <hyperlink ref="AG560" r:id="rId553" display="https://ppl8.football.cbssports.com/players/playerpage/2864860" xr:uid="{598571AF-F5BF-764F-A1EA-7885374DAE31}"/>
    <hyperlink ref="AG561" r:id="rId554" display="https://ppl8.football.cbssports.com/players/playerpage/3122466" xr:uid="{2B574D7E-BF0A-9F4B-BEB3-A1DB53AF6E8E}"/>
    <hyperlink ref="AG562" r:id="rId555" display="https://ppl8.football.cbssports.com/players/playerpage/2257304" xr:uid="{5EF50500-18DA-9847-9007-91DFFA37447D}"/>
    <hyperlink ref="AG563" r:id="rId556" display="https://ppl8.football.cbssports.com/players/playerpage/2179221" xr:uid="{A67E9886-6146-7244-9492-B421B3ABAB3C}"/>
    <hyperlink ref="AG564" r:id="rId557" display="https://ppl8.football.cbssports.com/players/playerpage/2080878" xr:uid="{F9340E3E-7FBF-8447-95E9-F0813CC528F8}"/>
    <hyperlink ref="AG565" r:id="rId558" display="https://ppl8.football.cbssports.com/players/playerpage/2071857" xr:uid="{2AB77D5D-CCCE-394A-9E2B-C3F6C0D729EF}"/>
    <hyperlink ref="AG566" r:id="rId559" display="https://ppl8.football.cbssports.com/players/playerpage/2181068" xr:uid="{2C54C4C0-B46D-8048-8DF2-0C0B5B7490A2}"/>
    <hyperlink ref="AG567" r:id="rId560" display="https://ppl8.football.cbssports.com/players/playerpage/2250814" xr:uid="{7CF32290-CEF6-BA45-ADB4-E668E11FEFF0}"/>
    <hyperlink ref="AG568" r:id="rId561" display="https://ppl8.football.cbssports.com/players/playerpage/1851299" xr:uid="{990A3A55-6439-494D-9E75-1819697CCDB7}"/>
    <hyperlink ref="AG569" r:id="rId562" display="https://ppl8.football.cbssports.com/players/playerpage/2131567" xr:uid="{73E683BA-F913-554D-87F2-13FF6D2D1EDB}"/>
    <hyperlink ref="AG571" r:id="rId563" display="https://ppl8.football.cbssports.com/players/playerpage/2223199" xr:uid="{5FCF750D-F32F-3C4D-9E82-1B9FE8DABB3D}"/>
    <hyperlink ref="AG572" r:id="rId564" display="https://ppl8.football.cbssports.com/players/playerpage/2869797" xr:uid="{30BF5684-79D5-8F47-B1E5-00FDEF635AD0}"/>
    <hyperlink ref="AG574" r:id="rId565" display="https://ppl8.football.cbssports.com/players/playerpage/3125782" xr:uid="{1967C1B3-D4AB-F84A-9562-963594D927ED}"/>
    <hyperlink ref="AG575" r:id="rId566" display="https://ppl8.football.cbssports.com/players/playerpage/1697064" xr:uid="{80C63655-3014-7F4F-B799-147EAEDF127C}"/>
    <hyperlink ref="AG576" r:id="rId567" display="https://ppl8.football.cbssports.com/players/playerpage/2179396" xr:uid="{CDE2B153-DAEE-EF4C-89E7-618BCBC19E85}"/>
    <hyperlink ref="AG577" r:id="rId568" display="https://ppl8.football.cbssports.com/players/playerpage/2965386" xr:uid="{79279697-240D-8D4B-9006-346C3ED18F1A}"/>
    <hyperlink ref="AG578" r:id="rId569" display="https://ppl8.football.cbssports.com/players/playerpage/2964368" xr:uid="{CFFDCB9A-C84B-3E4B-959C-BFBADC06347D}"/>
    <hyperlink ref="AG579" r:id="rId570" display="https://ppl8.football.cbssports.com/players/playerpage/2246110" xr:uid="{C2E550A1-C223-6246-8FBF-2364AADF6B44}"/>
    <hyperlink ref="AG580" r:id="rId571" display="https://ppl8.football.cbssports.com/players/playerpage/2869274" xr:uid="{08CB00B9-0369-FA41-8596-260E1C08D1CA}"/>
    <hyperlink ref="AG581" r:id="rId572" display="https://ppl8.football.cbssports.com/players/playerpage/3122870" xr:uid="{5A51AEDF-4372-F34A-9009-A9798EBA2F9C}"/>
    <hyperlink ref="AG583" r:id="rId573" display="https://ppl8.football.cbssports.com/players/playerpage/2079903" xr:uid="{B3CA7A42-6095-2448-9B62-E7AD70FFFA76}"/>
    <hyperlink ref="AG584" r:id="rId574" display="https://ppl8.football.cbssports.com/players/playerpage/2966164" xr:uid="{ACA87785-DBD5-2644-ABDA-A53A8E69E547}"/>
    <hyperlink ref="AG585" r:id="rId575" display="https://ppl8.football.cbssports.com/players/playerpage/2179216" xr:uid="{6484011F-95C1-CD46-B860-FDBE00251F35}"/>
    <hyperlink ref="AG586" r:id="rId576" display="https://ppl8.football.cbssports.com/players/playerpage/3159140" xr:uid="{53DDB528-2B22-F243-8045-BB94563CF9B0}"/>
    <hyperlink ref="AG587" r:id="rId577" display="https://ppl8.football.cbssports.com/players/playerpage/2139824" xr:uid="{DF007377-A963-3A4D-8329-A804C482EC73}"/>
    <hyperlink ref="AG588" r:id="rId578" display="https://ppl8.football.cbssports.com/players/playerpage/2966411" xr:uid="{8824AEDB-A113-9543-902D-D94E15587EB9}"/>
    <hyperlink ref="AG593" r:id="rId579" display="https://ppl8.football.cbssports.com/players/playerpage/3121092" xr:uid="{4059FC92-371F-6740-90F4-798CA2A6B2C3}"/>
    <hyperlink ref="AG595" r:id="rId580" display="https://ppl8.football.cbssports.com/players/playerpage/2804540" xr:uid="{B76838CD-DA24-D048-9B07-6694FDF71D63}"/>
    <hyperlink ref="AG597" r:id="rId581" display="https://ppl8.football.cbssports.com/players/playerpage/2180628" xr:uid="{ED07488A-9AD9-EB4A-9936-E89F7EB203D1}"/>
    <hyperlink ref="AG598" r:id="rId582" display="https://ppl8.football.cbssports.com/players/playerpage/2240620" xr:uid="{B9B3C365-D015-B641-A3A3-33B4F8EF9A41}"/>
    <hyperlink ref="AG599" r:id="rId583" display="https://ppl8.football.cbssports.com/players/playerpage/2913945" xr:uid="{0C9E8781-6C2F-024C-99AF-9D1B9A9C1391}"/>
    <hyperlink ref="AG600" r:id="rId584" display="https://ppl8.football.cbssports.com/players/playerpage/2807111" xr:uid="{22CA3EC1-702C-0B43-A306-96A232F640F4}"/>
    <hyperlink ref="AG601" r:id="rId585" display="https://ppl8.football.cbssports.com/players/playerpage/1998926" xr:uid="{EADC823A-64F1-824F-9410-17262CCE6407}"/>
    <hyperlink ref="AG602" r:id="rId586" display="https://ppl8.football.cbssports.com/players/playerpage/2818925" xr:uid="{7CDEB695-E65E-F24A-8A84-6E9F2C138921}"/>
    <hyperlink ref="AG603" r:id="rId587" display="https://ppl8.football.cbssports.com/players/playerpage/2061015" xr:uid="{2F25BD58-4629-FB46-B534-19D333A8A929}"/>
    <hyperlink ref="AG604" r:id="rId588" display="https://ppl8.football.cbssports.com/players/playerpage/2865969" xr:uid="{C2794477-A86D-514A-9F09-56E1CD387487}"/>
    <hyperlink ref="AG605" r:id="rId589" display="https://ppl8.football.cbssports.com/players/playerpage/2962062" xr:uid="{2CE58A29-ECC2-BF49-AF02-DC9372B01899}"/>
    <hyperlink ref="AG606" r:id="rId590" display="https://ppl8.football.cbssports.com/players/playerpage/2253081" xr:uid="{A79F628B-3B20-E040-9A7E-7116F3A6801E}"/>
    <hyperlink ref="AG608" r:id="rId591" display="https://ppl8.football.cbssports.com/players/playerpage/2260687" xr:uid="{A167A1E6-79C0-CD41-BAF8-0075659081EB}"/>
    <hyperlink ref="AG609" r:id="rId592" display="https://ppl8.football.cbssports.com/players/playerpage/2926952" xr:uid="{81A606C8-B925-3249-A7DF-61E0C52D814F}"/>
    <hyperlink ref="AG610" r:id="rId593" display="https://ppl8.football.cbssports.com/players/playerpage/2240617" xr:uid="{BC8D8EAF-E39C-5E4A-9C06-29CF8D172E2C}"/>
    <hyperlink ref="AG611" r:id="rId594" display="https://ppl8.football.cbssports.com/players/playerpage/3133282" xr:uid="{2CE91CC7-5DD3-EB43-AC76-41C0095B307E}"/>
    <hyperlink ref="AG612" r:id="rId595" display="https://ppl8.football.cbssports.com/players/playerpage/3161108" xr:uid="{8C9EE08B-211C-3E4C-A941-36E21E7A8A21}"/>
    <hyperlink ref="AG613" r:id="rId596" display="https://ppl8.football.cbssports.com/players/playerpage/2818377" xr:uid="{E1AA9CF5-788C-E748-8893-50E6CEB97CB9}"/>
    <hyperlink ref="AG614" r:id="rId597" display="https://ppl8.football.cbssports.com/players/playerpage/2864875" xr:uid="{0B2C1189-9EE8-2942-B94C-ED57F63383C2}"/>
    <hyperlink ref="AG615" r:id="rId598" display="https://ppl8.football.cbssports.com/players/playerpage/2926814" xr:uid="{1EE43F63-A617-604D-B271-01A68C09FD23}"/>
    <hyperlink ref="AG616" r:id="rId599" display="https://ppl8.football.cbssports.com/players/playerpage/2868193" xr:uid="{B9FFB2DD-09A7-D549-933B-65B7BA7BD89B}"/>
    <hyperlink ref="AG618" r:id="rId600" display="https://ppl8.football.cbssports.com/players/playerpage/2179389" xr:uid="{0AAF8F03-8A70-374A-A416-DA78386C6C5D}"/>
    <hyperlink ref="AG619" r:id="rId601" display="https://ppl8.football.cbssports.com/players/playerpage/2251096" xr:uid="{5776D09B-6FE5-FA4C-A981-3BE8BF4003F0}"/>
    <hyperlink ref="AG620" r:id="rId602" display="https://ppl8.football.cbssports.com/players/playerpage/1697015" xr:uid="{E99D77F6-D2A9-E540-B93D-7DE3A1525BA3}"/>
    <hyperlink ref="AG621" r:id="rId603" display="https://ppl8.football.cbssports.com/players/playerpage/2805109" xr:uid="{FD8E365B-AF26-2645-A1C9-6E3D9BA77D86}"/>
    <hyperlink ref="AG622" r:id="rId604" display="https://ppl8.football.cbssports.com/players/playerpage/2185746" xr:uid="{1D28DE8D-3E7E-1D4C-93CE-8A880342D48F}"/>
    <hyperlink ref="AG623" r:id="rId605" display="https://ppl8.football.cbssports.com/players/playerpage/2961724" xr:uid="{39217654-EC98-0040-905A-8361B4F300A3}"/>
    <hyperlink ref="AG624" r:id="rId606" display="https://ppl8.football.cbssports.com/players/playerpage/2131505" xr:uid="{21129E06-D0FB-C44D-AF3F-65AA984DACBD}"/>
    <hyperlink ref="AG625" r:id="rId607" display="https://ppl8.football.cbssports.com/players/playerpage/3121506" xr:uid="{DF4F69D4-308F-C54C-A19A-8D3F394837E2}"/>
    <hyperlink ref="AG626" r:id="rId608" display="https://ppl8.football.cbssports.com/players/playerpage/2773007" xr:uid="{626A087B-D20D-F84B-92CD-EA284BDF215B}"/>
    <hyperlink ref="AG627" r:id="rId609" display="https://ppl8.football.cbssports.com/players/playerpage/1906454" xr:uid="{E0AC9CB8-236A-7841-ADBC-08FD1A6E1EA4}"/>
    <hyperlink ref="AG629" r:id="rId610" display="https://ppl8.football.cbssports.com/players/playerpage/2865164" xr:uid="{588E65F0-E89D-D842-8803-E2A6C8A63A8F}"/>
    <hyperlink ref="AG630" r:id="rId611" display="https://ppl8.football.cbssports.com/players/playerpage/2962842" xr:uid="{8A46170F-D5BB-7642-BBDE-78D311B7338F}"/>
    <hyperlink ref="AG631" r:id="rId612" display="https://ppl8.football.cbssports.com/players/playerpage/2961593" xr:uid="{310D6351-E328-9644-923D-A4F7A12D2706}"/>
    <hyperlink ref="AG632" r:id="rId613" display="https://ppl8.football.cbssports.com/players/playerpage/2965894" xr:uid="{95B19530-9E43-7E4C-B506-6D3B74BBFF72}"/>
    <hyperlink ref="AG633" r:id="rId614" display="https://ppl8.football.cbssports.com/players/playerpage/2253374" xr:uid="{252E7A9A-C8FD-5A48-8DAD-E499C60C7778}"/>
    <hyperlink ref="AG634" r:id="rId615" display="https://ppl8.football.cbssports.com/players/playerpage/2816306" xr:uid="{02C3748A-8F67-AA45-B85D-484DA84AF9B9}"/>
    <hyperlink ref="AG637" r:id="rId616" display="https://ppl8.football.cbssports.com/players/playerpage/2245262" xr:uid="{96CC60AA-8302-A641-84B3-BCCAC0ADD475}"/>
    <hyperlink ref="AG638" r:id="rId617" display="https://ppl8.football.cbssports.com/players/playerpage/2967442" xr:uid="{915AF76C-22A9-6749-88C3-5C60A705EC98}"/>
    <hyperlink ref="AG639" r:id="rId618" display="https://ppl8.football.cbssports.com/players/playerpage/3126390" xr:uid="{1CD6DC2F-31C7-D546-ABB8-3580AE443125}"/>
    <hyperlink ref="AG640" r:id="rId619" display="https://ppl8.football.cbssports.com/players/playerpage/2866110" xr:uid="{4791E197-E17B-AB4A-A615-86C6642BB7AF}"/>
    <hyperlink ref="AG641" r:id="rId620" display="https://ppl8.football.cbssports.com/players/playerpage/3116951" xr:uid="{BB423B01-1CB3-B549-A31A-15385B763A91}"/>
    <hyperlink ref="AG642" r:id="rId621" display="https://ppl8.football.cbssports.com/players/playerpage/2867301" xr:uid="{42440D54-6FE6-3544-9994-579CB2CC0FE3}"/>
    <hyperlink ref="AG646" r:id="rId622" display="https://ppl8.football.cbssports.com/players/playerpage/2864886" xr:uid="{15233410-C324-6841-A962-DAAA8C077516}"/>
    <hyperlink ref="AG647" r:id="rId623" display="https://ppl8.football.cbssports.com/players/playerpage/2866844" xr:uid="{1E163D29-B33F-FA44-892E-318F48298DD2}"/>
    <hyperlink ref="AG648" r:id="rId624" display="https://ppl8.football.cbssports.com/players/playerpage/2961148" xr:uid="{56CA7BE4-D0E3-F849-A6FD-2BEA30576220}"/>
    <hyperlink ref="AG649" r:id="rId625" display="https://ppl8.football.cbssports.com/players/playerpage/2868713" xr:uid="{875EB186-8499-8F43-B98C-B58110DEF73F}"/>
    <hyperlink ref="AG650" r:id="rId626" display="https://ppl8.football.cbssports.com/players/playerpage/2251883" xr:uid="{E6A9222A-1F20-2740-BCBC-1B3E73881366}"/>
    <hyperlink ref="AG651" r:id="rId627" display="https://ppl8.football.cbssports.com/players/playerpage/2250224" xr:uid="{A2C7ED4E-A5C2-6349-92CC-0E9465DB90B3}"/>
    <hyperlink ref="AG652" r:id="rId628" display="https://ppl8.football.cbssports.com/players/playerpage/2804147" xr:uid="{45147F12-6BA7-2A47-B138-82D83F505F03}"/>
    <hyperlink ref="AG653" r:id="rId629" display="https://ppl8.football.cbssports.com/players/playerpage/2961397" xr:uid="{E668A2A2-51CB-BF42-8308-060DF0593FDF}"/>
    <hyperlink ref="AG654" r:id="rId630" display="https://ppl8.football.cbssports.com/players/playerpage/2866388" xr:uid="{37C6B176-BA9B-4640-90D5-660BBDC4BBCA}"/>
    <hyperlink ref="AG655" r:id="rId631" display="https://ppl8.football.cbssports.com/players/playerpage/1664202" xr:uid="{F7928506-FFF9-374F-A28A-EAFB6A405029}"/>
    <hyperlink ref="AG657" r:id="rId632" display="https://ppl8.football.cbssports.com/players/playerpage/2221863" xr:uid="{4347A3F1-F624-7B4A-9917-B74815973B34}"/>
    <hyperlink ref="AG660" r:id="rId633" display="https://ppl8.football.cbssports.com/players/playerpage/2968984" xr:uid="{11EE6979-14C8-AA4C-8031-3C5E5B2E0FBB}"/>
    <hyperlink ref="AG661" r:id="rId634" display="https://ppl8.football.cbssports.com/players/playerpage/2807092" xr:uid="{DD129247-0F4F-EC4B-9B69-63DE5B60E6D2}"/>
    <hyperlink ref="AG662" r:id="rId635" display="https://ppl8.football.cbssports.com/players/playerpage/2139903" xr:uid="{3239670A-D200-224B-969F-EDA8801EE874}"/>
    <hyperlink ref="AG663" r:id="rId636" display="https://ppl8.football.cbssports.com/players/playerpage/2804100" xr:uid="{2BF15C06-4186-0144-B5B1-4C5A11D8915C}"/>
    <hyperlink ref="AG664" r:id="rId637" display="https://ppl8.football.cbssports.com/players/playerpage/2057662" xr:uid="{78E7FA61-0F49-8D41-A9A3-32FFDEE2DAC7}"/>
    <hyperlink ref="AG665" r:id="rId638" display="https://ppl8.football.cbssports.com/players/playerpage/1975895" xr:uid="{7A3917C6-503B-3241-8A0C-D7F764807380}"/>
    <hyperlink ref="AG666" r:id="rId639" display="https://ppl8.football.cbssports.com/players/playerpage/3116532" xr:uid="{1B52445B-DB41-044C-9926-83C79AFD0A4C}"/>
    <hyperlink ref="AG667" r:id="rId640" display="https://ppl8.football.cbssports.com/players/playerpage/3116591" xr:uid="{F23E1597-B3DE-544B-8B3F-F7594E3DD5B7}"/>
    <hyperlink ref="AG668" r:id="rId641" display="https://ppl8.football.cbssports.com/players/playerpage/2130184" xr:uid="{395EF030-D6B7-FD40-BDAC-03632C8D6C95}"/>
    <hyperlink ref="AG669" r:id="rId642" display="https://ppl8.football.cbssports.com/players/playerpage/2131726" xr:uid="{7440748B-EBA3-7C48-A3F6-763B9878B853}"/>
    <hyperlink ref="AG670" r:id="rId643" display="https://ppl8.football.cbssports.com/players/playerpage/3159171" xr:uid="{C8CE7FAA-713D-684F-A3A1-6C6DA28D71BE}"/>
    <hyperlink ref="AG672" r:id="rId644" display="https://ppl8.football.cbssports.com/players/playerpage/2131994" xr:uid="{54DB137B-F551-7847-B511-3F8898B1456A}"/>
    <hyperlink ref="AG673" r:id="rId645" display="https://ppl8.football.cbssports.com/players/playerpage/2009342" xr:uid="{D7922448-4688-A542-87E8-5D5B75AD1359}"/>
    <hyperlink ref="AG674" r:id="rId646" display="https://ppl8.football.cbssports.com/players/playerpage/2180575" xr:uid="{F607C905-5CA2-4545-AC89-A43F4E54D850}"/>
    <hyperlink ref="AG675" r:id="rId647" display="https://ppl8.football.cbssports.com/players/playerpage/2867170" xr:uid="{F1901E5C-1C2D-5C4B-869B-22897E6C0A89}"/>
    <hyperlink ref="AG677" r:id="rId648" display="https://ppl8.football.cbssports.com/players/playerpage/1998504" xr:uid="{7B4CF960-F267-4046-BCA6-9BF2F4C1D4DA}"/>
    <hyperlink ref="AG678" r:id="rId649" display="https://ppl8.football.cbssports.com/players/playerpage/2260662" xr:uid="{D995A77A-68A8-2E45-A92A-D088D0986CF2}"/>
    <hyperlink ref="AG679" r:id="rId650" display="https://ppl8.football.cbssports.com/players/playerpage/2190767" xr:uid="{F28F47F6-4BFD-A74B-BA9D-F91D13F21E81}"/>
    <hyperlink ref="AG680" r:id="rId651" display="https://ppl8.football.cbssports.com/players/playerpage/2264714" xr:uid="{8813E5BB-A502-1246-AEE6-838AE2B934F6}"/>
    <hyperlink ref="AG682" r:id="rId652" display="https://ppl8.football.cbssports.com/players/playerpage/1851134" xr:uid="{763D71A3-1254-7641-AEC3-56CCC216BA71}"/>
    <hyperlink ref="AG683" r:id="rId653" display="https://ppl8.football.cbssports.com/players/playerpage/2131645" xr:uid="{FDF30DBD-98A6-4040-8EA5-D24353798D2E}"/>
    <hyperlink ref="AG685" r:id="rId654" display="https://ppl8.football.cbssports.com/players/playerpage/2183961" xr:uid="{37F4F359-AE74-D146-B7AF-29FAE3F98800}"/>
    <hyperlink ref="AG686" r:id="rId655" display="https://ppl8.football.cbssports.com/players/playerpage/2240499" xr:uid="{C4BD0D51-28BE-3449-B0F5-6ED7D07B25B1}"/>
    <hyperlink ref="AG687" r:id="rId656" display="https://ppl8.football.cbssports.com/players/playerpage/2926800" xr:uid="{49EB9F4C-D136-2245-910C-687E40B95D34}"/>
    <hyperlink ref="AG689" r:id="rId657" display="https://ppl8.football.cbssports.com/players/playerpage/3159136" xr:uid="{4553C266-D774-BF48-93D9-1C753C9A1509}"/>
    <hyperlink ref="AG690" r:id="rId658" display="https://ppl8.football.cbssports.com/players/playerpage/2082842" xr:uid="{1C41E6C8-3093-6146-9039-9BC39CCD78FF}"/>
    <hyperlink ref="AG691" r:id="rId659" display="https://ppl8.football.cbssports.com/players/playerpage/2186283" xr:uid="{19E13D66-06B2-EE41-90D2-A802A171943F}"/>
    <hyperlink ref="AG692" r:id="rId660" display="https://ppl8.football.cbssports.com/players/playerpage/2251103" xr:uid="{B2717D16-2155-B84C-9E85-BBBE5F51B795}"/>
    <hyperlink ref="AG693" r:id="rId661" display="https://ppl8.football.cbssports.com/players/playerpage/2866526" xr:uid="{1C84D4BB-374F-6A40-B3EB-D90E0391F0FF}"/>
    <hyperlink ref="AG694" r:id="rId662" display="https://ppl8.football.cbssports.com/players/playerpage/2836467" xr:uid="{E31FCB3E-E2CE-744F-8D3F-55229B701998}"/>
    <hyperlink ref="AG695" r:id="rId663" display="https://ppl8.football.cbssports.com/players/playerpage/2060685" xr:uid="{E6C7F686-4CA2-5B42-8C96-0A0D93C640CC}"/>
    <hyperlink ref="AG696" r:id="rId664" display="https://ppl8.football.cbssports.com/players/playerpage/2140325" xr:uid="{69A75C68-8EB9-534D-AC82-B46A6BCD966F}"/>
    <hyperlink ref="AG697" r:id="rId665" display="https://ppl8.football.cbssports.com/players/playerpage/2926535" xr:uid="{A3D96D58-B375-FC4F-9564-AB8E82900020}"/>
    <hyperlink ref="AG699" r:id="rId666" display="https://ppl8.football.cbssports.com/players/playerpage/2868561" xr:uid="{90111A32-CB8A-CC4A-A11F-484146AB9886}"/>
    <hyperlink ref="AG701" r:id="rId667" display="https://ppl8.football.cbssports.com/players/playerpage/2804123" xr:uid="{BC09274C-1D10-054E-B6AB-FE8B087729BA}"/>
    <hyperlink ref="AG702" r:id="rId668" display="https://ppl8.football.cbssports.com/players/playerpage/2251377" xr:uid="{A78CDBC2-1F3E-9F4D-9BDA-1453823C9542}"/>
    <hyperlink ref="AG703" r:id="rId669" display="https://ppl8.football.cbssports.com/players/playerpage/2805859" xr:uid="{55746E87-6AB6-F046-B0E4-F4E0F3879519}"/>
    <hyperlink ref="AG704" r:id="rId670" display="https://ppl8.football.cbssports.com/players/playerpage/2964046" xr:uid="{11DECF14-6596-404A-90E6-6233667E28A5}"/>
    <hyperlink ref="AG705" r:id="rId671" display="https://ppl8.football.cbssports.com/players/playerpage/2767485" xr:uid="{96C1D8B7-8573-DF49-98F5-2AE60AD33937}"/>
    <hyperlink ref="AG706" r:id="rId672" display="https://ppl8.football.cbssports.com/players/playerpage/2963152" xr:uid="{CE77AC73-6F8B-4F40-A4B3-B9983D75F62D}"/>
    <hyperlink ref="AG707" r:id="rId673" display="https://ppl8.football.cbssports.com/players/playerpage/2962236" xr:uid="{FAC8BBFA-8231-FB4D-BD1B-5E08D4616D1F}"/>
    <hyperlink ref="AG708" r:id="rId674" display="https://ppl8.football.cbssports.com/players/playerpage/3117031" xr:uid="{E703A176-3135-0941-8844-1EF5FA47DD1E}"/>
    <hyperlink ref="AG709" r:id="rId675" display="https://ppl8.football.cbssports.com/players/playerpage/3139372" xr:uid="{B979DD09-AD7A-F247-A17D-7E15FFC39C59}"/>
    <hyperlink ref="AG710" r:id="rId676" display="https://ppl8.football.cbssports.com/players/playerpage/2144819" xr:uid="{D243A3B0-3756-6D42-8488-25AA578BAA1C}"/>
    <hyperlink ref="AG711" r:id="rId677" display="https://ppl8.football.cbssports.com/players/playerpage/2058187" xr:uid="{13001738-BBF3-CB4B-B0E2-CD1B817B268C}"/>
    <hyperlink ref="AG712" r:id="rId678" display="https://ppl8.football.cbssports.com/players/playerpage/2964686" xr:uid="{E57399D3-038C-3A4A-8509-4D18D570CC6F}"/>
    <hyperlink ref="AG713" r:id="rId679" display="https://ppl8.football.cbssports.com/players/playerpage/2867042" xr:uid="{34181E50-D21D-B248-82F1-5D47DFEB853F}"/>
    <hyperlink ref="AG714" r:id="rId680" display="https://ppl8.football.cbssports.com/players/playerpage/3159177" xr:uid="{32CB7425-7678-FD43-8ABA-6F1B3F4C32C0}"/>
    <hyperlink ref="AG715" r:id="rId681" display="https://ppl8.football.cbssports.com/players/playerpage/2250824" xr:uid="{0BDDCCA6-1FBC-A841-AD6C-98043767B583}"/>
    <hyperlink ref="AG716" r:id="rId682" display="https://ppl8.football.cbssports.com/players/playerpage/2251294" xr:uid="{30ADD3B1-97A6-3840-B206-3876D5F18979}"/>
    <hyperlink ref="AG717" r:id="rId683" display="https://ppl8.football.cbssports.com/players/playerpage/2875333" xr:uid="{FBC68F6B-D300-6840-BFD1-711CCF9572A3}"/>
    <hyperlink ref="AG718" r:id="rId684" display="https://ppl8.football.cbssports.com/players/playerpage/2747818" xr:uid="{5C45C2CF-E237-D04C-8B50-5A121B6B4FF8}"/>
    <hyperlink ref="AG719" r:id="rId685" display="https://ppl8.football.cbssports.com/players/playerpage/2961147" xr:uid="{6D2B033C-342B-EA4C-883A-9EBFC062D272}"/>
    <hyperlink ref="AG720" r:id="rId686" display="https://ppl8.football.cbssports.com/players/playerpage/2864690" xr:uid="{3AA7DAEA-2E26-8849-8AA6-B3E035ADBE7B}"/>
    <hyperlink ref="AG722" r:id="rId687" display="https://ppl8.football.cbssports.com/players/playerpage/2250387" xr:uid="{26C0B911-FF56-F14D-B49B-6291A51C5C01}"/>
    <hyperlink ref="AG723" r:id="rId688" display="https://ppl8.football.cbssports.com/players/playerpage/2741198" xr:uid="{43A68A8B-A0F3-EA47-9568-014D201054E9}"/>
    <hyperlink ref="AG724" r:id="rId689" display="https://ppl8.football.cbssports.com/players/playerpage/2773019" xr:uid="{DCBBE8A1-3A04-C547-B773-E05AE3A7FD4E}"/>
    <hyperlink ref="AG725" r:id="rId690" display="https://ppl8.football.cbssports.com/players/playerpage/2926514" xr:uid="{FDE6ED54-D6DB-2C4F-A018-3C5906DF19F7}"/>
    <hyperlink ref="AG726" r:id="rId691" display="https://ppl8.football.cbssports.com/players/playerpage/2820033" xr:uid="{5D7244C1-003E-934B-A57D-4F1DE17D7807}"/>
    <hyperlink ref="AG727" r:id="rId692" display="https://ppl8.football.cbssports.com/players/playerpage/2262783" xr:uid="{CBCE4B09-E448-E84A-AE59-CC8650A96B1B}"/>
    <hyperlink ref="AG728" r:id="rId693" display="https://ppl8.football.cbssports.com/players/playerpage/26583241" xr:uid="{DB99EFC9-40CD-A04F-8957-3D3E5D42A28A}"/>
    <hyperlink ref="AG729" r:id="rId694" display="https://ppl8.football.cbssports.com/players/playerpage/2251303" xr:uid="{EBB8D65C-20FA-3A48-BB54-2F4325EF246F}"/>
    <hyperlink ref="AG730" r:id="rId695" display="https://ppl8.football.cbssports.com/players/playerpage/2926782" xr:uid="{90AAA757-2AB7-FB47-85A5-6DFFF7311D3C}"/>
    <hyperlink ref="AG731" r:id="rId696" display="https://ppl8.football.cbssports.com/players/playerpage/2180788" xr:uid="{CD9C844F-74D2-6B4A-863E-17BD30408F45}"/>
    <hyperlink ref="AG732" r:id="rId697" display="https://ppl8.football.cbssports.com/players/playerpage/2805498" xr:uid="{469D8693-1BF5-9A46-AEAF-B5D60544FEFA}"/>
    <hyperlink ref="AG733" r:id="rId698" display="https://ppl8.football.cbssports.com/players/playerpage/2968541" xr:uid="{6F2ACD51-ADB9-7445-9ECA-29BB424B3476}"/>
    <hyperlink ref="AG734" r:id="rId699" display="https://ppl8.football.cbssports.com/players/playerpage/2251309" xr:uid="{6131C745-3BD5-A547-ACC9-C6F55B8CE2EB}"/>
    <hyperlink ref="AG735" r:id="rId700" display="https://ppl8.football.cbssports.com/players/playerpage/2251113" xr:uid="{910075AF-3BB9-2D46-9D82-94D863C1F834}"/>
    <hyperlink ref="AG736" r:id="rId701" display="https://ppl8.football.cbssports.com/players/playerpage/2257071" xr:uid="{DB01F697-69A4-2047-ADB5-25F5607FAEBB}"/>
    <hyperlink ref="AG737" r:id="rId702" display="https://ppl8.football.cbssports.com/players/playerpage/3129234" xr:uid="{ECDB04F3-4121-214D-B167-F748E98044E9}"/>
    <hyperlink ref="AG738" r:id="rId703" display="https://ppl8.football.cbssports.com/players/playerpage/2183963" xr:uid="{FFFAB0E3-AA8A-CB47-B67F-3AC57B20C590}"/>
    <hyperlink ref="AG739" r:id="rId704" display="https://ppl8.football.cbssports.com/players/playerpage/2875379" xr:uid="{AFCF36DB-0C7B-104D-ABBC-91008B27209E}"/>
    <hyperlink ref="AG740" r:id="rId705" display="https://ppl8.football.cbssports.com/players/playerpage/2804402" xr:uid="{DB7929A6-B175-F34B-8DA5-63CDA6166934}"/>
    <hyperlink ref="AG742" r:id="rId706" display="https://ppl8.football.cbssports.com/players/playerpage/2864815" xr:uid="{50B9CD30-1FAE-774C-83F4-0E5520DC1B56}"/>
    <hyperlink ref="AG743" r:id="rId707" display="https://ppl8.football.cbssports.com/players/playerpage/2807107" xr:uid="{FDB75CBD-4B12-1A45-9374-694C751E1FCB}"/>
    <hyperlink ref="AG744" r:id="rId708" display="https://ppl8.football.cbssports.com/players/playerpage/2223242" xr:uid="{9760B1F0-6F9B-D242-BAAA-57DD8BE32FE3}"/>
    <hyperlink ref="AG745" r:id="rId709" display="https://ppl8.football.cbssports.com/players/playerpage/2804555" xr:uid="{C01C66E6-2DD8-A344-8FA8-D1B084D68066}"/>
    <hyperlink ref="AG746" r:id="rId710" display="https://ppl8.football.cbssports.com/players/playerpage/2760837" xr:uid="{0AA280D4-616D-BE4C-964F-3854A8BC4EE1}"/>
    <hyperlink ref="AG748" r:id="rId711" display="https://ppl8.football.cbssports.com/players/playerpage/2866162" xr:uid="{8B0A28D7-2FEC-C240-971E-8CCB51E121EF}"/>
    <hyperlink ref="AG750" r:id="rId712" display="https://ppl8.football.cbssports.com/players/playerpage/28860156" xr:uid="{6E92A144-E945-334E-A9C3-6BDB0FAB011F}"/>
    <hyperlink ref="AG751" r:id="rId713" display="https://ppl8.football.cbssports.com/players/playerpage/2803320" xr:uid="{7A2808E8-83F4-1E4C-917C-ECC11FBEA606}"/>
    <hyperlink ref="AG752" r:id="rId714" display="https://ppl8.football.cbssports.com/players/playerpage/2864961" xr:uid="{DB9F21B9-261A-5343-A177-6D5BA4F2AE53}"/>
    <hyperlink ref="AG753" r:id="rId715" display="https://ppl8.football.cbssports.com/players/playerpage/2248635" xr:uid="{DAC08FA7-BE01-1148-A62A-539C4413C33B}"/>
    <hyperlink ref="AG754" r:id="rId716" display="https://ppl8.football.cbssports.com/players/playerpage/2962768" xr:uid="{531F3C7F-F814-B647-BA9C-77CDB0B837C7}"/>
    <hyperlink ref="AG755" r:id="rId717" display="https://ppl8.football.cbssports.com/players/playerpage/2962984" xr:uid="{A5C0BB7C-2038-5049-B350-48C4100EE892}"/>
    <hyperlink ref="AG756" r:id="rId718" display="https://ppl8.football.cbssports.com/players/playerpage/2875744" xr:uid="{4A649F19-9B67-3C40-B3DD-637DF838688F}"/>
    <hyperlink ref="AG757" r:id="rId719" display="https://ppl8.football.cbssports.com/players/playerpage/2876838" xr:uid="{1957621C-7B88-7D47-AC17-5FEA17E35E4B}"/>
    <hyperlink ref="AG759" r:id="rId720" display="https://ppl8.football.cbssports.com/players/playerpage/2185690" xr:uid="{7989AC99-61B2-9540-80B5-EAEF9FFD69DC}"/>
    <hyperlink ref="AG760" r:id="rId721" display="https://ppl8.football.cbssports.com/players/playerpage/3117130" xr:uid="{0913B3BC-6EE8-B741-8461-9B111DC92682}"/>
    <hyperlink ref="AG761" r:id="rId722" display="https://ppl8.football.cbssports.com/players/playerpage/2870538" xr:uid="{1660BD4D-FC05-0941-83B3-CFD9B0C87501}"/>
    <hyperlink ref="AG762" r:id="rId723" display="https://ppl8.football.cbssports.com/players/playerpage/2240814" xr:uid="{DDFF494F-77C8-3F46-A551-7029F9CE71B3}"/>
    <hyperlink ref="AG763" r:id="rId724" display="https://ppl8.football.cbssports.com/players/playerpage/2838553" xr:uid="{7A3A6A16-BF4A-F740-919E-C474F2735778}"/>
    <hyperlink ref="AG764" r:id="rId725" display="https://ppl8.football.cbssports.com/players/playerpage/2221919" xr:uid="{907455B0-CE19-DC46-973D-5F5055A71CD6}"/>
    <hyperlink ref="AG765" r:id="rId726" display="https://ppl8.football.cbssports.com/players/playerpage/2262566" xr:uid="{14ABF4B4-9CA2-C04E-947F-6A173F7EE552}"/>
    <hyperlink ref="AG766" r:id="rId727" display="https://ppl8.football.cbssports.com/players/playerpage/2240547" xr:uid="{7E5D4196-12FF-4F4C-894C-84B41791519F}"/>
    <hyperlink ref="AG767" r:id="rId728" display="https://ppl8.football.cbssports.com/players/playerpage/2247074" xr:uid="{EE5A37CB-33E7-7144-9404-507CCE18EBA6}"/>
    <hyperlink ref="AG768" r:id="rId729" display="https://ppl8.football.cbssports.com/players/playerpage/2925531" xr:uid="{569A6EA4-EEA3-C147-BDBC-4B9056849D47}"/>
    <hyperlink ref="AG769" r:id="rId730" display="https://ppl8.football.cbssports.com/players/playerpage/2770161" xr:uid="{AB0ECD85-68AB-7E4B-B8A0-6E56A14663B9}"/>
    <hyperlink ref="AG770" r:id="rId731" display="https://ppl8.football.cbssports.com/players/playerpage/2829833" xr:uid="{FFE0FCB4-1F40-624B-AB27-29A2DD78A0FB}"/>
    <hyperlink ref="AG772" r:id="rId732" display="https://ppl8.football.cbssports.com/players/playerpage/2890635" xr:uid="{F059B355-FB11-2E4A-95CB-180415A7DD5E}"/>
    <hyperlink ref="AG773" r:id="rId733" display="https://ppl8.football.cbssports.com/players/playerpage/2866795" xr:uid="{A9CA625F-190A-0548-ADDB-152338341559}"/>
    <hyperlink ref="AG774" r:id="rId734" display="https://ppl8.football.cbssports.com/players/playerpage/3159118" xr:uid="{6505BD37-66B6-F944-B936-2CCC58A2B786}"/>
    <hyperlink ref="AG776" r:id="rId735" display="https://ppl8.football.cbssports.com/players/playerpage/2804567" xr:uid="{3E1E3271-E97F-6244-893A-CF3C943448DD}"/>
    <hyperlink ref="AG777" r:id="rId736" display="https://ppl8.football.cbssports.com/players/playerpage/2866124" xr:uid="{10B89292-6287-BE45-A100-EEADB529040F}"/>
    <hyperlink ref="AG778" r:id="rId737" display="https://ppl8.football.cbssports.com/players/playerpage/2961816" xr:uid="{712F89C1-93DD-4B4B-8B0A-76569A003556}"/>
    <hyperlink ref="AG779" r:id="rId738" display="https://ppl8.football.cbssports.com/players/playerpage/2804051" xr:uid="{CA077107-DF15-2447-A4D0-2DB89C960CBE}"/>
    <hyperlink ref="AG780" r:id="rId739" display="https://ppl8.football.cbssports.com/players/playerpage/2180502" xr:uid="{86F268C2-64C0-9B49-BD77-2ED644231B5E}"/>
    <hyperlink ref="AG782" r:id="rId740" display="https://ppl8.football.cbssports.com/players/playerpage/2963655" xr:uid="{44342AD5-B75C-C042-89A4-84B9DA05A54C}"/>
    <hyperlink ref="AG784" r:id="rId741" display="https://ppl8.football.cbssports.com/players/playerpage/2806065" xr:uid="{4D181C18-47F3-CC4B-BD0A-264F3A7CDD74}"/>
    <hyperlink ref="AG785" r:id="rId742" display="https://ppl8.football.cbssports.com/players/playerpage/2245114" xr:uid="{36409F7D-6A2A-6240-991D-F5F21A904F69}"/>
    <hyperlink ref="AG786" r:id="rId743" display="https://ppl8.football.cbssports.com/players/playerpage/2869389" xr:uid="{A971C45C-553D-7A48-B0B6-14CF7B486B2C}"/>
    <hyperlink ref="AG788" r:id="rId744" display="https://ppl8.football.cbssports.com/players/playerpage/2830003" xr:uid="{AAF71F13-4488-A54D-9CB0-B4437974025E}"/>
    <hyperlink ref="AG789" r:id="rId745" display="https://ppl8.football.cbssports.com/players/playerpage/2221809" xr:uid="{A0B48566-08E8-6E46-BC11-B5569D25D412}"/>
    <hyperlink ref="AG790" r:id="rId746" display="https://ppl8.football.cbssports.com/players/playerpage/3123451" xr:uid="{5A44E258-D646-FA42-9C85-C93C4552DB34}"/>
    <hyperlink ref="AG792" r:id="rId747" display="https://ppl8.football.cbssports.com/players/playerpage/2963477" xr:uid="{FDCCD9FF-2B12-0341-85BC-B399F9DFD7D8}"/>
    <hyperlink ref="AG793" r:id="rId748" display="https://ppl8.football.cbssports.com/players/playerpage/27016979" xr:uid="{035855BB-5DC1-6C49-A21D-B8B57D7EE3D2}"/>
    <hyperlink ref="AG794" r:id="rId749" display="https://ppl8.football.cbssports.com/players/playerpage/2804447" xr:uid="{3117C128-95F2-B146-8213-C08A1EDBDE0B}"/>
    <hyperlink ref="AG795" r:id="rId750" display="https://ppl8.football.cbssports.com/players/playerpage/2263020" xr:uid="{2F29C804-3CA6-D04D-9FBB-7A3CC01C2D31}"/>
    <hyperlink ref="AG796" r:id="rId751" display="https://ppl8.football.cbssports.com/players/playerpage/3176898" xr:uid="{B023693A-57B2-794C-A03C-F5894D5FD2BC}"/>
    <hyperlink ref="AG797" r:id="rId752" display="https://ppl8.football.cbssports.com/players/playerpage/2246945" xr:uid="{5BB3C80C-DF89-3B4D-89F2-E51878668E6B}"/>
    <hyperlink ref="AG798" r:id="rId753" display="https://ppl8.football.cbssports.com/players/playerpage/2864903" xr:uid="{C91E9780-F419-9D48-BD1C-E791CC508952}"/>
    <hyperlink ref="AG799" r:id="rId754" display="https://ppl8.football.cbssports.com/players/playerpage/2773010" xr:uid="{1BA61826-2C9A-6348-980D-161FBD0C9621}"/>
    <hyperlink ref="AG800" r:id="rId755" display="https://ppl8.football.cbssports.com/players/playerpage/28860193" xr:uid="{3C173427-C268-5A41-95FF-34813B3C5450}"/>
    <hyperlink ref="AG801" r:id="rId756" display="https://ppl8.football.cbssports.com/players/playerpage/2962858" xr:uid="{A2EA36B0-8345-0A45-8BB7-A199ECA02569}"/>
    <hyperlink ref="AG802" r:id="rId757" display="https://ppl8.football.cbssports.com/players/playerpage/2878163" xr:uid="{FD6222EB-85A8-2D44-A8A9-5C74F2185C43}"/>
    <hyperlink ref="AG803" r:id="rId758" display="https://ppl8.football.cbssports.com/players/playerpage/2864940" xr:uid="{94341EF4-93FC-7346-9D56-F3034C4057B5}"/>
    <hyperlink ref="AG805" r:id="rId759" display="https://ppl8.football.cbssports.com/players/playerpage/2963289" xr:uid="{2222F997-8457-9047-8C50-0CC55C5BAA74}"/>
    <hyperlink ref="AG806" r:id="rId760" display="https://ppl8.football.cbssports.com/players/playerpage/2866970" xr:uid="{93BA0142-436A-4A46-8992-C4824ECCAC3C}"/>
    <hyperlink ref="AG807" r:id="rId761" display="https://ppl8.football.cbssports.com/players/playerpage/2865629" xr:uid="{9B57A669-C775-4645-81FB-5F81F01C8357}"/>
    <hyperlink ref="AG808" r:id="rId762" display="https://ppl8.football.cbssports.com/players/playerpage/2966583" xr:uid="{195B2631-BF7D-1D49-8F07-C75BEB05F573}"/>
    <hyperlink ref="AG809" r:id="rId763" display="https://ppl8.football.cbssports.com/players/playerpage/2865553" xr:uid="{BD7520E9-24D3-134E-9AF7-59480A48BAD0}"/>
    <hyperlink ref="AG810" r:id="rId764" display="https://ppl8.football.cbssports.com/players/playerpage/3161103" xr:uid="{E1363260-C108-1446-9854-94906A63B138}"/>
    <hyperlink ref="AG811" r:id="rId765" display="https://ppl8.football.cbssports.com/players/playerpage/2242763" xr:uid="{2C9A2831-3586-5643-A551-2EA2C607208C}"/>
    <hyperlink ref="AG812" r:id="rId766" display="https://ppl8.football.cbssports.com/players/playerpage/2804039" xr:uid="{50F6623D-9C54-9841-9D6F-E1AB02B91720}"/>
    <hyperlink ref="AG813" r:id="rId767" display="https://ppl8.football.cbssports.com/players/playerpage/2804428" xr:uid="{BB233660-BC4B-EE43-808F-A83B6CF0E9CD}"/>
    <hyperlink ref="AG815" r:id="rId768" display="https://ppl8.football.cbssports.com/players/playerpage/2965233" xr:uid="{5EBBC4CE-0D0C-1245-8E61-B0E9CDA1ABD3}"/>
    <hyperlink ref="AG818" r:id="rId769" display="https://ppl8.football.cbssports.com/players/playerpage/2866410" xr:uid="{71B814B4-82F2-4648-BF92-53A89CE16320}"/>
    <hyperlink ref="AG820" r:id="rId770" display="https://ppl8.football.cbssports.com/players/playerpage/2250213" xr:uid="{71E4B105-07AF-BE4A-9F17-0C85AF7BF607}"/>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4570E-0AD3-3345-9BF4-0D89E8634459}">
  <sheetPr>
    <tabColor theme="0" tint="-0.14999847407452621"/>
  </sheetPr>
  <dimension ref="F2:O309"/>
  <sheetViews>
    <sheetView workbookViewId="0">
      <selection activeCell="BE150" sqref="BE1:BE1048576"/>
    </sheetView>
  </sheetViews>
  <sheetFormatPr baseColWidth="10" defaultRowHeight="15"/>
  <cols>
    <col min="9" max="9" width="18.1640625" customWidth="1"/>
  </cols>
  <sheetData>
    <row r="2" spans="6:15" ht="17">
      <c r="F2" t="s">
        <v>1327</v>
      </c>
      <c r="G2" t="s">
        <v>1328</v>
      </c>
      <c r="H2" t="s">
        <v>554</v>
      </c>
      <c r="I2" t="s">
        <v>1329</v>
      </c>
      <c r="J2" t="s">
        <v>1330</v>
      </c>
      <c r="K2" t="s">
        <v>1331</v>
      </c>
      <c r="N2" s="313" t="s">
        <v>1338</v>
      </c>
      <c r="O2" s="313">
        <v>4</v>
      </c>
    </row>
    <row r="3" spans="6:15" ht="17">
      <c r="F3" t="s">
        <v>24</v>
      </c>
      <c r="G3">
        <v>9</v>
      </c>
      <c r="H3" t="s">
        <v>266</v>
      </c>
      <c r="I3" t="s">
        <v>23</v>
      </c>
      <c r="J3" t="s">
        <v>1332</v>
      </c>
      <c r="K3">
        <v>10</v>
      </c>
      <c r="N3" s="313" t="s">
        <v>1338</v>
      </c>
      <c r="O3" s="313">
        <v>1</v>
      </c>
    </row>
    <row r="4" spans="6:15" ht="17">
      <c r="F4" t="s">
        <v>6</v>
      </c>
      <c r="G4">
        <v>6</v>
      </c>
      <c r="H4" t="s">
        <v>266</v>
      </c>
      <c r="I4" t="s">
        <v>650</v>
      </c>
      <c r="J4" t="s">
        <v>1332</v>
      </c>
      <c r="K4">
        <v>4</v>
      </c>
      <c r="N4" s="313" t="s">
        <v>1338</v>
      </c>
      <c r="O4" s="313">
        <v>1</v>
      </c>
    </row>
    <row r="5" spans="6:15" ht="17">
      <c r="F5" t="s">
        <v>48</v>
      </c>
      <c r="G5">
        <v>6</v>
      </c>
      <c r="H5" t="s">
        <v>266</v>
      </c>
      <c r="I5" t="s">
        <v>54</v>
      </c>
      <c r="J5" t="s">
        <v>1332</v>
      </c>
      <c r="K5">
        <v>2</v>
      </c>
      <c r="N5" s="313" t="s">
        <v>1338</v>
      </c>
      <c r="O5" s="313">
        <v>7</v>
      </c>
    </row>
    <row r="6" spans="6:15" ht="17">
      <c r="F6" t="s">
        <v>42</v>
      </c>
      <c r="G6">
        <v>10</v>
      </c>
      <c r="H6" t="s">
        <v>266</v>
      </c>
      <c r="I6" t="s">
        <v>593</v>
      </c>
      <c r="J6" t="s">
        <v>1332</v>
      </c>
      <c r="K6">
        <v>2</v>
      </c>
      <c r="N6" s="313" t="s">
        <v>1338</v>
      </c>
      <c r="O6" s="313">
        <v>7</v>
      </c>
    </row>
    <row r="7" spans="6:15" ht="17">
      <c r="F7" t="s">
        <v>38</v>
      </c>
      <c r="G7">
        <v>9</v>
      </c>
      <c r="H7" t="s">
        <v>267</v>
      </c>
      <c r="I7" t="s">
        <v>632</v>
      </c>
      <c r="J7" t="s">
        <v>1332</v>
      </c>
      <c r="K7">
        <v>12</v>
      </c>
      <c r="N7" s="313" t="s">
        <v>1338</v>
      </c>
      <c r="O7" s="313">
        <v>4</v>
      </c>
    </row>
    <row r="8" spans="6:15" ht="17">
      <c r="F8" t="s">
        <v>433</v>
      </c>
      <c r="G8">
        <v>6</v>
      </c>
      <c r="H8" t="s">
        <v>267</v>
      </c>
      <c r="I8" t="s">
        <v>84</v>
      </c>
      <c r="J8" t="s">
        <v>1332</v>
      </c>
      <c r="K8">
        <v>11</v>
      </c>
      <c r="N8" s="313" t="s">
        <v>1338</v>
      </c>
      <c r="O8" s="313">
        <v>3</v>
      </c>
    </row>
    <row r="9" spans="6:15" ht="17">
      <c r="F9" t="s">
        <v>53</v>
      </c>
      <c r="G9">
        <v>9</v>
      </c>
      <c r="H9" t="s">
        <v>267</v>
      </c>
      <c r="I9" t="s">
        <v>610</v>
      </c>
      <c r="J9" t="s">
        <v>1332</v>
      </c>
      <c r="K9">
        <v>7</v>
      </c>
      <c r="N9" s="313" t="s">
        <v>1338</v>
      </c>
      <c r="O9" s="313">
        <v>2</v>
      </c>
    </row>
    <row r="10" spans="6:15" ht="17">
      <c r="F10" t="s">
        <v>1</v>
      </c>
      <c r="G10">
        <v>8</v>
      </c>
      <c r="H10" t="s">
        <v>267</v>
      </c>
      <c r="I10" t="s">
        <v>438</v>
      </c>
      <c r="J10" t="s">
        <v>1332</v>
      </c>
      <c r="K10">
        <v>6</v>
      </c>
      <c r="N10" s="313" t="s">
        <v>1338</v>
      </c>
      <c r="O10" s="313">
        <v>2</v>
      </c>
    </row>
    <row r="11" spans="6:15" ht="17">
      <c r="F11" t="s">
        <v>433</v>
      </c>
      <c r="G11">
        <v>6</v>
      </c>
      <c r="H11" t="s">
        <v>267</v>
      </c>
      <c r="I11" t="s">
        <v>88</v>
      </c>
      <c r="J11" t="s">
        <v>1332</v>
      </c>
      <c r="K11">
        <v>6</v>
      </c>
      <c r="N11" s="313" t="s">
        <v>1338</v>
      </c>
      <c r="O11" s="313">
        <v>1</v>
      </c>
    </row>
    <row r="12" spans="6:15" ht="17">
      <c r="F12" t="s">
        <v>24</v>
      </c>
      <c r="G12">
        <v>9</v>
      </c>
      <c r="H12" t="s">
        <v>267</v>
      </c>
      <c r="I12" t="s">
        <v>118</v>
      </c>
      <c r="J12" t="s">
        <v>1332</v>
      </c>
      <c r="K12">
        <v>4</v>
      </c>
      <c r="N12" s="313" t="s">
        <v>1338</v>
      </c>
      <c r="O12" s="313">
        <v>1</v>
      </c>
    </row>
    <row r="13" spans="6:15" ht="17">
      <c r="F13" t="s">
        <v>12</v>
      </c>
      <c r="G13">
        <v>11</v>
      </c>
      <c r="H13" t="s">
        <v>267</v>
      </c>
      <c r="I13" t="s">
        <v>651</v>
      </c>
      <c r="J13" t="s">
        <v>1332</v>
      </c>
      <c r="K13">
        <v>3</v>
      </c>
      <c r="N13" s="313" t="s">
        <v>1338</v>
      </c>
      <c r="O13" s="313">
        <v>1</v>
      </c>
    </row>
    <row r="14" spans="6:15" ht="17">
      <c r="F14" t="s">
        <v>42</v>
      </c>
      <c r="G14">
        <v>10</v>
      </c>
      <c r="H14" t="s">
        <v>267</v>
      </c>
      <c r="I14" t="s">
        <v>576</v>
      </c>
      <c r="J14" t="s">
        <v>1332</v>
      </c>
      <c r="K14">
        <v>1</v>
      </c>
      <c r="N14" s="313" t="s">
        <v>1338</v>
      </c>
      <c r="O14" s="313">
        <v>1</v>
      </c>
    </row>
    <row r="15" spans="6:15" ht="17">
      <c r="F15" t="s">
        <v>27</v>
      </c>
      <c r="G15">
        <v>8</v>
      </c>
      <c r="H15" t="s">
        <v>268</v>
      </c>
      <c r="I15" t="s">
        <v>135</v>
      </c>
      <c r="J15" t="s">
        <v>1332</v>
      </c>
      <c r="K15">
        <v>23</v>
      </c>
      <c r="N15" s="313" t="s">
        <v>1347</v>
      </c>
      <c r="O15" s="313">
        <v>9</v>
      </c>
    </row>
    <row r="16" spans="6:15" ht="17">
      <c r="F16" t="s">
        <v>24</v>
      </c>
      <c r="G16">
        <v>9</v>
      </c>
      <c r="H16" t="s">
        <v>268</v>
      </c>
      <c r="I16" t="s">
        <v>463</v>
      </c>
      <c r="J16" t="s">
        <v>1332</v>
      </c>
      <c r="K16">
        <v>4</v>
      </c>
      <c r="N16" s="313" t="s">
        <v>1347</v>
      </c>
      <c r="O16" s="313">
        <v>6</v>
      </c>
    </row>
    <row r="17" spans="6:15" ht="17">
      <c r="F17" t="s">
        <v>8</v>
      </c>
      <c r="G17">
        <v>9</v>
      </c>
      <c r="H17" t="s">
        <v>268</v>
      </c>
      <c r="I17" t="s">
        <v>619</v>
      </c>
      <c r="J17" t="s">
        <v>1332</v>
      </c>
      <c r="K17">
        <v>4</v>
      </c>
      <c r="N17" s="313" t="s">
        <v>1347</v>
      </c>
      <c r="O17" s="313">
        <v>3</v>
      </c>
    </row>
    <row r="18" spans="6:15" ht="17">
      <c r="F18" t="s">
        <v>27</v>
      </c>
      <c r="G18">
        <v>8</v>
      </c>
      <c r="H18" t="s">
        <v>268</v>
      </c>
      <c r="I18" t="s">
        <v>1027</v>
      </c>
      <c r="J18" t="s">
        <v>1332</v>
      </c>
      <c r="K18">
        <v>4</v>
      </c>
      <c r="N18" s="313" t="s">
        <v>1347</v>
      </c>
      <c r="O18" s="313">
        <v>21</v>
      </c>
    </row>
    <row r="19" spans="6:15" ht="17">
      <c r="F19" t="s">
        <v>34</v>
      </c>
      <c r="G19">
        <v>7</v>
      </c>
      <c r="H19" t="s">
        <v>268</v>
      </c>
      <c r="I19" t="s">
        <v>162</v>
      </c>
      <c r="J19" t="s">
        <v>1332</v>
      </c>
      <c r="K19">
        <v>3</v>
      </c>
      <c r="N19" s="313" t="s">
        <v>1347</v>
      </c>
      <c r="O19" s="313">
        <v>11</v>
      </c>
    </row>
    <row r="20" spans="6:15" ht="17">
      <c r="F20" t="s">
        <v>2</v>
      </c>
      <c r="G20">
        <v>14</v>
      </c>
      <c r="H20" t="s">
        <v>268</v>
      </c>
      <c r="I20" t="s">
        <v>469</v>
      </c>
      <c r="J20" t="s">
        <v>1332</v>
      </c>
      <c r="K20">
        <v>1</v>
      </c>
      <c r="N20" s="313" t="s">
        <v>1347</v>
      </c>
      <c r="O20" s="313">
        <v>4</v>
      </c>
    </row>
    <row r="21" spans="6:15" ht="17">
      <c r="F21" t="s">
        <v>40</v>
      </c>
      <c r="G21">
        <v>6</v>
      </c>
      <c r="H21" t="s">
        <v>268</v>
      </c>
      <c r="I21" t="s">
        <v>597</v>
      </c>
      <c r="J21" t="s">
        <v>1332</v>
      </c>
      <c r="K21">
        <v>1</v>
      </c>
      <c r="N21" s="313" t="s">
        <v>1347</v>
      </c>
      <c r="O21" s="313">
        <v>3</v>
      </c>
    </row>
    <row r="22" spans="6:15" ht="17">
      <c r="F22" t="s">
        <v>16</v>
      </c>
      <c r="G22">
        <v>7</v>
      </c>
      <c r="H22" t="s">
        <v>269</v>
      </c>
      <c r="I22" t="s">
        <v>187</v>
      </c>
      <c r="J22" t="s">
        <v>1332</v>
      </c>
      <c r="K22">
        <v>12</v>
      </c>
      <c r="N22" s="313" t="s">
        <v>1347</v>
      </c>
      <c r="O22" s="313">
        <v>18</v>
      </c>
    </row>
    <row r="23" spans="6:15" ht="17">
      <c r="F23" t="s">
        <v>42</v>
      </c>
      <c r="G23">
        <v>10</v>
      </c>
      <c r="H23" t="s">
        <v>269</v>
      </c>
      <c r="I23" t="s">
        <v>200</v>
      </c>
      <c r="J23" t="s">
        <v>1332</v>
      </c>
      <c r="K23">
        <v>3</v>
      </c>
      <c r="N23" s="313" t="s">
        <v>1347</v>
      </c>
      <c r="O23" s="313">
        <v>11</v>
      </c>
    </row>
    <row r="24" spans="6:15" ht="17">
      <c r="F24" t="s">
        <v>4</v>
      </c>
      <c r="G24">
        <v>14</v>
      </c>
      <c r="H24" t="s">
        <v>269</v>
      </c>
      <c r="I24" t="s">
        <v>571</v>
      </c>
      <c r="J24" t="s">
        <v>1332</v>
      </c>
      <c r="K24">
        <v>2</v>
      </c>
      <c r="N24" s="313" t="s">
        <v>1347</v>
      </c>
      <c r="O24" s="313">
        <v>6</v>
      </c>
    </row>
    <row r="25" spans="6:15" ht="17">
      <c r="F25" t="s">
        <v>27</v>
      </c>
      <c r="G25">
        <v>8</v>
      </c>
      <c r="H25" t="s">
        <v>1333</v>
      </c>
      <c r="I25" t="s">
        <v>248</v>
      </c>
      <c r="J25" t="s">
        <v>1332</v>
      </c>
      <c r="K25">
        <v>7</v>
      </c>
      <c r="N25" s="313" t="s">
        <v>1347</v>
      </c>
      <c r="O25" s="313">
        <v>6</v>
      </c>
    </row>
    <row r="26" spans="6:15" ht="17">
      <c r="F26" t="s">
        <v>22</v>
      </c>
      <c r="G26">
        <v>13</v>
      </c>
      <c r="H26" t="s">
        <v>1333</v>
      </c>
      <c r="I26" t="s">
        <v>252</v>
      </c>
      <c r="J26" t="s">
        <v>1332</v>
      </c>
      <c r="K26">
        <v>4</v>
      </c>
      <c r="N26" s="313" t="s">
        <v>1347</v>
      </c>
      <c r="O26" s="313">
        <v>5</v>
      </c>
    </row>
    <row r="27" spans="6:15" ht="17">
      <c r="F27" t="s">
        <v>12</v>
      </c>
      <c r="G27">
        <v>11</v>
      </c>
      <c r="H27" t="s">
        <v>1333</v>
      </c>
      <c r="I27" t="s">
        <v>240</v>
      </c>
      <c r="J27" t="s">
        <v>1332</v>
      </c>
      <c r="K27">
        <v>3</v>
      </c>
      <c r="N27" s="313" t="s">
        <v>1347</v>
      </c>
      <c r="O27" s="313">
        <v>2</v>
      </c>
    </row>
    <row r="28" spans="6:15" ht="17">
      <c r="F28" t="s">
        <v>31</v>
      </c>
      <c r="G28">
        <v>7</v>
      </c>
      <c r="H28" t="s">
        <v>1333</v>
      </c>
      <c r="I28" t="s">
        <v>259</v>
      </c>
      <c r="J28" t="s">
        <v>1332</v>
      </c>
      <c r="K28">
        <v>3</v>
      </c>
      <c r="N28" s="313" t="s">
        <v>1347</v>
      </c>
      <c r="O28" s="313">
        <v>1</v>
      </c>
    </row>
    <row r="29" spans="6:15" ht="17">
      <c r="F29" t="s">
        <v>13</v>
      </c>
      <c r="G29">
        <v>14</v>
      </c>
      <c r="H29" t="s">
        <v>1333</v>
      </c>
      <c r="I29" t="s">
        <v>504</v>
      </c>
      <c r="J29" t="s">
        <v>1332</v>
      </c>
      <c r="K29">
        <v>2</v>
      </c>
      <c r="N29" s="313" t="s">
        <v>1347</v>
      </c>
      <c r="O29" s="313">
        <v>1</v>
      </c>
    </row>
    <row r="30" spans="6:15" ht="17">
      <c r="F30" t="s">
        <v>14</v>
      </c>
      <c r="G30">
        <v>13</v>
      </c>
      <c r="H30" t="s">
        <v>1333</v>
      </c>
      <c r="I30" t="s">
        <v>517</v>
      </c>
      <c r="J30" t="s">
        <v>1332</v>
      </c>
      <c r="K30">
        <v>1</v>
      </c>
      <c r="N30" s="313" t="s">
        <v>1347</v>
      </c>
      <c r="O30" s="313">
        <v>1</v>
      </c>
    </row>
    <row r="31" spans="6:15" ht="17">
      <c r="F31" t="s">
        <v>46</v>
      </c>
      <c r="G31">
        <v>10</v>
      </c>
      <c r="H31" t="s">
        <v>273</v>
      </c>
      <c r="I31" t="s">
        <v>642</v>
      </c>
      <c r="J31" t="s">
        <v>1332</v>
      </c>
      <c r="K31">
        <v>2</v>
      </c>
      <c r="N31" s="313" t="s">
        <v>1347</v>
      </c>
      <c r="O31" s="313">
        <v>6</v>
      </c>
    </row>
    <row r="32" spans="6:15" ht="17">
      <c r="F32" t="s">
        <v>53</v>
      </c>
      <c r="G32">
        <v>9</v>
      </c>
      <c r="H32" t="s">
        <v>273</v>
      </c>
      <c r="I32" t="s">
        <v>617</v>
      </c>
      <c r="J32" t="s">
        <v>1332</v>
      </c>
      <c r="K32">
        <v>2</v>
      </c>
      <c r="N32" s="313" t="s">
        <v>1347</v>
      </c>
      <c r="O32" s="313">
        <v>3</v>
      </c>
    </row>
    <row r="33" spans="6:15" ht="17">
      <c r="F33" t="s">
        <v>2</v>
      </c>
      <c r="G33">
        <v>14</v>
      </c>
      <c r="H33" t="s">
        <v>273</v>
      </c>
      <c r="I33" t="s">
        <v>596</v>
      </c>
      <c r="J33" t="s">
        <v>1332</v>
      </c>
      <c r="K33">
        <v>1</v>
      </c>
      <c r="N33" s="313" t="s">
        <v>1347</v>
      </c>
      <c r="O33" s="313">
        <v>1</v>
      </c>
    </row>
    <row r="34" spans="6:15" ht="17">
      <c r="F34" t="s">
        <v>50</v>
      </c>
      <c r="G34">
        <v>14</v>
      </c>
      <c r="H34" t="s">
        <v>273</v>
      </c>
      <c r="I34" t="s">
        <v>1346</v>
      </c>
      <c r="J34" t="s">
        <v>1332</v>
      </c>
      <c r="K34">
        <v>1</v>
      </c>
      <c r="N34" s="313" t="s">
        <v>1347</v>
      </c>
      <c r="O34" s="313">
        <v>6</v>
      </c>
    </row>
    <row r="35" spans="6:15" ht="17">
      <c r="F35" t="s">
        <v>34</v>
      </c>
      <c r="G35">
        <v>7</v>
      </c>
      <c r="H35" t="s">
        <v>266</v>
      </c>
      <c r="I35" t="s">
        <v>33</v>
      </c>
      <c r="J35" t="s">
        <v>1358</v>
      </c>
      <c r="K35">
        <v>9</v>
      </c>
      <c r="N35" s="313" t="s">
        <v>1347</v>
      </c>
      <c r="O35" s="313">
        <v>4</v>
      </c>
    </row>
    <row r="36" spans="6:15" ht="17">
      <c r="F36" t="s">
        <v>14</v>
      </c>
      <c r="G36">
        <v>13</v>
      </c>
      <c r="H36" t="s">
        <v>266</v>
      </c>
      <c r="I36" t="s">
        <v>7</v>
      </c>
      <c r="J36" t="s">
        <v>1358</v>
      </c>
      <c r="K36">
        <v>6</v>
      </c>
      <c r="N36" s="313" t="s">
        <v>1347</v>
      </c>
      <c r="O36" s="313">
        <v>4</v>
      </c>
    </row>
    <row r="37" spans="6:15" ht="17">
      <c r="F37" t="s">
        <v>32</v>
      </c>
      <c r="G37">
        <v>14</v>
      </c>
      <c r="H37" t="s">
        <v>267</v>
      </c>
      <c r="I37" t="s">
        <v>648</v>
      </c>
      <c r="J37" t="s">
        <v>1358</v>
      </c>
      <c r="K37">
        <v>11</v>
      </c>
      <c r="N37" s="313" t="s">
        <v>1347</v>
      </c>
      <c r="O37" s="313">
        <v>3</v>
      </c>
    </row>
    <row r="38" spans="6:15" ht="17">
      <c r="F38" t="s">
        <v>51</v>
      </c>
      <c r="G38">
        <v>11</v>
      </c>
      <c r="H38" t="s">
        <v>267</v>
      </c>
      <c r="I38" t="s">
        <v>441</v>
      </c>
      <c r="J38" t="s">
        <v>1358</v>
      </c>
      <c r="K38">
        <v>9</v>
      </c>
      <c r="N38" s="313" t="s">
        <v>1347</v>
      </c>
      <c r="O38" s="313">
        <v>3</v>
      </c>
    </row>
    <row r="39" spans="6:15" ht="17">
      <c r="F39" t="s">
        <v>16</v>
      </c>
      <c r="G39">
        <v>7</v>
      </c>
      <c r="H39" t="s">
        <v>267</v>
      </c>
      <c r="I39" t="s">
        <v>591</v>
      </c>
      <c r="J39" t="s">
        <v>1358</v>
      </c>
      <c r="K39">
        <v>6</v>
      </c>
      <c r="N39" s="313" t="s">
        <v>1347</v>
      </c>
      <c r="O39" s="313">
        <v>2</v>
      </c>
    </row>
    <row r="40" spans="6:15" ht="17">
      <c r="F40" t="s">
        <v>50</v>
      </c>
      <c r="G40">
        <v>14</v>
      </c>
      <c r="H40" t="s">
        <v>267</v>
      </c>
      <c r="I40" t="s">
        <v>447</v>
      </c>
      <c r="J40" t="s">
        <v>1358</v>
      </c>
      <c r="K40">
        <v>5</v>
      </c>
      <c r="N40" s="313" t="s">
        <v>1347</v>
      </c>
      <c r="O40" s="313">
        <v>1</v>
      </c>
    </row>
    <row r="41" spans="6:15" ht="17">
      <c r="F41" t="s">
        <v>40</v>
      </c>
      <c r="G41">
        <v>6</v>
      </c>
      <c r="H41" t="s">
        <v>267</v>
      </c>
      <c r="I41" t="s">
        <v>442</v>
      </c>
      <c r="J41" t="s">
        <v>1358</v>
      </c>
      <c r="K41">
        <v>3</v>
      </c>
      <c r="N41" s="313" t="s">
        <v>1347</v>
      </c>
      <c r="O41" s="313">
        <v>1</v>
      </c>
    </row>
    <row r="42" spans="6:15" ht="17">
      <c r="F42" t="s">
        <v>16</v>
      </c>
      <c r="G42">
        <v>7</v>
      </c>
      <c r="H42" t="s">
        <v>267</v>
      </c>
      <c r="I42" t="s">
        <v>448</v>
      </c>
      <c r="J42" t="s">
        <v>1358</v>
      </c>
      <c r="K42">
        <v>3</v>
      </c>
      <c r="N42" s="313" t="s">
        <v>1347</v>
      </c>
      <c r="O42" s="313">
        <v>1</v>
      </c>
    </row>
    <row r="43" spans="6:15" ht="17">
      <c r="F43" t="s">
        <v>22</v>
      </c>
      <c r="G43">
        <v>13</v>
      </c>
      <c r="H43" t="s">
        <v>267</v>
      </c>
      <c r="I43" t="s">
        <v>458</v>
      </c>
      <c r="J43" t="s">
        <v>1358</v>
      </c>
      <c r="K43">
        <v>2</v>
      </c>
      <c r="N43" s="313" t="s">
        <v>1347</v>
      </c>
      <c r="O43" s="313">
        <v>6</v>
      </c>
    </row>
    <row r="44" spans="6:15" ht="17">
      <c r="F44" t="s">
        <v>13</v>
      </c>
      <c r="G44">
        <v>14</v>
      </c>
      <c r="H44" t="s">
        <v>268</v>
      </c>
      <c r="I44" t="s">
        <v>129</v>
      </c>
      <c r="J44" t="s">
        <v>1358</v>
      </c>
      <c r="K44">
        <v>16</v>
      </c>
      <c r="N44" s="313" t="s">
        <v>1347</v>
      </c>
      <c r="O44" s="313">
        <v>1</v>
      </c>
    </row>
    <row r="45" spans="6:15" ht="17">
      <c r="F45" t="s">
        <v>18</v>
      </c>
      <c r="G45">
        <v>11</v>
      </c>
      <c r="H45" t="s">
        <v>268</v>
      </c>
      <c r="I45" t="s">
        <v>142</v>
      </c>
      <c r="J45" t="s">
        <v>1358</v>
      </c>
      <c r="K45">
        <v>11</v>
      </c>
      <c r="N45" s="313" t="s">
        <v>1348</v>
      </c>
      <c r="O45" s="313">
        <v>17</v>
      </c>
    </row>
    <row r="46" spans="6:15" ht="17">
      <c r="F46" t="s">
        <v>20</v>
      </c>
      <c r="G46">
        <v>7</v>
      </c>
      <c r="H46" t="s">
        <v>268</v>
      </c>
      <c r="I46" t="s">
        <v>143</v>
      </c>
      <c r="J46" t="s">
        <v>1358</v>
      </c>
      <c r="K46">
        <v>7</v>
      </c>
      <c r="N46" s="313" t="s">
        <v>1348</v>
      </c>
      <c r="O46" s="313">
        <v>5</v>
      </c>
    </row>
    <row r="47" spans="6:15" ht="17">
      <c r="F47" t="s">
        <v>14</v>
      </c>
      <c r="G47">
        <v>13</v>
      </c>
      <c r="H47" t="s">
        <v>268</v>
      </c>
      <c r="I47" t="s">
        <v>947</v>
      </c>
      <c r="J47" t="s">
        <v>1358</v>
      </c>
      <c r="K47">
        <v>6</v>
      </c>
      <c r="N47" s="313" t="s">
        <v>1348</v>
      </c>
      <c r="O47" s="313">
        <v>1</v>
      </c>
    </row>
    <row r="48" spans="6:15" ht="17">
      <c r="F48" t="s">
        <v>42</v>
      </c>
      <c r="G48">
        <v>10</v>
      </c>
      <c r="H48" t="s">
        <v>268</v>
      </c>
      <c r="I48" t="s">
        <v>149</v>
      </c>
      <c r="J48" t="s">
        <v>1358</v>
      </c>
      <c r="K48">
        <v>5</v>
      </c>
      <c r="N48" s="313" t="s">
        <v>1348</v>
      </c>
      <c r="O48" s="313">
        <v>21</v>
      </c>
    </row>
    <row r="49" spans="6:15" ht="17">
      <c r="F49" t="s">
        <v>42</v>
      </c>
      <c r="G49">
        <v>10</v>
      </c>
      <c r="H49" t="s">
        <v>268</v>
      </c>
      <c r="I49" t="s">
        <v>588</v>
      </c>
      <c r="J49" t="s">
        <v>1358</v>
      </c>
      <c r="K49">
        <v>3</v>
      </c>
      <c r="N49" s="313" t="s">
        <v>1348</v>
      </c>
      <c r="O49" s="313">
        <v>17</v>
      </c>
    </row>
    <row r="50" spans="6:15" ht="17">
      <c r="F50" t="s">
        <v>36</v>
      </c>
      <c r="G50">
        <v>10</v>
      </c>
      <c r="H50" t="s">
        <v>268</v>
      </c>
      <c r="I50" t="s">
        <v>479</v>
      </c>
      <c r="J50" t="s">
        <v>1358</v>
      </c>
      <c r="K50">
        <v>3</v>
      </c>
      <c r="N50" s="313" t="s">
        <v>1348</v>
      </c>
      <c r="O50" s="313">
        <v>4</v>
      </c>
    </row>
    <row r="51" spans="6:15" ht="17">
      <c r="F51" t="s">
        <v>46</v>
      </c>
      <c r="G51">
        <v>10</v>
      </c>
      <c r="H51" t="s">
        <v>268</v>
      </c>
      <c r="I51" t="s">
        <v>567</v>
      </c>
      <c r="J51" t="s">
        <v>1358</v>
      </c>
      <c r="K51">
        <v>1</v>
      </c>
      <c r="N51" s="313" t="s">
        <v>1348</v>
      </c>
      <c r="O51" s="313">
        <v>4</v>
      </c>
    </row>
    <row r="52" spans="6:15" ht="17">
      <c r="F52" t="s">
        <v>6</v>
      </c>
      <c r="G52">
        <v>6</v>
      </c>
      <c r="H52" t="s">
        <v>268</v>
      </c>
      <c r="I52" t="s">
        <v>138</v>
      </c>
      <c r="J52" t="s">
        <v>1358</v>
      </c>
      <c r="K52">
        <v>1</v>
      </c>
      <c r="N52" s="313" t="s">
        <v>1348</v>
      </c>
      <c r="O52" s="313">
        <v>3</v>
      </c>
    </row>
    <row r="53" spans="6:15" ht="17">
      <c r="F53" t="s">
        <v>32</v>
      </c>
      <c r="G53">
        <v>14</v>
      </c>
      <c r="H53" t="s">
        <v>268</v>
      </c>
      <c r="I53" t="s">
        <v>581</v>
      </c>
      <c r="J53" t="s">
        <v>1358</v>
      </c>
      <c r="K53">
        <v>1</v>
      </c>
      <c r="N53" s="313" t="s">
        <v>1348</v>
      </c>
      <c r="O53" s="313">
        <v>2</v>
      </c>
    </row>
    <row r="54" spans="6:15" ht="17">
      <c r="F54" t="s">
        <v>1</v>
      </c>
      <c r="G54">
        <v>8</v>
      </c>
      <c r="H54" t="s">
        <v>268</v>
      </c>
      <c r="I54" t="s">
        <v>165</v>
      </c>
      <c r="J54" t="s">
        <v>1358</v>
      </c>
      <c r="K54">
        <v>1</v>
      </c>
      <c r="N54" s="313" t="s">
        <v>1348</v>
      </c>
      <c r="O54" s="313">
        <v>1</v>
      </c>
    </row>
    <row r="55" spans="6:15" ht="17">
      <c r="F55" t="s">
        <v>20</v>
      </c>
      <c r="G55">
        <v>7</v>
      </c>
      <c r="H55" t="s">
        <v>269</v>
      </c>
      <c r="I55" t="s">
        <v>201</v>
      </c>
      <c r="J55" t="s">
        <v>1358</v>
      </c>
      <c r="K55">
        <v>3</v>
      </c>
      <c r="N55" s="313" t="s">
        <v>1348</v>
      </c>
      <c r="O55" s="313">
        <v>1</v>
      </c>
    </row>
    <row r="56" spans="6:15" ht="17">
      <c r="F56" t="s">
        <v>53</v>
      </c>
      <c r="G56">
        <v>9</v>
      </c>
      <c r="H56" t="s">
        <v>269</v>
      </c>
      <c r="I56" t="s">
        <v>1339</v>
      </c>
      <c r="J56" t="s">
        <v>1358</v>
      </c>
      <c r="K56">
        <v>2</v>
      </c>
      <c r="N56" s="313" t="s">
        <v>1348</v>
      </c>
      <c r="O56" s="313">
        <v>13</v>
      </c>
    </row>
    <row r="57" spans="6:15" ht="17">
      <c r="F57" t="s">
        <v>2</v>
      </c>
      <c r="G57">
        <v>14</v>
      </c>
      <c r="H57" t="s">
        <v>1333</v>
      </c>
      <c r="I57" t="s">
        <v>1368</v>
      </c>
      <c r="J57" t="s">
        <v>1358</v>
      </c>
      <c r="K57">
        <v>11</v>
      </c>
      <c r="N57" s="313" t="s">
        <v>1348</v>
      </c>
      <c r="O57" s="313">
        <v>12</v>
      </c>
    </row>
    <row r="58" spans="6:15" ht="17">
      <c r="F58" t="s">
        <v>8</v>
      </c>
      <c r="G58">
        <v>9</v>
      </c>
      <c r="H58" t="s">
        <v>1333</v>
      </c>
      <c r="I58" t="s">
        <v>232</v>
      </c>
      <c r="J58" t="s">
        <v>1358</v>
      </c>
      <c r="K58">
        <v>2</v>
      </c>
      <c r="N58" s="313" t="s">
        <v>1348</v>
      </c>
      <c r="O58" s="313">
        <v>5</v>
      </c>
    </row>
    <row r="59" spans="6:15" ht="17">
      <c r="F59" t="s">
        <v>29</v>
      </c>
      <c r="G59">
        <v>10</v>
      </c>
      <c r="H59" t="s">
        <v>1333</v>
      </c>
      <c r="I59" t="s">
        <v>499</v>
      </c>
      <c r="J59" t="s">
        <v>1358</v>
      </c>
      <c r="K59">
        <v>1</v>
      </c>
      <c r="N59" s="313" t="s">
        <v>1348</v>
      </c>
      <c r="O59" s="313">
        <v>4</v>
      </c>
    </row>
    <row r="60" spans="6:15" ht="17">
      <c r="F60" t="s">
        <v>16</v>
      </c>
      <c r="G60">
        <v>7</v>
      </c>
      <c r="H60" t="s">
        <v>1333</v>
      </c>
      <c r="I60" t="s">
        <v>1340</v>
      </c>
      <c r="J60" t="s">
        <v>1358</v>
      </c>
      <c r="K60">
        <v>1</v>
      </c>
      <c r="N60" s="313" t="s">
        <v>1348</v>
      </c>
      <c r="O60" s="313">
        <v>3</v>
      </c>
    </row>
    <row r="61" spans="6:15" ht="17">
      <c r="F61" t="s">
        <v>49</v>
      </c>
      <c r="G61">
        <v>11</v>
      </c>
      <c r="H61" t="s">
        <v>1333</v>
      </c>
      <c r="I61" t="s">
        <v>33</v>
      </c>
      <c r="J61" t="s">
        <v>1358</v>
      </c>
      <c r="K61">
        <v>1</v>
      </c>
      <c r="N61" s="313" t="s">
        <v>1348</v>
      </c>
      <c r="O61" s="313">
        <v>1</v>
      </c>
    </row>
    <row r="62" spans="6:15" ht="17">
      <c r="F62" t="s">
        <v>24</v>
      </c>
      <c r="G62">
        <v>9</v>
      </c>
      <c r="H62" t="s">
        <v>1333</v>
      </c>
      <c r="I62" t="s">
        <v>720</v>
      </c>
      <c r="J62" t="s">
        <v>1358</v>
      </c>
      <c r="K62">
        <v>1</v>
      </c>
      <c r="N62" s="313" t="s">
        <v>1348</v>
      </c>
      <c r="O62" s="313">
        <v>6</v>
      </c>
    </row>
    <row r="63" spans="6:15" ht="17">
      <c r="F63" t="s">
        <v>16</v>
      </c>
      <c r="G63">
        <v>7</v>
      </c>
      <c r="H63" t="s">
        <v>1333</v>
      </c>
      <c r="I63" t="s">
        <v>1341</v>
      </c>
      <c r="J63" t="s">
        <v>1358</v>
      </c>
      <c r="K63">
        <v>1</v>
      </c>
      <c r="N63" s="313" t="s">
        <v>1348</v>
      </c>
      <c r="O63" s="313">
        <v>3</v>
      </c>
    </row>
    <row r="64" spans="6:15" ht="17">
      <c r="F64" t="s">
        <v>4</v>
      </c>
      <c r="G64">
        <v>14</v>
      </c>
      <c r="H64" t="s">
        <v>273</v>
      </c>
      <c r="I64" t="s">
        <v>207</v>
      </c>
      <c r="J64" t="s">
        <v>1358</v>
      </c>
      <c r="K64">
        <v>4</v>
      </c>
      <c r="N64" s="313" t="s">
        <v>1348</v>
      </c>
      <c r="O64" s="313">
        <v>2</v>
      </c>
    </row>
    <row r="65" spans="6:15" ht="17">
      <c r="F65" t="s">
        <v>22</v>
      </c>
      <c r="G65">
        <v>13</v>
      </c>
      <c r="H65" t="s">
        <v>273</v>
      </c>
      <c r="I65" t="s">
        <v>209</v>
      </c>
      <c r="J65" t="s">
        <v>1358</v>
      </c>
      <c r="K65">
        <v>1</v>
      </c>
      <c r="N65" s="313" t="s">
        <v>1348</v>
      </c>
      <c r="O65" s="313">
        <v>1</v>
      </c>
    </row>
    <row r="66" spans="6:15" ht="17">
      <c r="F66" t="s">
        <v>22</v>
      </c>
      <c r="G66">
        <v>13</v>
      </c>
      <c r="H66" t="s">
        <v>266</v>
      </c>
      <c r="I66" t="s">
        <v>21</v>
      </c>
      <c r="J66" t="s">
        <v>1334</v>
      </c>
      <c r="K66">
        <v>10</v>
      </c>
      <c r="N66" s="313" t="s">
        <v>1348</v>
      </c>
      <c r="O66" s="313">
        <v>4</v>
      </c>
    </row>
    <row r="67" spans="6:15" ht="17">
      <c r="F67" t="s">
        <v>20</v>
      </c>
      <c r="G67">
        <v>7</v>
      </c>
      <c r="H67" t="s">
        <v>266</v>
      </c>
      <c r="I67" t="s">
        <v>39</v>
      </c>
      <c r="J67" t="s">
        <v>1334</v>
      </c>
      <c r="K67">
        <v>9</v>
      </c>
      <c r="N67" s="313" t="s">
        <v>1348</v>
      </c>
      <c r="O67" s="313">
        <v>3</v>
      </c>
    </row>
    <row r="68" spans="6:15" ht="17">
      <c r="F68" t="s">
        <v>40</v>
      </c>
      <c r="G68">
        <v>6</v>
      </c>
      <c r="H68" t="s">
        <v>266</v>
      </c>
      <c r="I68" t="s">
        <v>19</v>
      </c>
      <c r="J68" t="s">
        <v>1334</v>
      </c>
      <c r="K68">
        <v>1</v>
      </c>
      <c r="N68" s="313" t="s">
        <v>1348</v>
      </c>
      <c r="O68" s="313">
        <v>2</v>
      </c>
    </row>
    <row r="69" spans="6:15" ht="17">
      <c r="F69" t="s">
        <v>16</v>
      </c>
      <c r="G69">
        <v>7</v>
      </c>
      <c r="H69" t="s">
        <v>267</v>
      </c>
      <c r="I69" t="s">
        <v>96</v>
      </c>
      <c r="J69" t="s">
        <v>1334</v>
      </c>
      <c r="K69">
        <v>11</v>
      </c>
      <c r="N69" s="313" t="s">
        <v>1348</v>
      </c>
      <c r="O69" s="313">
        <v>1</v>
      </c>
    </row>
    <row r="70" spans="6:15" ht="17">
      <c r="F70" t="s">
        <v>48</v>
      </c>
      <c r="G70">
        <v>6</v>
      </c>
      <c r="H70" t="s">
        <v>267</v>
      </c>
      <c r="I70" t="s">
        <v>974</v>
      </c>
      <c r="J70" t="s">
        <v>1334</v>
      </c>
      <c r="K70">
        <v>9</v>
      </c>
      <c r="N70" s="313" t="s">
        <v>1348</v>
      </c>
      <c r="O70" s="313">
        <v>1</v>
      </c>
    </row>
    <row r="71" spans="6:15" ht="17">
      <c r="F71" t="s">
        <v>2</v>
      </c>
      <c r="G71">
        <v>14</v>
      </c>
      <c r="H71" t="s">
        <v>267</v>
      </c>
      <c r="I71" t="s">
        <v>439</v>
      </c>
      <c r="J71" t="s">
        <v>1334</v>
      </c>
      <c r="K71">
        <v>6</v>
      </c>
      <c r="N71" s="313" t="s">
        <v>1348</v>
      </c>
      <c r="O71" s="313">
        <v>1</v>
      </c>
    </row>
    <row r="72" spans="6:15" ht="17">
      <c r="F72" t="s">
        <v>40</v>
      </c>
      <c r="G72">
        <v>6</v>
      </c>
      <c r="H72" t="s">
        <v>267</v>
      </c>
      <c r="I72" t="s">
        <v>106</v>
      </c>
      <c r="J72" t="s">
        <v>1334</v>
      </c>
      <c r="K72">
        <v>5</v>
      </c>
      <c r="N72" s="313" t="s">
        <v>1348</v>
      </c>
      <c r="O72" s="313">
        <v>3</v>
      </c>
    </row>
    <row r="73" spans="6:15" ht="17">
      <c r="F73" t="s">
        <v>51</v>
      </c>
      <c r="G73">
        <v>11</v>
      </c>
      <c r="H73" t="s">
        <v>267</v>
      </c>
      <c r="I73" t="s">
        <v>113</v>
      </c>
      <c r="J73" t="s">
        <v>1334</v>
      </c>
      <c r="K73">
        <v>2</v>
      </c>
      <c r="N73" s="313" t="s">
        <v>1348</v>
      </c>
      <c r="O73" s="313">
        <v>3</v>
      </c>
    </row>
    <row r="74" spans="6:15">
      <c r="F74" t="s">
        <v>34</v>
      </c>
      <c r="G74">
        <v>7</v>
      </c>
      <c r="H74" t="s">
        <v>267</v>
      </c>
      <c r="I74" t="s">
        <v>110</v>
      </c>
      <c r="J74" t="s">
        <v>1334</v>
      </c>
      <c r="K74">
        <v>1</v>
      </c>
    </row>
    <row r="75" spans="6:15">
      <c r="F75" t="s">
        <v>22</v>
      </c>
      <c r="G75">
        <v>13</v>
      </c>
      <c r="H75" t="s">
        <v>267</v>
      </c>
      <c r="I75" t="s">
        <v>454</v>
      </c>
      <c r="J75" t="s">
        <v>1334</v>
      </c>
      <c r="K75">
        <v>1</v>
      </c>
    </row>
    <row r="76" spans="6:15">
      <c r="F76" t="s">
        <v>51</v>
      </c>
      <c r="G76">
        <v>11</v>
      </c>
      <c r="H76" t="s">
        <v>267</v>
      </c>
      <c r="I76" t="s">
        <v>119</v>
      </c>
      <c r="J76" t="s">
        <v>1334</v>
      </c>
      <c r="K76">
        <v>1</v>
      </c>
    </row>
    <row r="77" spans="6:15">
      <c r="F77" t="s">
        <v>22</v>
      </c>
      <c r="G77">
        <v>13</v>
      </c>
      <c r="H77" t="s">
        <v>268</v>
      </c>
      <c r="I77" t="s">
        <v>125</v>
      </c>
      <c r="J77" t="s">
        <v>1334</v>
      </c>
      <c r="K77">
        <v>38</v>
      </c>
    </row>
    <row r="78" spans="6:15">
      <c r="F78" t="s">
        <v>433</v>
      </c>
      <c r="G78">
        <v>6</v>
      </c>
      <c r="H78" t="s">
        <v>268</v>
      </c>
      <c r="I78" t="s">
        <v>126</v>
      </c>
      <c r="J78" t="s">
        <v>1334</v>
      </c>
      <c r="K78">
        <v>25</v>
      </c>
    </row>
    <row r="79" spans="6:15">
      <c r="F79" t="s">
        <v>51</v>
      </c>
      <c r="G79">
        <v>11</v>
      </c>
      <c r="H79" t="s">
        <v>268</v>
      </c>
      <c r="I79" t="s">
        <v>156</v>
      </c>
      <c r="J79" t="s">
        <v>1334</v>
      </c>
      <c r="K79">
        <v>16</v>
      </c>
    </row>
    <row r="80" spans="6:15">
      <c r="F80" t="s">
        <v>36</v>
      </c>
      <c r="G80">
        <v>10</v>
      </c>
      <c r="H80" t="s">
        <v>268</v>
      </c>
      <c r="I80" t="s">
        <v>460</v>
      </c>
      <c r="J80" t="s">
        <v>1334</v>
      </c>
      <c r="K80">
        <v>1</v>
      </c>
    </row>
    <row r="81" spans="6:11">
      <c r="F81" t="s">
        <v>433</v>
      </c>
      <c r="G81">
        <v>6</v>
      </c>
      <c r="H81" t="s">
        <v>268</v>
      </c>
      <c r="I81" t="s">
        <v>470</v>
      </c>
      <c r="J81" t="s">
        <v>1334</v>
      </c>
      <c r="K81">
        <v>1</v>
      </c>
    </row>
    <row r="82" spans="6:11">
      <c r="F82" t="s">
        <v>13</v>
      </c>
      <c r="G82">
        <v>14</v>
      </c>
      <c r="H82" t="s">
        <v>268</v>
      </c>
      <c r="I82" t="s">
        <v>148</v>
      </c>
      <c r="J82" t="s">
        <v>1334</v>
      </c>
      <c r="K82">
        <v>1</v>
      </c>
    </row>
    <row r="83" spans="6:11">
      <c r="F83" t="s">
        <v>34</v>
      </c>
      <c r="G83">
        <v>7</v>
      </c>
      <c r="H83" t="s">
        <v>268</v>
      </c>
      <c r="I83" t="s">
        <v>163</v>
      </c>
      <c r="J83" t="s">
        <v>1334</v>
      </c>
      <c r="K83">
        <v>1</v>
      </c>
    </row>
    <row r="84" spans="6:11">
      <c r="F84" t="s">
        <v>13</v>
      </c>
      <c r="G84">
        <v>14</v>
      </c>
      <c r="H84" t="s">
        <v>268</v>
      </c>
      <c r="I84" t="s">
        <v>164</v>
      </c>
      <c r="J84" t="s">
        <v>1334</v>
      </c>
      <c r="K84">
        <v>1</v>
      </c>
    </row>
    <row r="85" spans="6:11">
      <c r="F85" t="s">
        <v>433</v>
      </c>
      <c r="G85">
        <v>6</v>
      </c>
      <c r="H85" t="s">
        <v>268</v>
      </c>
      <c r="I85" t="s">
        <v>155</v>
      </c>
      <c r="J85" t="s">
        <v>1334</v>
      </c>
      <c r="K85">
        <v>1</v>
      </c>
    </row>
    <row r="86" spans="6:11">
      <c r="F86" t="s">
        <v>51</v>
      </c>
      <c r="G86">
        <v>11</v>
      </c>
      <c r="H86" t="s">
        <v>269</v>
      </c>
      <c r="I86" t="s">
        <v>190</v>
      </c>
      <c r="J86" t="s">
        <v>1334</v>
      </c>
      <c r="K86">
        <v>6</v>
      </c>
    </row>
    <row r="87" spans="6:11">
      <c r="F87" t="s">
        <v>50</v>
      </c>
      <c r="G87">
        <v>14</v>
      </c>
      <c r="H87" t="s">
        <v>269</v>
      </c>
      <c r="I87" t="s">
        <v>573</v>
      </c>
      <c r="J87" t="s">
        <v>1334</v>
      </c>
      <c r="K87">
        <v>2</v>
      </c>
    </row>
    <row r="88" spans="6:11">
      <c r="F88" t="s">
        <v>34</v>
      </c>
      <c r="G88">
        <v>7</v>
      </c>
      <c r="H88" t="s">
        <v>269</v>
      </c>
      <c r="I88" t="s">
        <v>481</v>
      </c>
      <c r="J88" t="s">
        <v>1334</v>
      </c>
      <c r="K88">
        <v>1</v>
      </c>
    </row>
    <row r="89" spans="6:11">
      <c r="F89" t="s">
        <v>14</v>
      </c>
      <c r="G89">
        <v>13</v>
      </c>
      <c r="H89" t="s">
        <v>1333</v>
      </c>
      <c r="I89" t="s">
        <v>1342</v>
      </c>
      <c r="J89" t="s">
        <v>1334</v>
      </c>
      <c r="K89">
        <v>5</v>
      </c>
    </row>
    <row r="90" spans="6:11">
      <c r="F90" t="s">
        <v>25</v>
      </c>
      <c r="G90">
        <v>9</v>
      </c>
      <c r="H90" t="s">
        <v>1333</v>
      </c>
      <c r="I90" t="s">
        <v>327</v>
      </c>
      <c r="J90" t="s">
        <v>1334</v>
      </c>
      <c r="K90">
        <v>4</v>
      </c>
    </row>
    <row r="91" spans="6:11">
      <c r="F91" t="s">
        <v>12</v>
      </c>
      <c r="G91">
        <v>11</v>
      </c>
      <c r="H91" t="s">
        <v>1333</v>
      </c>
      <c r="I91" t="s">
        <v>695</v>
      </c>
      <c r="J91" t="s">
        <v>1334</v>
      </c>
      <c r="K91">
        <v>1</v>
      </c>
    </row>
    <row r="92" spans="6:11">
      <c r="F92" t="s">
        <v>52</v>
      </c>
      <c r="G92">
        <v>9</v>
      </c>
      <c r="H92" t="s">
        <v>1333</v>
      </c>
      <c r="I92" t="s">
        <v>684</v>
      </c>
      <c r="J92" t="s">
        <v>1334</v>
      </c>
      <c r="K92">
        <v>1</v>
      </c>
    </row>
    <row r="93" spans="6:11">
      <c r="F93" t="s">
        <v>40</v>
      </c>
      <c r="G93">
        <v>6</v>
      </c>
      <c r="H93" t="s">
        <v>1333</v>
      </c>
      <c r="I93" t="s">
        <v>490</v>
      </c>
      <c r="J93" t="s">
        <v>1334</v>
      </c>
      <c r="K93">
        <v>1</v>
      </c>
    </row>
    <row r="94" spans="6:11">
      <c r="F94" t="s">
        <v>34</v>
      </c>
      <c r="G94">
        <v>7</v>
      </c>
      <c r="H94" t="s">
        <v>273</v>
      </c>
      <c r="I94" t="s">
        <v>599</v>
      </c>
      <c r="J94" t="s">
        <v>1334</v>
      </c>
      <c r="K94">
        <v>1</v>
      </c>
    </row>
    <row r="95" spans="6:11">
      <c r="F95" t="s">
        <v>52</v>
      </c>
      <c r="G95">
        <v>9</v>
      </c>
      <c r="H95" t="s">
        <v>273</v>
      </c>
      <c r="I95" t="s">
        <v>213</v>
      </c>
      <c r="J95" t="s">
        <v>1334</v>
      </c>
      <c r="K95">
        <v>1</v>
      </c>
    </row>
    <row r="96" spans="6:11">
      <c r="F96" t="s">
        <v>50</v>
      </c>
      <c r="G96">
        <v>14</v>
      </c>
      <c r="H96" t="s">
        <v>266</v>
      </c>
      <c r="I96" t="s">
        <v>15</v>
      </c>
      <c r="J96" t="s">
        <v>1335</v>
      </c>
      <c r="K96">
        <v>8</v>
      </c>
    </row>
    <row r="97" spans="6:11">
      <c r="F97" t="s">
        <v>16</v>
      </c>
      <c r="G97">
        <v>7</v>
      </c>
      <c r="H97" t="s">
        <v>266</v>
      </c>
      <c r="I97" t="s">
        <v>436</v>
      </c>
      <c r="J97" t="s">
        <v>1335</v>
      </c>
      <c r="K97">
        <v>5</v>
      </c>
    </row>
    <row r="98" spans="6:11">
      <c r="F98" t="s">
        <v>14</v>
      </c>
      <c r="G98">
        <v>13</v>
      </c>
      <c r="H98" t="s">
        <v>266</v>
      </c>
      <c r="I98" t="s">
        <v>41</v>
      </c>
      <c r="J98" t="s">
        <v>1335</v>
      </c>
      <c r="K98">
        <v>5</v>
      </c>
    </row>
    <row r="99" spans="6:11">
      <c r="F99" t="s">
        <v>38</v>
      </c>
      <c r="G99">
        <v>9</v>
      </c>
      <c r="H99" t="s">
        <v>266</v>
      </c>
      <c r="I99" t="s">
        <v>594</v>
      </c>
      <c r="J99" t="s">
        <v>1335</v>
      </c>
      <c r="K99">
        <v>2</v>
      </c>
    </row>
    <row r="100" spans="6:11">
      <c r="F100" t="s">
        <v>53</v>
      </c>
      <c r="G100">
        <v>9</v>
      </c>
      <c r="H100" t="s">
        <v>266</v>
      </c>
      <c r="I100" t="s">
        <v>55</v>
      </c>
      <c r="J100" t="s">
        <v>1335</v>
      </c>
      <c r="K100">
        <v>1</v>
      </c>
    </row>
    <row r="101" spans="6:11">
      <c r="F101" t="s">
        <v>12</v>
      </c>
      <c r="G101">
        <v>11</v>
      </c>
      <c r="H101" t="s">
        <v>267</v>
      </c>
      <c r="I101" t="s">
        <v>86</v>
      </c>
      <c r="J101" t="s">
        <v>1335</v>
      </c>
      <c r="K101">
        <v>17</v>
      </c>
    </row>
    <row r="102" spans="6:11">
      <c r="F102" t="s">
        <v>25</v>
      </c>
      <c r="G102">
        <v>9</v>
      </c>
      <c r="H102" t="s">
        <v>267</v>
      </c>
      <c r="I102" t="s">
        <v>564</v>
      </c>
      <c r="J102" t="s">
        <v>1335</v>
      </c>
      <c r="K102">
        <v>6</v>
      </c>
    </row>
    <row r="103" spans="6:11">
      <c r="F103" t="s">
        <v>49</v>
      </c>
      <c r="G103">
        <v>11</v>
      </c>
      <c r="H103" t="s">
        <v>267</v>
      </c>
      <c r="I103" t="s">
        <v>569</v>
      </c>
      <c r="J103" t="s">
        <v>1335</v>
      </c>
      <c r="K103">
        <v>4</v>
      </c>
    </row>
    <row r="104" spans="6:11">
      <c r="F104" t="s">
        <v>2</v>
      </c>
      <c r="G104">
        <v>14</v>
      </c>
      <c r="H104" t="s">
        <v>267</v>
      </c>
      <c r="I104" t="s">
        <v>103</v>
      </c>
      <c r="J104" t="s">
        <v>1335</v>
      </c>
      <c r="K104">
        <v>4</v>
      </c>
    </row>
    <row r="105" spans="6:11">
      <c r="F105" t="s">
        <v>12</v>
      </c>
      <c r="G105">
        <v>11</v>
      </c>
      <c r="H105" t="s">
        <v>267</v>
      </c>
      <c r="I105" t="s">
        <v>92</v>
      </c>
      <c r="J105" t="s">
        <v>1335</v>
      </c>
      <c r="K105">
        <v>1</v>
      </c>
    </row>
    <row r="106" spans="6:11">
      <c r="F106" t="s">
        <v>14</v>
      </c>
      <c r="G106">
        <v>13</v>
      </c>
      <c r="H106" t="s">
        <v>267</v>
      </c>
      <c r="I106" t="s">
        <v>598</v>
      </c>
      <c r="J106" t="s">
        <v>1335</v>
      </c>
      <c r="K106">
        <v>1</v>
      </c>
    </row>
    <row r="107" spans="6:11">
      <c r="F107" t="s">
        <v>29</v>
      </c>
      <c r="G107">
        <v>10</v>
      </c>
      <c r="H107" t="s">
        <v>267</v>
      </c>
      <c r="I107" t="s">
        <v>107</v>
      </c>
      <c r="J107" t="s">
        <v>1335</v>
      </c>
      <c r="K107">
        <v>1</v>
      </c>
    </row>
    <row r="108" spans="6:11">
      <c r="F108" t="s">
        <v>34</v>
      </c>
      <c r="G108">
        <v>7</v>
      </c>
      <c r="H108" t="s">
        <v>267</v>
      </c>
      <c r="I108" t="s">
        <v>445</v>
      </c>
      <c r="J108" t="s">
        <v>1335</v>
      </c>
      <c r="K108">
        <v>1</v>
      </c>
    </row>
    <row r="109" spans="6:11">
      <c r="F109" t="s">
        <v>10</v>
      </c>
      <c r="G109">
        <v>14</v>
      </c>
      <c r="H109" t="s">
        <v>268</v>
      </c>
      <c r="I109" t="s">
        <v>144</v>
      </c>
      <c r="J109" t="s">
        <v>1335</v>
      </c>
      <c r="K109">
        <v>14</v>
      </c>
    </row>
    <row r="110" spans="6:11">
      <c r="F110" t="s">
        <v>53</v>
      </c>
      <c r="G110">
        <v>9</v>
      </c>
      <c r="H110" t="s">
        <v>268</v>
      </c>
      <c r="I110" t="s">
        <v>140</v>
      </c>
      <c r="J110" t="s">
        <v>1335</v>
      </c>
      <c r="K110">
        <v>7</v>
      </c>
    </row>
    <row r="111" spans="6:11">
      <c r="F111" t="s">
        <v>53</v>
      </c>
      <c r="G111">
        <v>9</v>
      </c>
      <c r="H111" t="s">
        <v>268</v>
      </c>
      <c r="I111" t="s">
        <v>151</v>
      </c>
      <c r="J111" t="s">
        <v>1335</v>
      </c>
      <c r="K111">
        <v>6</v>
      </c>
    </row>
    <row r="112" spans="6:11">
      <c r="F112" t="s">
        <v>16</v>
      </c>
      <c r="G112">
        <v>7</v>
      </c>
      <c r="H112" t="s">
        <v>268</v>
      </c>
      <c r="I112" t="s">
        <v>476</v>
      </c>
      <c r="J112" t="s">
        <v>1335</v>
      </c>
      <c r="K112">
        <v>4</v>
      </c>
    </row>
    <row r="113" spans="6:11">
      <c r="F113" t="s">
        <v>4</v>
      </c>
      <c r="G113">
        <v>14</v>
      </c>
      <c r="H113" t="s">
        <v>268</v>
      </c>
      <c r="I113" t="s">
        <v>170</v>
      </c>
      <c r="J113" t="s">
        <v>1335</v>
      </c>
      <c r="K113">
        <v>3</v>
      </c>
    </row>
    <row r="114" spans="6:11">
      <c r="F114" t="s">
        <v>40</v>
      </c>
      <c r="G114">
        <v>6</v>
      </c>
      <c r="H114" t="s">
        <v>268</v>
      </c>
      <c r="I114" t="s">
        <v>161</v>
      </c>
      <c r="J114" t="s">
        <v>1335</v>
      </c>
      <c r="K114">
        <v>3</v>
      </c>
    </row>
    <row r="115" spans="6:11">
      <c r="F115" t="s">
        <v>46</v>
      </c>
      <c r="G115">
        <v>10</v>
      </c>
      <c r="H115" t="s">
        <v>268</v>
      </c>
      <c r="I115" t="s">
        <v>472</v>
      </c>
      <c r="J115" t="s">
        <v>1335</v>
      </c>
      <c r="K115">
        <v>2</v>
      </c>
    </row>
    <row r="116" spans="6:11">
      <c r="F116" t="s">
        <v>51</v>
      </c>
      <c r="G116">
        <v>11</v>
      </c>
      <c r="H116" t="s">
        <v>268</v>
      </c>
      <c r="I116" t="s">
        <v>580</v>
      </c>
      <c r="J116" t="s">
        <v>1335</v>
      </c>
      <c r="K116">
        <v>1</v>
      </c>
    </row>
    <row r="117" spans="6:11">
      <c r="F117" t="s">
        <v>20</v>
      </c>
      <c r="G117">
        <v>7</v>
      </c>
      <c r="H117" t="s">
        <v>268</v>
      </c>
      <c r="I117" t="s">
        <v>605</v>
      </c>
      <c r="J117" t="s">
        <v>1335</v>
      </c>
      <c r="K117">
        <v>1</v>
      </c>
    </row>
    <row r="118" spans="6:11">
      <c r="F118" t="s">
        <v>16</v>
      </c>
      <c r="G118">
        <v>7</v>
      </c>
      <c r="H118" t="s">
        <v>268</v>
      </c>
      <c r="I118" t="s">
        <v>465</v>
      </c>
      <c r="J118" t="s">
        <v>1335</v>
      </c>
      <c r="K118">
        <v>1</v>
      </c>
    </row>
    <row r="119" spans="6:11">
      <c r="F119" t="s">
        <v>49</v>
      </c>
      <c r="G119">
        <v>11</v>
      </c>
      <c r="H119" t="s">
        <v>269</v>
      </c>
      <c r="I119" t="s">
        <v>180</v>
      </c>
      <c r="J119" t="s">
        <v>1335</v>
      </c>
      <c r="K119">
        <v>3</v>
      </c>
    </row>
    <row r="120" spans="6:11">
      <c r="F120" t="s">
        <v>40</v>
      </c>
      <c r="G120">
        <v>6</v>
      </c>
      <c r="H120" t="s">
        <v>269</v>
      </c>
      <c r="I120" t="s">
        <v>188</v>
      </c>
      <c r="J120" t="s">
        <v>1335</v>
      </c>
      <c r="K120">
        <v>1</v>
      </c>
    </row>
    <row r="121" spans="6:11">
      <c r="F121" t="s">
        <v>24</v>
      </c>
      <c r="G121">
        <v>9</v>
      </c>
      <c r="H121" t="s">
        <v>269</v>
      </c>
      <c r="I121" t="s">
        <v>198</v>
      </c>
      <c r="J121" t="s">
        <v>1335</v>
      </c>
      <c r="K121">
        <v>1</v>
      </c>
    </row>
    <row r="122" spans="6:11">
      <c r="F122" t="s">
        <v>27</v>
      </c>
      <c r="G122">
        <v>8</v>
      </c>
      <c r="H122" t="s">
        <v>1333</v>
      </c>
      <c r="I122" t="s">
        <v>229</v>
      </c>
      <c r="J122" t="s">
        <v>1335</v>
      </c>
      <c r="K122">
        <v>8</v>
      </c>
    </row>
    <row r="123" spans="6:11">
      <c r="F123" t="s">
        <v>18</v>
      </c>
      <c r="G123">
        <v>11</v>
      </c>
      <c r="H123" t="s">
        <v>1333</v>
      </c>
      <c r="I123" t="s">
        <v>238</v>
      </c>
      <c r="J123" t="s">
        <v>1335</v>
      </c>
      <c r="K123">
        <v>8</v>
      </c>
    </row>
    <row r="124" spans="6:11">
      <c r="F124" t="s">
        <v>48</v>
      </c>
      <c r="G124">
        <v>6</v>
      </c>
      <c r="H124" t="s">
        <v>1333</v>
      </c>
      <c r="I124" t="s">
        <v>1343</v>
      </c>
      <c r="J124" t="s">
        <v>1335</v>
      </c>
      <c r="K124">
        <v>6</v>
      </c>
    </row>
    <row r="125" spans="6:11">
      <c r="F125" t="s">
        <v>433</v>
      </c>
      <c r="G125">
        <v>6</v>
      </c>
      <c r="H125" t="s">
        <v>1333</v>
      </c>
      <c r="I125" t="s">
        <v>338</v>
      </c>
      <c r="J125" t="s">
        <v>1335</v>
      </c>
      <c r="K125">
        <v>5</v>
      </c>
    </row>
    <row r="126" spans="6:11">
      <c r="F126" t="s">
        <v>25</v>
      </c>
      <c r="G126">
        <v>9</v>
      </c>
      <c r="H126" t="s">
        <v>1333</v>
      </c>
      <c r="I126" t="s">
        <v>246</v>
      </c>
      <c r="J126" t="s">
        <v>1335</v>
      </c>
      <c r="K126">
        <v>5</v>
      </c>
    </row>
    <row r="127" spans="6:11">
      <c r="F127" t="s">
        <v>2</v>
      </c>
      <c r="G127">
        <v>14</v>
      </c>
      <c r="H127" t="s">
        <v>1333</v>
      </c>
      <c r="I127" t="s">
        <v>712</v>
      </c>
      <c r="J127" t="s">
        <v>1335</v>
      </c>
      <c r="K127">
        <v>1</v>
      </c>
    </row>
    <row r="128" spans="6:11">
      <c r="F128" t="s">
        <v>36</v>
      </c>
      <c r="G128">
        <v>10</v>
      </c>
      <c r="H128" t="s">
        <v>1333</v>
      </c>
      <c r="I128" t="s">
        <v>1344</v>
      </c>
      <c r="J128" t="s">
        <v>1335</v>
      </c>
      <c r="K128">
        <v>1</v>
      </c>
    </row>
    <row r="129" spans="6:11">
      <c r="F129" t="s">
        <v>50</v>
      </c>
      <c r="G129">
        <v>14</v>
      </c>
      <c r="H129" t="s">
        <v>1333</v>
      </c>
      <c r="I129" t="s">
        <v>510</v>
      </c>
      <c r="J129" t="s">
        <v>1335</v>
      </c>
      <c r="K129">
        <v>1</v>
      </c>
    </row>
    <row r="130" spans="6:11">
      <c r="F130" t="s">
        <v>51</v>
      </c>
      <c r="G130">
        <v>11</v>
      </c>
      <c r="H130" t="s">
        <v>273</v>
      </c>
      <c r="I130" t="s">
        <v>218</v>
      </c>
      <c r="J130" t="s">
        <v>1335</v>
      </c>
      <c r="K130">
        <v>1</v>
      </c>
    </row>
    <row r="131" spans="6:11">
      <c r="F131" t="s">
        <v>4</v>
      </c>
      <c r="G131">
        <v>14</v>
      </c>
      <c r="H131" t="s">
        <v>266</v>
      </c>
      <c r="I131" t="s">
        <v>3</v>
      </c>
      <c r="J131" t="s">
        <v>1336</v>
      </c>
      <c r="K131">
        <v>11</v>
      </c>
    </row>
    <row r="132" spans="6:11">
      <c r="F132" t="s">
        <v>433</v>
      </c>
      <c r="G132">
        <v>6</v>
      </c>
      <c r="H132" t="s">
        <v>266</v>
      </c>
      <c r="I132" t="s">
        <v>43</v>
      </c>
      <c r="J132" t="s">
        <v>1336</v>
      </c>
      <c r="K132">
        <v>3</v>
      </c>
    </row>
    <row r="133" spans="6:11">
      <c r="F133" t="s">
        <v>51</v>
      </c>
      <c r="G133">
        <v>11</v>
      </c>
      <c r="H133" t="s">
        <v>266</v>
      </c>
      <c r="I133" t="s">
        <v>434</v>
      </c>
      <c r="J133" t="s">
        <v>1336</v>
      </c>
      <c r="K133">
        <v>1</v>
      </c>
    </row>
    <row r="134" spans="6:11">
      <c r="F134" t="s">
        <v>51</v>
      </c>
      <c r="G134">
        <v>11</v>
      </c>
      <c r="H134" t="s">
        <v>266</v>
      </c>
      <c r="I134" t="s">
        <v>58</v>
      </c>
      <c r="J134" t="s">
        <v>1336</v>
      </c>
      <c r="K134">
        <v>1</v>
      </c>
    </row>
    <row r="135" spans="6:11">
      <c r="F135" t="s">
        <v>53</v>
      </c>
      <c r="G135">
        <v>9</v>
      </c>
      <c r="H135" t="s">
        <v>267</v>
      </c>
      <c r="I135" t="s">
        <v>70</v>
      </c>
      <c r="J135" t="s">
        <v>1336</v>
      </c>
      <c r="K135">
        <v>16</v>
      </c>
    </row>
    <row r="136" spans="6:11">
      <c r="F136" t="s">
        <v>48</v>
      </c>
      <c r="G136">
        <v>6</v>
      </c>
      <c r="H136" t="s">
        <v>267</v>
      </c>
      <c r="I136" t="s">
        <v>82</v>
      </c>
      <c r="J136" t="s">
        <v>1336</v>
      </c>
      <c r="K136">
        <v>14</v>
      </c>
    </row>
    <row r="137" spans="6:11">
      <c r="F137" t="s">
        <v>29</v>
      </c>
      <c r="G137">
        <v>10</v>
      </c>
      <c r="H137" t="s">
        <v>267</v>
      </c>
      <c r="I137" t="s">
        <v>83</v>
      </c>
      <c r="J137" t="s">
        <v>1336</v>
      </c>
      <c r="K137">
        <v>7</v>
      </c>
    </row>
    <row r="138" spans="6:11">
      <c r="F138" t="s">
        <v>10</v>
      </c>
      <c r="G138">
        <v>14</v>
      </c>
      <c r="H138" t="s">
        <v>267</v>
      </c>
      <c r="I138" t="s">
        <v>634</v>
      </c>
      <c r="J138" t="s">
        <v>1336</v>
      </c>
      <c r="K138">
        <v>5</v>
      </c>
    </row>
    <row r="139" spans="6:11">
      <c r="F139" t="s">
        <v>20</v>
      </c>
      <c r="G139">
        <v>7</v>
      </c>
      <c r="H139" t="s">
        <v>267</v>
      </c>
      <c r="I139" t="s">
        <v>934</v>
      </c>
      <c r="J139" t="s">
        <v>1336</v>
      </c>
      <c r="K139">
        <v>3</v>
      </c>
    </row>
    <row r="140" spans="6:11">
      <c r="F140" t="s">
        <v>25</v>
      </c>
      <c r="G140">
        <v>9</v>
      </c>
      <c r="H140" t="s">
        <v>267</v>
      </c>
      <c r="I140" t="s">
        <v>662</v>
      </c>
      <c r="J140" t="s">
        <v>1336</v>
      </c>
      <c r="K140">
        <v>3</v>
      </c>
    </row>
    <row r="141" spans="6:11">
      <c r="F141" t="s">
        <v>29</v>
      </c>
      <c r="G141">
        <v>10</v>
      </c>
      <c r="H141" t="s">
        <v>267</v>
      </c>
      <c r="I141" t="s">
        <v>444</v>
      </c>
      <c r="J141" t="s">
        <v>1336</v>
      </c>
      <c r="K141">
        <v>1</v>
      </c>
    </row>
    <row r="142" spans="6:11">
      <c r="F142" t="s">
        <v>49</v>
      </c>
      <c r="G142">
        <v>11</v>
      </c>
      <c r="H142" t="s">
        <v>267</v>
      </c>
      <c r="I142" t="s">
        <v>926</v>
      </c>
      <c r="J142" t="s">
        <v>1336</v>
      </c>
      <c r="K142">
        <v>1</v>
      </c>
    </row>
    <row r="143" spans="6:11">
      <c r="F143" t="s">
        <v>4</v>
      </c>
      <c r="G143">
        <v>14</v>
      </c>
      <c r="H143" t="s">
        <v>267</v>
      </c>
      <c r="I143" t="s">
        <v>575</v>
      </c>
      <c r="J143" t="s">
        <v>1336</v>
      </c>
      <c r="K143">
        <v>1</v>
      </c>
    </row>
    <row r="144" spans="6:11">
      <c r="F144" t="s">
        <v>16</v>
      </c>
      <c r="G144">
        <v>7</v>
      </c>
      <c r="H144" t="s">
        <v>268</v>
      </c>
      <c r="I144" t="s">
        <v>168</v>
      </c>
      <c r="J144" t="s">
        <v>1336</v>
      </c>
      <c r="K144">
        <v>15</v>
      </c>
    </row>
    <row r="145" spans="6:11">
      <c r="F145" t="s">
        <v>50</v>
      </c>
      <c r="G145">
        <v>14</v>
      </c>
      <c r="H145" t="s">
        <v>268</v>
      </c>
      <c r="I145" t="s">
        <v>459</v>
      </c>
      <c r="J145" t="s">
        <v>1336</v>
      </c>
      <c r="K145">
        <v>12</v>
      </c>
    </row>
    <row r="146" spans="6:11">
      <c r="F146" t="s">
        <v>22</v>
      </c>
      <c r="G146">
        <v>13</v>
      </c>
      <c r="H146" t="s">
        <v>268</v>
      </c>
      <c r="I146" t="s">
        <v>169</v>
      </c>
      <c r="J146" t="s">
        <v>1336</v>
      </c>
      <c r="K146">
        <v>9</v>
      </c>
    </row>
    <row r="147" spans="6:11">
      <c r="F147" t="s">
        <v>22</v>
      </c>
      <c r="G147">
        <v>13</v>
      </c>
      <c r="H147" t="s">
        <v>268</v>
      </c>
      <c r="I147" t="s">
        <v>133</v>
      </c>
      <c r="J147" t="s">
        <v>1336</v>
      </c>
      <c r="K147">
        <v>5</v>
      </c>
    </row>
    <row r="148" spans="6:11">
      <c r="F148" t="s">
        <v>2</v>
      </c>
      <c r="G148">
        <v>14</v>
      </c>
      <c r="H148" t="s">
        <v>268</v>
      </c>
      <c r="I148" t="s">
        <v>132</v>
      </c>
      <c r="J148" t="s">
        <v>1336</v>
      </c>
      <c r="K148">
        <v>5</v>
      </c>
    </row>
    <row r="149" spans="6:11">
      <c r="F149" t="s">
        <v>36</v>
      </c>
      <c r="G149">
        <v>10</v>
      </c>
      <c r="H149" t="s">
        <v>269</v>
      </c>
      <c r="I149" t="s">
        <v>179</v>
      </c>
      <c r="J149" t="s">
        <v>1336</v>
      </c>
      <c r="K149">
        <v>6</v>
      </c>
    </row>
    <row r="150" spans="6:11">
      <c r="F150" t="s">
        <v>10</v>
      </c>
      <c r="G150">
        <v>14</v>
      </c>
      <c r="H150" t="s">
        <v>269</v>
      </c>
      <c r="I150" t="s">
        <v>565</v>
      </c>
      <c r="J150" t="s">
        <v>1336</v>
      </c>
      <c r="K150">
        <v>5</v>
      </c>
    </row>
    <row r="151" spans="6:11">
      <c r="F151" t="s">
        <v>27</v>
      </c>
      <c r="G151">
        <v>8</v>
      </c>
      <c r="H151" t="s">
        <v>269</v>
      </c>
      <c r="I151" t="s">
        <v>181</v>
      </c>
      <c r="J151" t="s">
        <v>1336</v>
      </c>
      <c r="K151">
        <v>4</v>
      </c>
    </row>
    <row r="152" spans="6:11">
      <c r="F152" t="s">
        <v>42</v>
      </c>
      <c r="G152">
        <v>10</v>
      </c>
      <c r="H152" t="s">
        <v>269</v>
      </c>
      <c r="I152" t="s">
        <v>639</v>
      </c>
      <c r="J152" t="s">
        <v>1336</v>
      </c>
      <c r="K152">
        <v>2</v>
      </c>
    </row>
    <row r="153" spans="6:11">
      <c r="F153" t="s">
        <v>18</v>
      </c>
      <c r="G153">
        <v>11</v>
      </c>
      <c r="H153" t="s">
        <v>1333</v>
      </c>
      <c r="I153" t="s">
        <v>325</v>
      </c>
      <c r="J153" t="s">
        <v>1336</v>
      </c>
      <c r="K153">
        <v>5</v>
      </c>
    </row>
    <row r="154" spans="6:11">
      <c r="F154" t="s">
        <v>4</v>
      </c>
      <c r="G154">
        <v>14</v>
      </c>
      <c r="H154" t="s">
        <v>1333</v>
      </c>
      <c r="I154" t="s">
        <v>515</v>
      </c>
      <c r="J154" t="s">
        <v>1336</v>
      </c>
      <c r="K154">
        <v>4</v>
      </c>
    </row>
    <row r="155" spans="6:11">
      <c r="F155" t="s">
        <v>46</v>
      </c>
      <c r="G155">
        <v>10</v>
      </c>
      <c r="H155" t="s">
        <v>1333</v>
      </c>
      <c r="I155" t="s">
        <v>516</v>
      </c>
      <c r="J155" t="s">
        <v>1336</v>
      </c>
      <c r="K155">
        <v>3</v>
      </c>
    </row>
    <row r="156" spans="6:11">
      <c r="F156" t="s">
        <v>24</v>
      </c>
      <c r="G156">
        <v>9</v>
      </c>
      <c r="H156" t="s">
        <v>1333</v>
      </c>
      <c r="I156" t="s">
        <v>685</v>
      </c>
      <c r="J156" t="s">
        <v>1336</v>
      </c>
      <c r="K156">
        <v>1</v>
      </c>
    </row>
    <row r="157" spans="6:11">
      <c r="F157" t="s">
        <v>18</v>
      </c>
      <c r="G157">
        <v>11</v>
      </c>
      <c r="H157" t="s">
        <v>1333</v>
      </c>
      <c r="I157" t="s">
        <v>705</v>
      </c>
      <c r="J157" t="s">
        <v>1336</v>
      </c>
      <c r="K157">
        <v>1</v>
      </c>
    </row>
    <row r="158" spans="6:11">
      <c r="F158" t="s">
        <v>14</v>
      </c>
      <c r="G158">
        <v>13</v>
      </c>
      <c r="H158" t="s">
        <v>1333</v>
      </c>
      <c r="I158" t="s">
        <v>249</v>
      </c>
      <c r="J158" t="s">
        <v>1336</v>
      </c>
      <c r="K158">
        <v>1</v>
      </c>
    </row>
    <row r="159" spans="6:11">
      <c r="F159" t="s">
        <v>14</v>
      </c>
      <c r="G159">
        <v>13</v>
      </c>
      <c r="H159" t="s">
        <v>273</v>
      </c>
      <c r="I159" t="s">
        <v>219</v>
      </c>
      <c r="J159" t="s">
        <v>1336</v>
      </c>
      <c r="K159">
        <v>2</v>
      </c>
    </row>
    <row r="160" spans="6:11">
      <c r="F160" t="s">
        <v>10</v>
      </c>
      <c r="G160">
        <v>14</v>
      </c>
      <c r="H160" t="s">
        <v>273</v>
      </c>
      <c r="I160" t="s">
        <v>487</v>
      </c>
      <c r="J160" t="s">
        <v>1336</v>
      </c>
      <c r="K160">
        <v>1</v>
      </c>
    </row>
    <row r="161" spans="6:11">
      <c r="F161" t="s">
        <v>27</v>
      </c>
      <c r="G161">
        <v>8</v>
      </c>
      <c r="H161" t="s">
        <v>273</v>
      </c>
      <c r="I161" t="s">
        <v>217</v>
      </c>
      <c r="J161" t="s">
        <v>1336</v>
      </c>
      <c r="K161">
        <v>1</v>
      </c>
    </row>
    <row r="162" spans="6:11">
      <c r="F162" t="s">
        <v>12</v>
      </c>
      <c r="G162">
        <v>11</v>
      </c>
      <c r="H162" t="s">
        <v>273</v>
      </c>
      <c r="I162" t="s">
        <v>211</v>
      </c>
      <c r="J162" t="s">
        <v>1336</v>
      </c>
      <c r="K162">
        <v>1</v>
      </c>
    </row>
    <row r="163" spans="6:11">
      <c r="F163" t="s">
        <v>52</v>
      </c>
      <c r="G163">
        <v>9</v>
      </c>
      <c r="H163" t="s">
        <v>266</v>
      </c>
      <c r="I163" t="s">
        <v>11</v>
      </c>
      <c r="J163" t="s">
        <v>1337</v>
      </c>
      <c r="K163">
        <v>10</v>
      </c>
    </row>
    <row r="164" spans="6:11">
      <c r="F164" t="s">
        <v>42</v>
      </c>
      <c r="G164">
        <v>10</v>
      </c>
      <c r="H164" t="s">
        <v>266</v>
      </c>
      <c r="I164" t="s">
        <v>1028</v>
      </c>
      <c r="J164" t="s">
        <v>1337</v>
      </c>
      <c r="K164">
        <v>8</v>
      </c>
    </row>
    <row r="165" spans="6:11">
      <c r="F165" t="s">
        <v>38</v>
      </c>
      <c r="G165">
        <v>9</v>
      </c>
      <c r="H165" t="s">
        <v>266</v>
      </c>
      <c r="I165" t="s">
        <v>37</v>
      </c>
      <c r="J165" t="s">
        <v>1337</v>
      </c>
      <c r="K165">
        <v>1</v>
      </c>
    </row>
    <row r="166" spans="6:11">
      <c r="F166" t="s">
        <v>14</v>
      </c>
      <c r="G166">
        <v>13</v>
      </c>
      <c r="H166" t="s">
        <v>267</v>
      </c>
      <c r="I166" t="s">
        <v>72</v>
      </c>
      <c r="J166" t="s">
        <v>1337</v>
      </c>
      <c r="K166">
        <v>21</v>
      </c>
    </row>
    <row r="167" spans="6:11">
      <c r="F167" t="s">
        <v>12</v>
      </c>
      <c r="G167">
        <v>11</v>
      </c>
      <c r="H167" t="s">
        <v>267</v>
      </c>
      <c r="I167" t="s">
        <v>99</v>
      </c>
      <c r="J167" t="s">
        <v>1337</v>
      </c>
      <c r="K167">
        <v>7</v>
      </c>
    </row>
    <row r="168" spans="6:11">
      <c r="F168" t="s">
        <v>29</v>
      </c>
      <c r="G168">
        <v>10</v>
      </c>
      <c r="H168" t="s">
        <v>267</v>
      </c>
      <c r="I168" t="s">
        <v>566</v>
      </c>
      <c r="J168" t="s">
        <v>1337</v>
      </c>
      <c r="K168">
        <v>3</v>
      </c>
    </row>
    <row r="169" spans="6:11">
      <c r="F169" t="s">
        <v>20</v>
      </c>
      <c r="G169">
        <v>7</v>
      </c>
      <c r="H169" t="s">
        <v>267</v>
      </c>
      <c r="I169" t="s">
        <v>925</v>
      </c>
      <c r="J169" t="s">
        <v>1337</v>
      </c>
      <c r="K169">
        <v>1</v>
      </c>
    </row>
    <row r="170" spans="6:11">
      <c r="F170" t="s">
        <v>40</v>
      </c>
      <c r="G170">
        <v>6</v>
      </c>
      <c r="H170" t="s">
        <v>267</v>
      </c>
      <c r="I170" t="s">
        <v>633</v>
      </c>
      <c r="J170" t="s">
        <v>1337</v>
      </c>
      <c r="K170">
        <v>1</v>
      </c>
    </row>
    <row r="171" spans="6:11">
      <c r="F171" t="s">
        <v>46</v>
      </c>
      <c r="G171">
        <v>10</v>
      </c>
      <c r="H171" t="s">
        <v>267</v>
      </c>
      <c r="I171" t="s">
        <v>636</v>
      </c>
      <c r="J171" t="s">
        <v>1337</v>
      </c>
      <c r="K171">
        <v>1</v>
      </c>
    </row>
    <row r="172" spans="6:11">
      <c r="F172" t="s">
        <v>12</v>
      </c>
      <c r="G172">
        <v>11</v>
      </c>
      <c r="H172" t="s">
        <v>268</v>
      </c>
      <c r="I172" t="s">
        <v>927</v>
      </c>
      <c r="J172" t="s">
        <v>1337</v>
      </c>
      <c r="K172">
        <v>6</v>
      </c>
    </row>
    <row r="173" spans="6:11">
      <c r="F173" t="s">
        <v>38</v>
      </c>
      <c r="G173">
        <v>9</v>
      </c>
      <c r="H173" t="s">
        <v>268</v>
      </c>
      <c r="I173" t="s">
        <v>167</v>
      </c>
      <c r="J173" t="s">
        <v>1337</v>
      </c>
      <c r="K173">
        <v>3</v>
      </c>
    </row>
    <row r="174" spans="6:11">
      <c r="F174" t="s">
        <v>27</v>
      </c>
      <c r="G174">
        <v>8</v>
      </c>
      <c r="H174" t="s">
        <v>268</v>
      </c>
      <c r="I174" t="s">
        <v>146</v>
      </c>
      <c r="J174" t="s">
        <v>1337</v>
      </c>
      <c r="K174">
        <v>3</v>
      </c>
    </row>
    <row r="175" spans="6:11">
      <c r="F175" t="s">
        <v>25</v>
      </c>
      <c r="G175">
        <v>9</v>
      </c>
      <c r="H175" t="s">
        <v>268</v>
      </c>
      <c r="I175" t="s">
        <v>474</v>
      </c>
      <c r="J175" t="s">
        <v>1337</v>
      </c>
      <c r="K175">
        <v>1</v>
      </c>
    </row>
    <row r="176" spans="6:11">
      <c r="F176" t="s">
        <v>49</v>
      </c>
      <c r="G176">
        <v>11</v>
      </c>
      <c r="H176" t="s">
        <v>268</v>
      </c>
      <c r="I176" t="s">
        <v>578</v>
      </c>
      <c r="J176" t="s">
        <v>1337</v>
      </c>
      <c r="K176">
        <v>1</v>
      </c>
    </row>
    <row r="177" spans="6:11">
      <c r="F177" t="s">
        <v>32</v>
      </c>
      <c r="G177">
        <v>14</v>
      </c>
      <c r="H177" t="s">
        <v>268</v>
      </c>
      <c r="I177" t="s">
        <v>628</v>
      </c>
      <c r="J177" t="s">
        <v>1337</v>
      </c>
      <c r="K177">
        <v>1</v>
      </c>
    </row>
    <row r="178" spans="6:11">
      <c r="F178" t="s">
        <v>34</v>
      </c>
      <c r="G178">
        <v>7</v>
      </c>
      <c r="H178" t="s">
        <v>268</v>
      </c>
      <c r="I178" t="s">
        <v>173</v>
      </c>
      <c r="J178" t="s">
        <v>1337</v>
      </c>
      <c r="K178">
        <v>1</v>
      </c>
    </row>
    <row r="179" spans="6:11">
      <c r="F179" t="s">
        <v>1</v>
      </c>
      <c r="G179">
        <v>8</v>
      </c>
      <c r="H179" t="s">
        <v>269</v>
      </c>
      <c r="I179" t="s">
        <v>175</v>
      </c>
      <c r="J179" t="s">
        <v>1337</v>
      </c>
      <c r="K179">
        <v>23</v>
      </c>
    </row>
    <row r="180" spans="6:11">
      <c r="F180" t="s">
        <v>13</v>
      </c>
      <c r="G180">
        <v>14</v>
      </c>
      <c r="H180" t="s">
        <v>269</v>
      </c>
      <c r="I180" t="s">
        <v>57</v>
      </c>
      <c r="J180" t="s">
        <v>1337</v>
      </c>
      <c r="K180">
        <v>6</v>
      </c>
    </row>
    <row r="181" spans="6:11">
      <c r="F181" t="s">
        <v>32</v>
      </c>
      <c r="G181">
        <v>14</v>
      </c>
      <c r="H181" t="s">
        <v>269</v>
      </c>
      <c r="I181" t="s">
        <v>484</v>
      </c>
      <c r="J181" t="s">
        <v>1337</v>
      </c>
      <c r="K181">
        <v>1</v>
      </c>
    </row>
    <row r="182" spans="6:11">
      <c r="F182" t="s">
        <v>13</v>
      </c>
      <c r="G182">
        <v>14</v>
      </c>
      <c r="H182" t="s">
        <v>269</v>
      </c>
      <c r="I182" t="s">
        <v>584</v>
      </c>
      <c r="J182" t="s">
        <v>1337</v>
      </c>
      <c r="K182">
        <v>1</v>
      </c>
    </row>
    <row r="183" spans="6:11">
      <c r="F183" t="s">
        <v>46</v>
      </c>
      <c r="G183">
        <v>10</v>
      </c>
      <c r="H183" t="s">
        <v>1333</v>
      </c>
      <c r="I183" t="s">
        <v>500</v>
      </c>
      <c r="J183" t="s">
        <v>1337</v>
      </c>
      <c r="K183">
        <v>1</v>
      </c>
    </row>
    <row r="184" spans="6:11">
      <c r="F184" t="s">
        <v>34</v>
      </c>
      <c r="G184">
        <v>7</v>
      </c>
      <c r="H184" t="s">
        <v>1333</v>
      </c>
      <c r="I184" t="s">
        <v>243</v>
      </c>
      <c r="J184" t="s">
        <v>1337</v>
      </c>
      <c r="K184">
        <v>1</v>
      </c>
    </row>
    <row r="185" spans="6:11">
      <c r="F185" t="s">
        <v>31</v>
      </c>
      <c r="G185">
        <v>7</v>
      </c>
      <c r="H185" t="s">
        <v>1333</v>
      </c>
      <c r="I185" t="s">
        <v>254</v>
      </c>
      <c r="J185" t="s">
        <v>1337</v>
      </c>
      <c r="K185">
        <v>1</v>
      </c>
    </row>
    <row r="186" spans="6:11">
      <c r="F186" t="s">
        <v>433</v>
      </c>
      <c r="G186">
        <v>6</v>
      </c>
      <c r="H186" t="s">
        <v>1333</v>
      </c>
      <c r="I186" t="s">
        <v>509</v>
      </c>
      <c r="J186" t="s">
        <v>1337</v>
      </c>
      <c r="K186">
        <v>1</v>
      </c>
    </row>
    <row r="187" spans="6:11">
      <c r="F187" t="s">
        <v>42</v>
      </c>
      <c r="G187">
        <v>10</v>
      </c>
      <c r="H187" t="s">
        <v>1333</v>
      </c>
      <c r="I187" t="s">
        <v>1345</v>
      </c>
      <c r="J187" t="s">
        <v>1337</v>
      </c>
      <c r="K187">
        <v>1</v>
      </c>
    </row>
    <row r="188" spans="6:11">
      <c r="F188" t="s">
        <v>50</v>
      </c>
      <c r="G188">
        <v>14</v>
      </c>
      <c r="H188" t="s">
        <v>1333</v>
      </c>
      <c r="I188" t="s">
        <v>690</v>
      </c>
      <c r="J188" t="s">
        <v>1337</v>
      </c>
      <c r="K188">
        <v>1</v>
      </c>
    </row>
    <row r="189" spans="6:11">
      <c r="F189" t="s">
        <v>18</v>
      </c>
      <c r="G189">
        <v>11</v>
      </c>
      <c r="H189" t="s">
        <v>1333</v>
      </c>
      <c r="I189" t="s">
        <v>507</v>
      </c>
      <c r="J189" t="s">
        <v>1337</v>
      </c>
      <c r="K189">
        <v>1</v>
      </c>
    </row>
    <row r="190" spans="6:11">
      <c r="F190" t="s">
        <v>433</v>
      </c>
      <c r="G190">
        <v>6</v>
      </c>
      <c r="H190" t="s">
        <v>1333</v>
      </c>
      <c r="I190" t="s">
        <v>328</v>
      </c>
      <c r="J190" t="s">
        <v>1337</v>
      </c>
      <c r="K190">
        <v>1</v>
      </c>
    </row>
    <row r="191" spans="6:11">
      <c r="F191" t="s">
        <v>29</v>
      </c>
      <c r="G191">
        <v>10</v>
      </c>
      <c r="H191" t="s">
        <v>273</v>
      </c>
      <c r="I191" t="s">
        <v>203</v>
      </c>
      <c r="J191" t="s">
        <v>1337</v>
      </c>
      <c r="K191">
        <v>7</v>
      </c>
    </row>
    <row r="192" spans="6:11">
      <c r="F192" t="s">
        <v>31</v>
      </c>
      <c r="G192">
        <v>7</v>
      </c>
      <c r="H192" t="s">
        <v>273</v>
      </c>
      <c r="I192" t="s">
        <v>215</v>
      </c>
      <c r="J192" t="s">
        <v>1337</v>
      </c>
      <c r="K192">
        <v>1</v>
      </c>
    </row>
    <row r="193" spans="6:11">
      <c r="F193" t="s">
        <v>31</v>
      </c>
      <c r="G193">
        <v>7</v>
      </c>
      <c r="H193" t="s">
        <v>266</v>
      </c>
      <c r="I193" t="s">
        <v>30</v>
      </c>
      <c r="J193" t="s">
        <v>899</v>
      </c>
      <c r="K193">
        <v>13</v>
      </c>
    </row>
    <row r="194" spans="6:11">
      <c r="F194" t="s">
        <v>8</v>
      </c>
      <c r="G194">
        <v>9</v>
      </c>
      <c r="H194" t="s">
        <v>266</v>
      </c>
      <c r="I194" t="s">
        <v>5</v>
      </c>
      <c r="J194" t="s">
        <v>899</v>
      </c>
      <c r="K194">
        <v>11</v>
      </c>
    </row>
    <row r="195" spans="6:11">
      <c r="F195" t="s">
        <v>46</v>
      </c>
      <c r="G195">
        <v>10</v>
      </c>
      <c r="H195" t="s">
        <v>266</v>
      </c>
      <c r="I195" t="s">
        <v>431</v>
      </c>
      <c r="J195" t="s">
        <v>899</v>
      </c>
      <c r="K195">
        <v>4</v>
      </c>
    </row>
    <row r="196" spans="6:11">
      <c r="F196" t="s">
        <v>2</v>
      </c>
      <c r="G196">
        <v>14</v>
      </c>
      <c r="H196" t="s">
        <v>266</v>
      </c>
      <c r="I196" t="s">
        <v>9</v>
      </c>
      <c r="J196" t="s">
        <v>899</v>
      </c>
      <c r="K196">
        <v>2</v>
      </c>
    </row>
    <row r="197" spans="6:11">
      <c r="F197" t="s">
        <v>32</v>
      </c>
      <c r="G197">
        <v>14</v>
      </c>
      <c r="H197" t="s">
        <v>266</v>
      </c>
      <c r="I197" t="s">
        <v>587</v>
      </c>
      <c r="J197" t="s">
        <v>899</v>
      </c>
      <c r="K197">
        <v>1</v>
      </c>
    </row>
    <row r="198" spans="6:11">
      <c r="F198" t="s">
        <v>4</v>
      </c>
      <c r="G198">
        <v>14</v>
      </c>
      <c r="H198" t="s">
        <v>266</v>
      </c>
      <c r="I198" t="s">
        <v>437</v>
      </c>
      <c r="J198" t="s">
        <v>899</v>
      </c>
      <c r="K198">
        <v>1</v>
      </c>
    </row>
    <row r="199" spans="6:11">
      <c r="F199" t="s">
        <v>24</v>
      </c>
      <c r="G199">
        <v>9</v>
      </c>
      <c r="H199" t="s">
        <v>267</v>
      </c>
      <c r="I199" t="s">
        <v>71</v>
      </c>
      <c r="J199" t="s">
        <v>899</v>
      </c>
      <c r="K199">
        <v>22</v>
      </c>
    </row>
    <row r="200" spans="6:11">
      <c r="F200" t="s">
        <v>8</v>
      </c>
      <c r="G200">
        <v>9</v>
      </c>
      <c r="H200" t="s">
        <v>267</v>
      </c>
      <c r="I200" t="s">
        <v>76</v>
      </c>
      <c r="J200" t="s">
        <v>899</v>
      </c>
      <c r="K200">
        <v>11</v>
      </c>
    </row>
    <row r="201" spans="6:11">
      <c r="F201" t="s">
        <v>4</v>
      </c>
      <c r="G201">
        <v>14</v>
      </c>
      <c r="H201" t="s">
        <v>267</v>
      </c>
      <c r="I201" t="s">
        <v>81</v>
      </c>
      <c r="J201" t="s">
        <v>899</v>
      </c>
      <c r="K201">
        <v>11</v>
      </c>
    </row>
    <row r="202" spans="6:11">
      <c r="F202" t="s">
        <v>51</v>
      </c>
      <c r="G202">
        <v>11</v>
      </c>
      <c r="H202" t="s">
        <v>267</v>
      </c>
      <c r="I202" t="s">
        <v>85</v>
      </c>
      <c r="J202" t="s">
        <v>899</v>
      </c>
      <c r="K202">
        <v>11</v>
      </c>
    </row>
    <row r="203" spans="6:11">
      <c r="F203" t="s">
        <v>36</v>
      </c>
      <c r="G203">
        <v>10</v>
      </c>
      <c r="H203" t="s">
        <v>267</v>
      </c>
      <c r="I203" t="s">
        <v>104</v>
      </c>
      <c r="J203" t="s">
        <v>899</v>
      </c>
      <c r="K203">
        <v>6</v>
      </c>
    </row>
    <row r="204" spans="6:11">
      <c r="F204" t="s">
        <v>52</v>
      </c>
      <c r="G204">
        <v>9</v>
      </c>
      <c r="H204" t="s">
        <v>267</v>
      </c>
      <c r="I204" t="s">
        <v>568</v>
      </c>
      <c r="J204" t="s">
        <v>899</v>
      </c>
      <c r="K204">
        <v>1</v>
      </c>
    </row>
    <row r="205" spans="6:11">
      <c r="F205" t="s">
        <v>34</v>
      </c>
      <c r="G205">
        <v>7</v>
      </c>
      <c r="H205" t="s">
        <v>268</v>
      </c>
      <c r="I205" t="s">
        <v>137</v>
      </c>
      <c r="J205" t="s">
        <v>899</v>
      </c>
      <c r="K205">
        <v>11</v>
      </c>
    </row>
    <row r="206" spans="6:11">
      <c r="F206" t="s">
        <v>18</v>
      </c>
      <c r="G206">
        <v>11</v>
      </c>
      <c r="H206" t="s">
        <v>268</v>
      </c>
      <c r="I206" t="s">
        <v>577</v>
      </c>
      <c r="J206" t="s">
        <v>899</v>
      </c>
      <c r="K206">
        <v>7</v>
      </c>
    </row>
    <row r="207" spans="6:11">
      <c r="F207" t="s">
        <v>31</v>
      </c>
      <c r="G207">
        <v>7</v>
      </c>
      <c r="H207" t="s">
        <v>268</v>
      </c>
      <c r="I207" t="s">
        <v>466</v>
      </c>
      <c r="J207" t="s">
        <v>899</v>
      </c>
      <c r="K207">
        <v>6</v>
      </c>
    </row>
    <row r="208" spans="6:11">
      <c r="F208" t="s">
        <v>49</v>
      </c>
      <c r="G208">
        <v>11</v>
      </c>
      <c r="H208" t="s">
        <v>268</v>
      </c>
      <c r="I208" t="s">
        <v>150</v>
      </c>
      <c r="J208" t="s">
        <v>899</v>
      </c>
      <c r="K208">
        <v>2</v>
      </c>
    </row>
    <row r="209" spans="6:11">
      <c r="F209" t="s">
        <v>38</v>
      </c>
      <c r="G209">
        <v>9</v>
      </c>
      <c r="H209" t="s">
        <v>269</v>
      </c>
      <c r="I209" t="s">
        <v>176</v>
      </c>
      <c r="J209" t="s">
        <v>899</v>
      </c>
      <c r="K209">
        <v>11</v>
      </c>
    </row>
    <row r="210" spans="6:11">
      <c r="F210" t="s">
        <v>24</v>
      </c>
      <c r="G210">
        <v>9</v>
      </c>
      <c r="H210" t="s">
        <v>269</v>
      </c>
      <c r="I210" t="s">
        <v>621</v>
      </c>
      <c r="J210" t="s">
        <v>899</v>
      </c>
      <c r="K210">
        <v>4</v>
      </c>
    </row>
    <row r="211" spans="6:11">
      <c r="F211" t="s">
        <v>20</v>
      </c>
      <c r="G211">
        <v>7</v>
      </c>
      <c r="H211" t="s">
        <v>1333</v>
      </c>
      <c r="I211" t="s">
        <v>227</v>
      </c>
      <c r="J211" t="s">
        <v>899</v>
      </c>
      <c r="K211">
        <v>7</v>
      </c>
    </row>
    <row r="212" spans="6:11">
      <c r="F212" t="s">
        <v>10</v>
      </c>
      <c r="G212">
        <v>14</v>
      </c>
      <c r="H212" t="s">
        <v>1333</v>
      </c>
      <c r="I212" t="s">
        <v>226</v>
      </c>
      <c r="J212" t="s">
        <v>899</v>
      </c>
      <c r="K212">
        <v>6</v>
      </c>
    </row>
    <row r="213" spans="6:11">
      <c r="F213" t="s">
        <v>31</v>
      </c>
      <c r="G213">
        <v>7</v>
      </c>
      <c r="H213" t="s">
        <v>1333</v>
      </c>
      <c r="I213" t="s">
        <v>260</v>
      </c>
      <c r="J213" t="s">
        <v>899</v>
      </c>
      <c r="K213">
        <v>5</v>
      </c>
    </row>
    <row r="214" spans="6:11">
      <c r="F214" t="s">
        <v>53</v>
      </c>
      <c r="G214">
        <v>9</v>
      </c>
      <c r="H214" t="s">
        <v>1333</v>
      </c>
      <c r="I214" t="s">
        <v>242</v>
      </c>
      <c r="J214" t="s">
        <v>899</v>
      </c>
      <c r="K214">
        <v>3</v>
      </c>
    </row>
    <row r="215" spans="6:11">
      <c r="F215" t="s">
        <v>433</v>
      </c>
      <c r="G215">
        <v>6</v>
      </c>
      <c r="H215" t="s">
        <v>1333</v>
      </c>
      <c r="I215" t="s">
        <v>341</v>
      </c>
      <c r="J215" t="s">
        <v>899</v>
      </c>
      <c r="K215">
        <v>3</v>
      </c>
    </row>
    <row r="216" spans="6:11">
      <c r="F216" t="s">
        <v>38</v>
      </c>
      <c r="G216">
        <v>9</v>
      </c>
      <c r="H216" t="s">
        <v>1333</v>
      </c>
      <c r="I216" t="s">
        <v>351</v>
      </c>
      <c r="J216" t="s">
        <v>899</v>
      </c>
      <c r="K216">
        <v>1</v>
      </c>
    </row>
    <row r="217" spans="6:11">
      <c r="F217" t="s">
        <v>433</v>
      </c>
      <c r="G217">
        <v>6</v>
      </c>
      <c r="H217" t="s">
        <v>273</v>
      </c>
      <c r="I217" t="s">
        <v>216</v>
      </c>
      <c r="J217" t="s">
        <v>899</v>
      </c>
      <c r="K217">
        <v>1</v>
      </c>
    </row>
    <row r="218" spans="6:11">
      <c r="F218" t="s">
        <v>38</v>
      </c>
      <c r="G218">
        <v>9</v>
      </c>
      <c r="H218" t="s">
        <v>273</v>
      </c>
      <c r="I218" t="s">
        <v>210</v>
      </c>
      <c r="J218" t="s">
        <v>899</v>
      </c>
      <c r="K218">
        <v>1</v>
      </c>
    </row>
    <row r="219" spans="6:11">
      <c r="F219" t="s">
        <v>36</v>
      </c>
      <c r="G219">
        <v>10</v>
      </c>
      <c r="H219" t="s">
        <v>273</v>
      </c>
      <c r="I219" t="s">
        <v>641</v>
      </c>
      <c r="J219" t="s">
        <v>899</v>
      </c>
      <c r="K219">
        <v>1</v>
      </c>
    </row>
    <row r="220" spans="6:11">
      <c r="F220" t="s">
        <v>25</v>
      </c>
      <c r="G220">
        <v>9</v>
      </c>
      <c r="H220" t="s">
        <v>273</v>
      </c>
      <c r="I220" t="s">
        <v>212</v>
      </c>
      <c r="J220" t="s">
        <v>899</v>
      </c>
      <c r="K220">
        <v>1</v>
      </c>
    </row>
    <row r="221" spans="6:11">
      <c r="F221" t="s">
        <v>29</v>
      </c>
      <c r="G221">
        <v>10</v>
      </c>
      <c r="H221" t="s">
        <v>266</v>
      </c>
      <c r="I221" t="s">
        <v>28</v>
      </c>
      <c r="J221" t="s">
        <v>1338</v>
      </c>
      <c r="K221">
        <v>7</v>
      </c>
    </row>
    <row r="222" spans="6:11">
      <c r="F222" t="s">
        <v>36</v>
      </c>
      <c r="G222">
        <v>10</v>
      </c>
      <c r="H222" t="s">
        <v>266</v>
      </c>
      <c r="I222" t="s">
        <v>624</v>
      </c>
      <c r="J222" t="s">
        <v>1338</v>
      </c>
      <c r="K222">
        <v>5</v>
      </c>
    </row>
    <row r="223" spans="6:11">
      <c r="F223" t="s">
        <v>18</v>
      </c>
      <c r="G223">
        <v>11</v>
      </c>
      <c r="H223" t="s">
        <v>267</v>
      </c>
      <c r="I223" t="s">
        <v>80</v>
      </c>
      <c r="J223" t="s">
        <v>1338</v>
      </c>
      <c r="K223">
        <v>12</v>
      </c>
    </row>
    <row r="224" spans="6:11">
      <c r="F224" t="s">
        <v>27</v>
      </c>
      <c r="G224">
        <v>8</v>
      </c>
      <c r="H224" t="s">
        <v>267</v>
      </c>
      <c r="I224" t="s">
        <v>97</v>
      </c>
      <c r="J224" t="s">
        <v>1338</v>
      </c>
      <c r="K224">
        <v>6</v>
      </c>
    </row>
    <row r="225" spans="6:11">
      <c r="F225" t="s">
        <v>22</v>
      </c>
      <c r="G225">
        <v>13</v>
      </c>
      <c r="H225" t="s">
        <v>267</v>
      </c>
      <c r="I225" t="s">
        <v>77</v>
      </c>
      <c r="J225" t="s">
        <v>1338</v>
      </c>
      <c r="K225">
        <v>6</v>
      </c>
    </row>
    <row r="226" spans="6:11">
      <c r="F226" t="s">
        <v>38</v>
      </c>
      <c r="G226">
        <v>9</v>
      </c>
      <c r="H226" t="s">
        <v>267</v>
      </c>
      <c r="I226" t="s">
        <v>574</v>
      </c>
      <c r="J226" t="s">
        <v>1338</v>
      </c>
      <c r="K226">
        <v>3</v>
      </c>
    </row>
    <row r="227" spans="6:11">
      <c r="F227" t="s">
        <v>27</v>
      </c>
      <c r="G227">
        <v>8</v>
      </c>
      <c r="H227" t="s">
        <v>267</v>
      </c>
      <c r="I227" t="s">
        <v>630</v>
      </c>
      <c r="J227" t="s">
        <v>1338</v>
      </c>
      <c r="K227">
        <v>2</v>
      </c>
    </row>
    <row r="228" spans="6:11">
      <c r="F228" t="s">
        <v>36</v>
      </c>
      <c r="G228">
        <v>10</v>
      </c>
      <c r="H228" t="s">
        <v>267</v>
      </c>
      <c r="I228" t="s">
        <v>606</v>
      </c>
      <c r="J228" t="s">
        <v>1338</v>
      </c>
      <c r="K228">
        <v>1</v>
      </c>
    </row>
    <row r="229" spans="6:11">
      <c r="F229" t="s">
        <v>18</v>
      </c>
      <c r="G229">
        <v>11</v>
      </c>
      <c r="H229" t="s">
        <v>268</v>
      </c>
      <c r="I229" t="s">
        <v>131</v>
      </c>
      <c r="J229" t="s">
        <v>1338</v>
      </c>
      <c r="K229">
        <v>34</v>
      </c>
    </row>
    <row r="230" spans="6:11">
      <c r="F230" t="s">
        <v>12</v>
      </c>
      <c r="G230">
        <v>11</v>
      </c>
      <c r="H230" t="s">
        <v>268</v>
      </c>
      <c r="I230" t="s">
        <v>141</v>
      </c>
      <c r="J230" t="s">
        <v>1338</v>
      </c>
      <c r="K230">
        <v>11</v>
      </c>
    </row>
    <row r="231" spans="6:11">
      <c r="F231" t="s">
        <v>20</v>
      </c>
      <c r="G231">
        <v>7</v>
      </c>
      <c r="H231" t="s">
        <v>268</v>
      </c>
      <c r="I231" t="s">
        <v>128</v>
      </c>
      <c r="J231" t="s">
        <v>1338</v>
      </c>
      <c r="K231">
        <v>7</v>
      </c>
    </row>
    <row r="232" spans="6:11">
      <c r="F232" t="s">
        <v>52</v>
      </c>
      <c r="G232">
        <v>9</v>
      </c>
      <c r="H232" t="s">
        <v>268</v>
      </c>
      <c r="I232" t="s">
        <v>464</v>
      </c>
      <c r="J232" t="s">
        <v>1338</v>
      </c>
      <c r="K232">
        <v>1</v>
      </c>
    </row>
    <row r="233" spans="6:11">
      <c r="F233" t="s">
        <v>24</v>
      </c>
      <c r="G233">
        <v>9</v>
      </c>
      <c r="H233" t="s">
        <v>268</v>
      </c>
      <c r="I233" t="s">
        <v>157</v>
      </c>
      <c r="J233" t="s">
        <v>1338</v>
      </c>
      <c r="K233">
        <v>1</v>
      </c>
    </row>
    <row r="234" spans="6:11">
      <c r="F234" t="s">
        <v>13</v>
      </c>
      <c r="G234">
        <v>14</v>
      </c>
      <c r="H234" t="s">
        <v>268</v>
      </c>
      <c r="I234" t="s">
        <v>618</v>
      </c>
      <c r="J234" t="s">
        <v>1338</v>
      </c>
      <c r="K234">
        <v>1</v>
      </c>
    </row>
    <row r="235" spans="6:11">
      <c r="F235" t="s">
        <v>49</v>
      </c>
      <c r="G235">
        <v>11</v>
      </c>
      <c r="H235" t="s">
        <v>268</v>
      </c>
      <c r="I235" t="s">
        <v>471</v>
      </c>
      <c r="J235" t="s">
        <v>1338</v>
      </c>
      <c r="K235">
        <v>1</v>
      </c>
    </row>
    <row r="236" spans="6:11">
      <c r="F236" t="s">
        <v>36</v>
      </c>
      <c r="G236">
        <v>10</v>
      </c>
      <c r="H236" t="s">
        <v>268</v>
      </c>
      <c r="I236" t="s">
        <v>582</v>
      </c>
      <c r="J236" t="s">
        <v>1338</v>
      </c>
      <c r="K236">
        <v>1</v>
      </c>
    </row>
    <row r="237" spans="6:11">
      <c r="F237" t="s">
        <v>433</v>
      </c>
      <c r="G237">
        <v>6</v>
      </c>
      <c r="H237" t="s">
        <v>269</v>
      </c>
      <c r="I237" t="s">
        <v>197</v>
      </c>
      <c r="J237" t="s">
        <v>1338</v>
      </c>
      <c r="K237">
        <v>6</v>
      </c>
    </row>
    <row r="238" spans="6:11" ht="17">
      <c r="F238" t="s">
        <v>29</v>
      </c>
      <c r="G238">
        <v>10</v>
      </c>
      <c r="H238" t="s">
        <v>269</v>
      </c>
      <c r="I238" t="s">
        <v>186</v>
      </c>
      <c r="J238" t="s">
        <v>1338</v>
      </c>
      <c r="K238" s="313">
        <v>4</v>
      </c>
    </row>
    <row r="239" spans="6:11">
      <c r="F239" t="s">
        <v>49</v>
      </c>
      <c r="G239">
        <v>11</v>
      </c>
      <c r="H239" t="s">
        <v>269</v>
      </c>
      <c r="I239" t="s">
        <v>486</v>
      </c>
      <c r="J239" t="s">
        <v>1338</v>
      </c>
      <c r="K239">
        <v>1</v>
      </c>
    </row>
    <row r="240" spans="6:11">
      <c r="F240" t="s">
        <v>18</v>
      </c>
      <c r="G240">
        <v>11</v>
      </c>
      <c r="H240" t="s">
        <v>269</v>
      </c>
      <c r="I240" t="s">
        <v>480</v>
      </c>
      <c r="J240" t="s">
        <v>1338</v>
      </c>
      <c r="K240">
        <v>1</v>
      </c>
    </row>
    <row r="241" spans="6:11">
      <c r="F241" t="s">
        <v>42</v>
      </c>
      <c r="G241">
        <v>10</v>
      </c>
      <c r="H241" t="s">
        <v>1333</v>
      </c>
      <c r="I241" t="s">
        <v>237</v>
      </c>
      <c r="J241" t="s">
        <v>1338</v>
      </c>
      <c r="K241">
        <v>7</v>
      </c>
    </row>
    <row r="242" spans="6:11">
      <c r="F242" t="s">
        <v>51</v>
      </c>
      <c r="G242">
        <v>11</v>
      </c>
      <c r="H242" t="s">
        <v>1333</v>
      </c>
      <c r="I242" t="s">
        <v>496</v>
      </c>
      <c r="J242" t="s">
        <v>1338</v>
      </c>
      <c r="K242">
        <v>7</v>
      </c>
    </row>
    <row r="243" spans="6:11">
      <c r="F243" t="s">
        <v>27</v>
      </c>
      <c r="G243">
        <v>8</v>
      </c>
      <c r="H243" t="s">
        <v>1333</v>
      </c>
      <c r="I243" t="s">
        <v>682</v>
      </c>
      <c r="J243" t="s">
        <v>1338</v>
      </c>
      <c r="K243">
        <v>4</v>
      </c>
    </row>
    <row r="244" spans="6:11">
      <c r="F244" t="s">
        <v>36</v>
      </c>
      <c r="G244">
        <v>10</v>
      </c>
      <c r="H244" t="s">
        <v>1333</v>
      </c>
      <c r="I244" t="s">
        <v>1352</v>
      </c>
      <c r="J244" t="s">
        <v>1338</v>
      </c>
      <c r="K244">
        <v>3</v>
      </c>
    </row>
    <row r="245" spans="6:11">
      <c r="F245" t="s">
        <v>34</v>
      </c>
      <c r="G245">
        <v>7</v>
      </c>
      <c r="H245" t="s">
        <v>1333</v>
      </c>
      <c r="I245" t="s">
        <v>346</v>
      </c>
      <c r="J245" t="s">
        <v>1338</v>
      </c>
      <c r="K245">
        <v>2</v>
      </c>
    </row>
    <row r="246" spans="6:11">
      <c r="F246" t="s">
        <v>6</v>
      </c>
      <c r="G246">
        <v>6</v>
      </c>
      <c r="H246" t="s">
        <v>1333</v>
      </c>
      <c r="I246" t="s">
        <v>1353</v>
      </c>
      <c r="J246" t="s">
        <v>1338</v>
      </c>
      <c r="K246">
        <v>2</v>
      </c>
    </row>
    <row r="247" spans="6:11">
      <c r="F247" t="s">
        <v>13</v>
      </c>
      <c r="G247">
        <v>14</v>
      </c>
      <c r="H247" t="s">
        <v>1333</v>
      </c>
      <c r="I247" t="s">
        <v>319</v>
      </c>
      <c r="J247" t="s">
        <v>1338</v>
      </c>
      <c r="K247">
        <v>1</v>
      </c>
    </row>
    <row r="248" spans="6:11">
      <c r="F248" t="s">
        <v>46</v>
      </c>
      <c r="G248">
        <v>10</v>
      </c>
      <c r="H248" t="s">
        <v>1333</v>
      </c>
      <c r="I248" t="s">
        <v>497</v>
      </c>
      <c r="J248" t="s">
        <v>1338</v>
      </c>
      <c r="K248">
        <v>1</v>
      </c>
    </row>
    <row r="249" spans="6:11">
      <c r="F249" t="s">
        <v>16</v>
      </c>
      <c r="G249">
        <v>7</v>
      </c>
      <c r="H249" t="s">
        <v>273</v>
      </c>
      <c r="I249" t="s">
        <v>208</v>
      </c>
      <c r="J249" t="s">
        <v>1338</v>
      </c>
      <c r="K249">
        <v>1</v>
      </c>
    </row>
    <row r="250" spans="6:11">
      <c r="F250" t="s">
        <v>48</v>
      </c>
      <c r="G250">
        <v>6</v>
      </c>
      <c r="H250" t="s">
        <v>273</v>
      </c>
      <c r="I250" t="s">
        <v>220</v>
      </c>
      <c r="J250" t="s">
        <v>1338</v>
      </c>
      <c r="K250">
        <v>1</v>
      </c>
    </row>
    <row r="251" spans="6:11">
      <c r="F251" t="s">
        <v>18</v>
      </c>
      <c r="G251">
        <v>11</v>
      </c>
      <c r="H251" t="s">
        <v>266</v>
      </c>
      <c r="I251" t="s">
        <v>35</v>
      </c>
      <c r="J251" t="s">
        <v>1347</v>
      </c>
      <c r="K251">
        <v>9</v>
      </c>
    </row>
    <row r="252" spans="6:11">
      <c r="F252" t="s">
        <v>27</v>
      </c>
      <c r="G252">
        <v>8</v>
      </c>
      <c r="H252" t="s">
        <v>266</v>
      </c>
      <c r="I252" t="s">
        <v>435</v>
      </c>
      <c r="J252" t="s">
        <v>1347</v>
      </c>
      <c r="K252">
        <v>6</v>
      </c>
    </row>
    <row r="253" spans="6:11">
      <c r="F253" t="s">
        <v>50</v>
      </c>
      <c r="G253">
        <v>14</v>
      </c>
      <c r="H253" t="s">
        <v>266</v>
      </c>
      <c r="I253" t="s">
        <v>655</v>
      </c>
      <c r="J253" t="s">
        <v>1347</v>
      </c>
      <c r="K253">
        <v>3</v>
      </c>
    </row>
    <row r="254" spans="6:11">
      <c r="F254" t="s">
        <v>46</v>
      </c>
      <c r="G254">
        <v>10</v>
      </c>
      <c r="H254" t="s">
        <v>267</v>
      </c>
      <c r="I254" t="s">
        <v>75</v>
      </c>
      <c r="J254" t="s">
        <v>1347</v>
      </c>
      <c r="K254">
        <v>21</v>
      </c>
    </row>
    <row r="255" spans="6:11">
      <c r="F255" t="s">
        <v>32</v>
      </c>
      <c r="G255">
        <v>14</v>
      </c>
      <c r="H255" t="s">
        <v>267</v>
      </c>
      <c r="I255" t="s">
        <v>89</v>
      </c>
      <c r="J255" t="s">
        <v>1347</v>
      </c>
      <c r="K255">
        <v>11</v>
      </c>
    </row>
    <row r="256" spans="6:11">
      <c r="F256" t="s">
        <v>52</v>
      </c>
      <c r="G256">
        <v>9</v>
      </c>
      <c r="H256" t="s">
        <v>267</v>
      </c>
      <c r="I256" t="s">
        <v>570</v>
      </c>
      <c r="J256" t="s">
        <v>1347</v>
      </c>
      <c r="K256">
        <v>4</v>
      </c>
    </row>
    <row r="257" spans="6:11">
      <c r="F257" t="s">
        <v>6</v>
      </c>
      <c r="G257">
        <v>6</v>
      </c>
      <c r="H257" t="s">
        <v>267</v>
      </c>
      <c r="I257" t="s">
        <v>79</v>
      </c>
      <c r="J257" t="s">
        <v>1347</v>
      </c>
      <c r="K257">
        <v>3</v>
      </c>
    </row>
    <row r="258" spans="6:11">
      <c r="F258" t="s">
        <v>31</v>
      </c>
      <c r="G258">
        <v>7</v>
      </c>
      <c r="H258" t="s">
        <v>268</v>
      </c>
      <c r="I258" t="s">
        <v>136</v>
      </c>
      <c r="J258" t="s">
        <v>1347</v>
      </c>
      <c r="K258">
        <v>18</v>
      </c>
    </row>
    <row r="259" spans="6:11">
      <c r="F259" t="s">
        <v>14</v>
      </c>
      <c r="G259">
        <v>13</v>
      </c>
      <c r="H259" t="s">
        <v>268</v>
      </c>
      <c r="I259" t="s">
        <v>923</v>
      </c>
      <c r="J259" t="s">
        <v>1347</v>
      </c>
      <c r="K259">
        <v>11</v>
      </c>
    </row>
    <row r="260" spans="6:11">
      <c r="F260" t="s">
        <v>18</v>
      </c>
      <c r="G260">
        <v>11</v>
      </c>
      <c r="H260" t="s">
        <v>268</v>
      </c>
      <c r="I260" t="s">
        <v>473</v>
      </c>
      <c r="J260" t="s">
        <v>1347</v>
      </c>
      <c r="K260">
        <v>6</v>
      </c>
    </row>
    <row r="261" spans="6:11">
      <c r="F261" t="s">
        <v>53</v>
      </c>
      <c r="G261">
        <v>9</v>
      </c>
      <c r="H261" t="s">
        <v>268</v>
      </c>
      <c r="I261" t="s">
        <v>607</v>
      </c>
      <c r="J261" t="s">
        <v>1347</v>
      </c>
      <c r="K261">
        <v>6</v>
      </c>
    </row>
    <row r="262" spans="6:11">
      <c r="F262" t="s">
        <v>34</v>
      </c>
      <c r="G262">
        <v>7</v>
      </c>
      <c r="H262" t="s">
        <v>268</v>
      </c>
      <c r="I262" t="s">
        <v>586</v>
      </c>
      <c r="J262" t="s">
        <v>1347</v>
      </c>
      <c r="K262">
        <v>5</v>
      </c>
    </row>
    <row r="263" spans="6:11">
      <c r="F263" t="s">
        <v>38</v>
      </c>
      <c r="G263">
        <v>9</v>
      </c>
      <c r="H263" t="s">
        <v>268</v>
      </c>
      <c r="I263" t="s">
        <v>468</v>
      </c>
      <c r="J263" t="s">
        <v>1347</v>
      </c>
      <c r="K263">
        <v>2</v>
      </c>
    </row>
    <row r="264" spans="6:11">
      <c r="F264" t="s">
        <v>25</v>
      </c>
      <c r="G264">
        <v>9</v>
      </c>
      <c r="H264" t="s">
        <v>268</v>
      </c>
      <c r="I264" t="s">
        <v>462</v>
      </c>
      <c r="J264" t="s">
        <v>1347</v>
      </c>
      <c r="K264">
        <v>1</v>
      </c>
    </row>
    <row r="265" spans="6:11">
      <c r="F265" t="s">
        <v>29</v>
      </c>
      <c r="G265">
        <v>10</v>
      </c>
      <c r="H265" t="s">
        <v>268</v>
      </c>
      <c r="I265" t="s">
        <v>585</v>
      </c>
      <c r="J265" t="s">
        <v>1347</v>
      </c>
      <c r="K265">
        <v>1</v>
      </c>
    </row>
    <row r="266" spans="6:11">
      <c r="F266" t="s">
        <v>1</v>
      </c>
      <c r="G266">
        <v>8</v>
      </c>
      <c r="H266" t="s">
        <v>268</v>
      </c>
      <c r="I266" t="s">
        <v>160</v>
      </c>
      <c r="J266" t="s">
        <v>1347</v>
      </c>
      <c r="K266">
        <v>1</v>
      </c>
    </row>
    <row r="267" spans="6:11">
      <c r="F267" t="s">
        <v>12</v>
      </c>
      <c r="G267">
        <v>11</v>
      </c>
      <c r="H267" t="s">
        <v>269</v>
      </c>
      <c r="I267" t="s">
        <v>189</v>
      </c>
      <c r="J267" t="s">
        <v>1347</v>
      </c>
      <c r="K267">
        <v>6</v>
      </c>
    </row>
    <row r="268" spans="6:11">
      <c r="F268" t="s">
        <v>8</v>
      </c>
      <c r="G268">
        <v>9</v>
      </c>
      <c r="H268" t="s">
        <v>269</v>
      </c>
      <c r="I268" t="s">
        <v>183</v>
      </c>
      <c r="J268" t="s">
        <v>1347</v>
      </c>
      <c r="K268">
        <v>3</v>
      </c>
    </row>
    <row r="269" spans="6:11">
      <c r="F269" t="s">
        <v>27</v>
      </c>
      <c r="G269">
        <v>8</v>
      </c>
      <c r="H269" t="s">
        <v>269</v>
      </c>
      <c r="I269" t="s">
        <v>191</v>
      </c>
      <c r="J269" t="s">
        <v>1347</v>
      </c>
      <c r="K269">
        <v>1</v>
      </c>
    </row>
    <row r="270" spans="6:11">
      <c r="F270" t="s">
        <v>32</v>
      </c>
      <c r="G270">
        <v>14</v>
      </c>
      <c r="H270" t="s">
        <v>1333</v>
      </c>
      <c r="I270" t="s">
        <v>241</v>
      </c>
      <c r="J270" t="s">
        <v>1347</v>
      </c>
      <c r="K270">
        <v>6</v>
      </c>
    </row>
    <row r="271" spans="6:11">
      <c r="F271" t="s">
        <v>50</v>
      </c>
      <c r="G271">
        <v>14</v>
      </c>
      <c r="H271" t="s">
        <v>1333</v>
      </c>
      <c r="I271" t="s">
        <v>555</v>
      </c>
      <c r="J271" t="s">
        <v>1347</v>
      </c>
      <c r="K271">
        <v>4</v>
      </c>
    </row>
    <row r="272" spans="6:11">
      <c r="F272" t="s">
        <v>16</v>
      </c>
      <c r="G272">
        <v>7</v>
      </c>
      <c r="H272" t="s">
        <v>1333</v>
      </c>
      <c r="I272" t="s">
        <v>723</v>
      </c>
      <c r="J272" t="s">
        <v>1347</v>
      </c>
      <c r="K272">
        <v>4</v>
      </c>
    </row>
    <row r="273" spans="6:11">
      <c r="F273" t="s">
        <v>16</v>
      </c>
      <c r="G273">
        <v>7</v>
      </c>
      <c r="H273" t="s">
        <v>1333</v>
      </c>
      <c r="I273" t="s">
        <v>1354</v>
      </c>
      <c r="J273" t="s">
        <v>1347</v>
      </c>
      <c r="K273">
        <v>3</v>
      </c>
    </row>
    <row r="274" spans="6:11">
      <c r="F274" t="s">
        <v>8</v>
      </c>
      <c r="G274">
        <v>9</v>
      </c>
      <c r="H274" t="s">
        <v>1333</v>
      </c>
      <c r="I274" t="s">
        <v>739</v>
      </c>
      <c r="J274" t="s">
        <v>1347</v>
      </c>
      <c r="K274">
        <v>3</v>
      </c>
    </row>
    <row r="275" spans="6:11">
      <c r="F275" t="s">
        <v>8</v>
      </c>
      <c r="G275">
        <v>9</v>
      </c>
      <c r="H275" t="s">
        <v>1333</v>
      </c>
      <c r="I275" t="s">
        <v>1355</v>
      </c>
      <c r="J275" t="s">
        <v>1347</v>
      </c>
      <c r="K275">
        <v>2</v>
      </c>
    </row>
    <row r="276" spans="6:11">
      <c r="F276" t="s">
        <v>1</v>
      </c>
      <c r="G276">
        <v>8</v>
      </c>
      <c r="H276" t="s">
        <v>1333</v>
      </c>
      <c r="I276" t="s">
        <v>1356</v>
      </c>
      <c r="J276" t="s">
        <v>1347</v>
      </c>
      <c r="K276">
        <v>1</v>
      </c>
    </row>
    <row r="277" spans="6:11">
      <c r="F277" t="s">
        <v>50</v>
      </c>
      <c r="G277">
        <v>14</v>
      </c>
      <c r="H277" t="s">
        <v>1333</v>
      </c>
      <c r="I277" t="s">
        <v>692</v>
      </c>
      <c r="J277" t="s">
        <v>1347</v>
      </c>
      <c r="K277">
        <v>1</v>
      </c>
    </row>
    <row r="278" spans="6:11">
      <c r="F278" t="s">
        <v>50</v>
      </c>
      <c r="G278">
        <v>14</v>
      </c>
      <c r="H278" t="s">
        <v>1333</v>
      </c>
      <c r="I278" t="s">
        <v>239</v>
      </c>
      <c r="J278" t="s">
        <v>1347</v>
      </c>
      <c r="K278">
        <v>1</v>
      </c>
    </row>
    <row r="279" spans="6:11">
      <c r="F279" t="s">
        <v>42</v>
      </c>
      <c r="G279">
        <v>10</v>
      </c>
      <c r="H279" t="s">
        <v>273</v>
      </c>
      <c r="I279" t="s">
        <v>202</v>
      </c>
      <c r="J279" t="s">
        <v>1347</v>
      </c>
      <c r="K279">
        <v>6</v>
      </c>
    </row>
    <row r="280" spans="6:11">
      <c r="F280" t="s">
        <v>20</v>
      </c>
      <c r="G280">
        <v>7</v>
      </c>
      <c r="H280" t="s">
        <v>273</v>
      </c>
      <c r="I280" t="s">
        <v>222</v>
      </c>
      <c r="J280" t="s">
        <v>1347</v>
      </c>
      <c r="K280">
        <v>1</v>
      </c>
    </row>
    <row r="281" spans="6:11">
      <c r="F281" t="s">
        <v>1</v>
      </c>
      <c r="G281">
        <v>8</v>
      </c>
      <c r="H281" t="s">
        <v>266</v>
      </c>
      <c r="I281" t="s">
        <v>562</v>
      </c>
      <c r="J281" t="s">
        <v>1348</v>
      </c>
      <c r="K281">
        <v>17</v>
      </c>
    </row>
    <row r="282" spans="6:11">
      <c r="F282" t="s">
        <v>49</v>
      </c>
      <c r="G282">
        <v>11</v>
      </c>
      <c r="H282" t="s">
        <v>266</v>
      </c>
      <c r="I282" t="s">
        <v>579</v>
      </c>
      <c r="J282" t="s">
        <v>1348</v>
      </c>
      <c r="K282">
        <v>5</v>
      </c>
    </row>
    <row r="283" spans="6:11">
      <c r="F283" t="s">
        <v>1</v>
      </c>
      <c r="G283">
        <v>8</v>
      </c>
      <c r="H283" t="s">
        <v>266</v>
      </c>
      <c r="I283" t="s">
        <v>1350</v>
      </c>
      <c r="J283" t="s">
        <v>1348</v>
      </c>
      <c r="K283">
        <v>1</v>
      </c>
    </row>
    <row r="284" spans="6:11">
      <c r="F284" t="s">
        <v>31</v>
      </c>
      <c r="G284">
        <v>7</v>
      </c>
      <c r="H284" t="s">
        <v>267</v>
      </c>
      <c r="I284" t="s">
        <v>78</v>
      </c>
      <c r="J284" t="s">
        <v>1348</v>
      </c>
      <c r="K284">
        <v>21</v>
      </c>
    </row>
    <row r="285" spans="6:11">
      <c r="F285" t="s">
        <v>13</v>
      </c>
      <c r="G285">
        <v>14</v>
      </c>
      <c r="H285" t="s">
        <v>267</v>
      </c>
      <c r="I285" t="s">
        <v>73</v>
      </c>
      <c r="J285" t="s">
        <v>1348</v>
      </c>
      <c r="K285">
        <v>17</v>
      </c>
    </row>
    <row r="286" spans="6:11">
      <c r="F286" t="s">
        <v>31</v>
      </c>
      <c r="G286">
        <v>7</v>
      </c>
      <c r="H286" t="s">
        <v>267</v>
      </c>
      <c r="I286" t="s">
        <v>111</v>
      </c>
      <c r="J286" t="s">
        <v>1348</v>
      </c>
      <c r="K286">
        <v>4</v>
      </c>
    </row>
    <row r="287" spans="6:11">
      <c r="F287" t="s">
        <v>29</v>
      </c>
      <c r="G287">
        <v>10</v>
      </c>
      <c r="H287" t="s">
        <v>267</v>
      </c>
      <c r="I287" t="s">
        <v>91</v>
      </c>
      <c r="J287" t="s">
        <v>1348</v>
      </c>
      <c r="K287">
        <v>4</v>
      </c>
    </row>
    <row r="288" spans="6:11">
      <c r="F288" t="s">
        <v>8</v>
      </c>
      <c r="G288">
        <v>9</v>
      </c>
      <c r="H288" t="s">
        <v>267</v>
      </c>
      <c r="I288" t="s">
        <v>105</v>
      </c>
      <c r="J288" t="s">
        <v>1348</v>
      </c>
      <c r="K288">
        <v>3</v>
      </c>
    </row>
    <row r="289" spans="6:11">
      <c r="F289" t="s">
        <v>433</v>
      </c>
      <c r="G289">
        <v>6</v>
      </c>
      <c r="H289" t="s">
        <v>267</v>
      </c>
      <c r="I289" t="s">
        <v>1351</v>
      </c>
      <c r="J289" t="s">
        <v>1348</v>
      </c>
      <c r="K289">
        <v>2</v>
      </c>
    </row>
    <row r="290" spans="6:11">
      <c r="F290" t="s">
        <v>1</v>
      </c>
      <c r="G290">
        <v>8</v>
      </c>
      <c r="H290" t="s">
        <v>267</v>
      </c>
      <c r="I290" t="s">
        <v>443</v>
      </c>
      <c r="J290" t="s">
        <v>1348</v>
      </c>
      <c r="K290">
        <v>1</v>
      </c>
    </row>
    <row r="291" spans="6:11">
      <c r="F291" t="s">
        <v>2</v>
      </c>
      <c r="G291">
        <v>14</v>
      </c>
      <c r="H291" t="s">
        <v>267</v>
      </c>
      <c r="I291" t="s">
        <v>87</v>
      </c>
      <c r="J291" t="s">
        <v>1348</v>
      </c>
      <c r="K291">
        <v>1</v>
      </c>
    </row>
    <row r="292" spans="6:11">
      <c r="F292" t="s">
        <v>20</v>
      </c>
      <c r="G292">
        <v>7</v>
      </c>
      <c r="H292" t="s">
        <v>268</v>
      </c>
      <c r="I292" t="s">
        <v>563</v>
      </c>
      <c r="J292" t="s">
        <v>1348</v>
      </c>
      <c r="K292">
        <v>13</v>
      </c>
    </row>
    <row r="293" spans="6:11">
      <c r="F293" t="s">
        <v>8</v>
      </c>
      <c r="G293">
        <v>9</v>
      </c>
      <c r="H293" t="s">
        <v>268</v>
      </c>
      <c r="I293" t="s">
        <v>134</v>
      </c>
      <c r="J293" t="s">
        <v>1348</v>
      </c>
      <c r="K293">
        <v>12</v>
      </c>
    </row>
    <row r="294" spans="6:11">
      <c r="F294" t="s">
        <v>52</v>
      </c>
      <c r="G294">
        <v>9</v>
      </c>
      <c r="H294" t="s">
        <v>268</v>
      </c>
      <c r="I294" t="s">
        <v>152</v>
      </c>
      <c r="J294" t="s">
        <v>1348</v>
      </c>
      <c r="K294">
        <v>5</v>
      </c>
    </row>
    <row r="295" spans="6:11">
      <c r="F295" t="s">
        <v>52</v>
      </c>
      <c r="G295">
        <v>9</v>
      </c>
      <c r="H295" t="s">
        <v>268</v>
      </c>
      <c r="I295" t="s">
        <v>604</v>
      </c>
      <c r="J295" t="s">
        <v>1348</v>
      </c>
      <c r="K295">
        <v>4</v>
      </c>
    </row>
    <row r="296" spans="6:11">
      <c r="F296" t="s">
        <v>10</v>
      </c>
      <c r="G296">
        <v>14</v>
      </c>
      <c r="H296" t="s">
        <v>268</v>
      </c>
      <c r="I296" t="s">
        <v>595</v>
      </c>
      <c r="J296" t="s">
        <v>1348</v>
      </c>
      <c r="K296">
        <v>3</v>
      </c>
    </row>
    <row r="297" spans="6:11">
      <c r="F297" t="s">
        <v>16</v>
      </c>
      <c r="G297">
        <v>7</v>
      </c>
      <c r="H297" t="s">
        <v>268</v>
      </c>
      <c r="I297" t="s">
        <v>572</v>
      </c>
      <c r="J297" t="s">
        <v>1348</v>
      </c>
      <c r="K297">
        <v>1</v>
      </c>
    </row>
    <row r="298" spans="6:11">
      <c r="F298" t="s">
        <v>25</v>
      </c>
      <c r="G298">
        <v>9</v>
      </c>
      <c r="H298" t="s">
        <v>269</v>
      </c>
      <c r="I298" t="s">
        <v>629</v>
      </c>
      <c r="J298" t="s">
        <v>1348</v>
      </c>
      <c r="K298">
        <v>6</v>
      </c>
    </row>
    <row r="299" spans="6:11">
      <c r="F299" t="s">
        <v>48</v>
      </c>
      <c r="G299">
        <v>6</v>
      </c>
      <c r="H299" t="s">
        <v>269</v>
      </c>
      <c r="I299" t="s">
        <v>184</v>
      </c>
      <c r="J299" t="s">
        <v>1348</v>
      </c>
      <c r="K299">
        <v>3</v>
      </c>
    </row>
    <row r="300" spans="6:11">
      <c r="F300" t="s">
        <v>27</v>
      </c>
      <c r="G300">
        <v>8</v>
      </c>
      <c r="H300" t="s">
        <v>269</v>
      </c>
      <c r="I300" t="s">
        <v>1349</v>
      </c>
      <c r="J300" t="s">
        <v>1348</v>
      </c>
      <c r="K300">
        <v>2</v>
      </c>
    </row>
    <row r="301" spans="6:11">
      <c r="F301" t="s">
        <v>22</v>
      </c>
      <c r="G301">
        <v>13</v>
      </c>
      <c r="H301" t="s">
        <v>269</v>
      </c>
      <c r="I301" t="s">
        <v>177</v>
      </c>
      <c r="J301" t="s">
        <v>1348</v>
      </c>
      <c r="K301">
        <v>1</v>
      </c>
    </row>
    <row r="302" spans="6:11">
      <c r="F302" t="s">
        <v>22</v>
      </c>
      <c r="G302">
        <v>13</v>
      </c>
      <c r="H302" t="s">
        <v>1333</v>
      </c>
      <c r="I302" t="s">
        <v>258</v>
      </c>
      <c r="J302" t="s">
        <v>1348</v>
      </c>
      <c r="K302">
        <v>4</v>
      </c>
    </row>
    <row r="303" spans="6:11">
      <c r="F303" t="s">
        <v>38</v>
      </c>
      <c r="G303">
        <v>9</v>
      </c>
      <c r="H303" t="s">
        <v>1333</v>
      </c>
      <c r="I303" t="s">
        <v>331</v>
      </c>
      <c r="J303" t="s">
        <v>1348</v>
      </c>
      <c r="K303">
        <v>3</v>
      </c>
    </row>
    <row r="304" spans="6:11">
      <c r="F304" t="s">
        <v>20</v>
      </c>
      <c r="G304">
        <v>7</v>
      </c>
      <c r="H304" t="s">
        <v>1333</v>
      </c>
      <c r="I304" t="s">
        <v>230</v>
      </c>
      <c r="J304" t="s">
        <v>1348</v>
      </c>
      <c r="K304">
        <v>2</v>
      </c>
    </row>
    <row r="305" spans="6:11">
      <c r="F305" t="s">
        <v>49</v>
      </c>
      <c r="G305">
        <v>11</v>
      </c>
      <c r="H305" t="s">
        <v>1333</v>
      </c>
      <c r="I305" t="s">
        <v>1357</v>
      </c>
      <c r="J305" t="s">
        <v>1348</v>
      </c>
      <c r="K305">
        <v>1</v>
      </c>
    </row>
    <row r="306" spans="6:11">
      <c r="F306" t="s">
        <v>22</v>
      </c>
      <c r="G306">
        <v>13</v>
      </c>
      <c r="H306" t="s">
        <v>1333</v>
      </c>
      <c r="I306" t="s">
        <v>508</v>
      </c>
      <c r="J306" t="s">
        <v>1348</v>
      </c>
      <c r="K306">
        <v>1</v>
      </c>
    </row>
    <row r="307" spans="6:11">
      <c r="F307" t="s">
        <v>2</v>
      </c>
      <c r="G307">
        <v>14</v>
      </c>
      <c r="H307" t="s">
        <v>1333</v>
      </c>
      <c r="I307" t="s">
        <v>707</v>
      </c>
      <c r="J307" t="s">
        <v>1348</v>
      </c>
      <c r="K307">
        <v>1</v>
      </c>
    </row>
    <row r="308" spans="6:11">
      <c r="F308" t="s">
        <v>1</v>
      </c>
      <c r="G308">
        <v>8</v>
      </c>
      <c r="H308" t="s">
        <v>273</v>
      </c>
      <c r="I308" t="s">
        <v>204</v>
      </c>
      <c r="J308" t="s">
        <v>1348</v>
      </c>
      <c r="K308">
        <v>3</v>
      </c>
    </row>
    <row r="309" spans="6:11">
      <c r="F309" t="s">
        <v>18</v>
      </c>
      <c r="G309">
        <v>11</v>
      </c>
      <c r="H309" t="s">
        <v>273</v>
      </c>
      <c r="I309" t="s">
        <v>602</v>
      </c>
      <c r="J309" t="s">
        <v>1348</v>
      </c>
      <c r="K309">
        <v>3</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3351-985E-A244-A37C-FC8C22BD1F5F}">
  <sheetPr>
    <tabColor theme="0" tint="-0.14999847407452621"/>
  </sheetPr>
  <dimension ref="A1:AC513"/>
  <sheetViews>
    <sheetView showGridLines="0" view="pageBreakPreview" topLeftCell="A8" zoomScale="70" zoomScaleNormal="100" zoomScaleSheetLayoutView="70" workbookViewId="0">
      <selection activeCell="BE150" sqref="BE1:BE1048576"/>
    </sheetView>
  </sheetViews>
  <sheetFormatPr baseColWidth="10" defaultColWidth="8.83203125" defaultRowHeight="15" outlineLevelCol="1"/>
  <cols>
    <col min="2" max="2" width="1.6640625" customWidth="1"/>
    <col min="3" max="3" width="6.1640625" customWidth="1"/>
    <col min="4" max="5" width="7.6640625" hidden="1" customWidth="1"/>
    <col min="6" max="6" width="6.83203125" bestFit="1" customWidth="1" outlineLevel="1"/>
    <col min="7" max="7" width="7.6640625" hidden="1" customWidth="1" outlineLevel="1"/>
    <col min="8" max="8" width="7.6640625" customWidth="1" outlineLevel="1"/>
    <col min="9" max="9" width="21.83203125" bestFit="1" customWidth="1"/>
    <col min="10" max="10" width="16.5" hidden="1" customWidth="1"/>
    <col min="11" max="11" width="8.6640625" hidden="1" customWidth="1"/>
    <col min="12" max="12" width="7.6640625" hidden="1" customWidth="1"/>
    <col min="13" max="13" width="5.33203125" bestFit="1" customWidth="1"/>
    <col min="14" max="14" width="3.83203125" bestFit="1" customWidth="1"/>
    <col min="15" max="15" width="255.6640625" customWidth="1"/>
    <col min="16" max="16" width="1.6640625" customWidth="1"/>
    <col min="18" max="18" width="14.5" customWidth="1"/>
    <col min="25" max="25" width="1.83203125" customWidth="1"/>
  </cols>
  <sheetData>
    <row r="1" spans="1:29" ht="15" customHeight="1" thickBot="1">
      <c r="A1" s="27" t="s">
        <v>907</v>
      </c>
      <c r="K1" s="279" t="s">
        <v>675</v>
      </c>
      <c r="L1" s="279" t="s">
        <v>677</v>
      </c>
      <c r="M1" s="279" t="s">
        <v>69</v>
      </c>
      <c r="N1" s="279" t="s">
        <v>396</v>
      </c>
      <c r="P1" t="s">
        <v>69</v>
      </c>
    </row>
    <row r="2" spans="1:29" ht="18" customHeight="1">
      <c r="C2" s="12" t="s">
        <v>279</v>
      </c>
    </row>
    <row r="3" spans="1:29" ht="18" customHeight="1" thickBot="1">
      <c r="C3" s="13" t="s">
        <v>898</v>
      </c>
      <c r="D3" s="13"/>
      <c r="E3" s="13"/>
      <c r="F3" s="13"/>
      <c r="G3" s="13"/>
      <c r="H3" s="13"/>
      <c r="I3" s="13"/>
      <c r="J3" s="13"/>
      <c r="K3" s="13"/>
      <c r="L3" s="13"/>
      <c r="M3" s="13"/>
      <c r="N3" s="13"/>
      <c r="O3" s="13"/>
      <c r="P3" s="22"/>
      <c r="Q3" s="22"/>
    </row>
    <row r="4" spans="1:29" ht="15" customHeight="1" thickTop="1" thickBot="1"/>
    <row r="5" spans="1:29" ht="15" customHeight="1">
      <c r="C5" s="2" t="s">
        <v>898</v>
      </c>
      <c r="D5" s="6"/>
      <c r="E5" s="6"/>
      <c r="F5" s="6"/>
      <c r="G5" s="6"/>
      <c r="H5" s="6"/>
      <c r="I5" s="6"/>
      <c r="J5" s="6"/>
      <c r="K5" s="6"/>
      <c r="L5" s="6"/>
      <c r="M5" s="6"/>
      <c r="N5" s="6"/>
      <c r="O5" s="6"/>
      <c r="P5" s="241"/>
    </row>
    <row r="6" spans="1:29" ht="15" customHeight="1" thickBot="1">
      <c r="C6" s="3" t="s">
        <v>60</v>
      </c>
      <c r="D6" s="4" t="s">
        <v>61</v>
      </c>
      <c r="E6" s="4" t="s">
        <v>520</v>
      </c>
      <c r="F6" s="4" t="s">
        <v>280</v>
      </c>
      <c r="G6" s="4" t="s">
        <v>554</v>
      </c>
      <c r="H6" s="4" t="s">
        <v>674</v>
      </c>
      <c r="I6" s="4" t="s">
        <v>265</v>
      </c>
      <c r="J6" s="4" t="s">
        <v>518</v>
      </c>
      <c r="K6" s="4" t="s">
        <v>521</v>
      </c>
      <c r="L6" s="4" t="s">
        <v>536</v>
      </c>
      <c r="M6" s="4" t="s">
        <v>63</v>
      </c>
      <c r="N6" s="4" t="s">
        <v>64</v>
      </c>
      <c r="O6" s="4" t="s">
        <v>533</v>
      </c>
      <c r="P6" s="241"/>
      <c r="R6" s="52" t="s">
        <v>63</v>
      </c>
      <c r="S6" s="52" t="s">
        <v>266</v>
      </c>
      <c r="T6" s="52" t="s">
        <v>267</v>
      </c>
      <c r="U6" s="52" t="s">
        <v>268</v>
      </c>
      <c r="V6" s="52" t="s">
        <v>269</v>
      </c>
      <c r="W6" s="52" t="s">
        <v>273</v>
      </c>
      <c r="X6" s="52" t="s">
        <v>274</v>
      </c>
    </row>
    <row r="7" spans="1:29" ht="36">
      <c r="C7" s="280">
        <v>1</v>
      </c>
      <c r="D7" s="281"/>
      <c r="E7" s="281" t="str">
        <f>IF(J7="HOMIES", MAX(E$6:E6)+1, "")</f>
        <v/>
      </c>
      <c r="F7" s="281" t="str">
        <f>CONCATENATE($G7&amp;$H7)</f>
        <v>RB1</v>
      </c>
      <c r="G7" s="281" t="s">
        <v>267</v>
      </c>
      <c r="H7" s="281">
        <v>1</v>
      </c>
      <c r="I7" s="281" t="s">
        <v>439</v>
      </c>
      <c r="J7" s="281"/>
      <c r="K7" s="282"/>
      <c r="L7" s="282"/>
      <c r="M7" s="281" t="s">
        <v>2</v>
      </c>
      <c r="N7" s="283">
        <f>_xlfn.XLOOKUP($M7,NFL!$F$7:$F$39,NFL!$G$7:$G$39,"",0)</f>
        <v>14</v>
      </c>
      <c r="O7" s="311" t="s">
        <v>1072</v>
      </c>
      <c r="P7" s="241"/>
      <c r="R7" s="207" t="s">
        <v>520</v>
      </c>
      <c r="S7" s="207">
        <v>1</v>
      </c>
      <c r="T7" s="207">
        <v>1</v>
      </c>
      <c r="U7" s="207">
        <v>1</v>
      </c>
      <c r="V7" s="207">
        <v>1</v>
      </c>
      <c r="W7" s="207">
        <v>1</v>
      </c>
      <c r="X7" s="207">
        <v>1</v>
      </c>
      <c r="AB7">
        <v>1</v>
      </c>
      <c r="AC7" t="s">
        <v>267</v>
      </c>
    </row>
    <row r="8" spans="1:29" ht="24">
      <c r="C8" s="288">
        <v>2</v>
      </c>
      <c r="D8" s="289"/>
      <c r="E8" s="289" t="str">
        <f>IF(J8="HOMIES", MAX(E$6:E7)+1, "")</f>
        <v/>
      </c>
      <c r="F8" s="289" t="str">
        <f t="shared" ref="F8:F71" si="0">CONCATENATE($G8&amp;$H8)</f>
        <v>RB2</v>
      </c>
      <c r="G8" s="289" t="s">
        <v>267</v>
      </c>
      <c r="H8" s="289">
        <v>2</v>
      </c>
      <c r="I8" s="289" t="s">
        <v>72</v>
      </c>
      <c r="J8" s="289"/>
      <c r="K8" s="290"/>
      <c r="L8" s="290"/>
      <c r="M8" s="289" t="s">
        <v>14</v>
      </c>
      <c r="N8" s="291">
        <f>_xlfn.XLOOKUP($M8,NFL!$F$7:$F$39,NFL!$G$7:$G$39,"",0)</f>
        <v>13</v>
      </c>
      <c r="O8" s="312" t="s">
        <v>1073</v>
      </c>
      <c r="P8" s="241"/>
      <c r="R8" s="207" t="s">
        <v>529</v>
      </c>
      <c r="S8" s="207">
        <v>1</v>
      </c>
      <c r="T8" s="207">
        <v>1</v>
      </c>
      <c r="U8" s="207">
        <v>1</v>
      </c>
      <c r="V8" s="207">
        <v>1</v>
      </c>
      <c r="W8" s="207">
        <v>1</v>
      </c>
      <c r="X8" s="207">
        <v>1</v>
      </c>
      <c r="AB8">
        <v>2</v>
      </c>
      <c r="AC8" t="s">
        <v>267</v>
      </c>
    </row>
    <row r="9" spans="1:29" ht="36">
      <c r="C9" s="288">
        <v>3</v>
      </c>
      <c r="D9" s="289"/>
      <c r="E9" s="289" t="str">
        <f>IF(J9="HOMIES", MAX(E$6:E8)+1, "")</f>
        <v/>
      </c>
      <c r="F9" s="289" t="str">
        <f t="shared" si="0"/>
        <v>RB3</v>
      </c>
      <c r="G9" s="289" t="s">
        <v>267</v>
      </c>
      <c r="H9" s="289">
        <v>3</v>
      </c>
      <c r="I9" s="289" t="s">
        <v>82</v>
      </c>
      <c r="J9" s="289"/>
      <c r="K9" s="290"/>
      <c r="L9" s="290"/>
      <c r="M9" s="289" t="s">
        <v>48</v>
      </c>
      <c r="N9" s="291">
        <f>_xlfn.XLOOKUP($M9,NFL!$F$7:$F$39,NFL!$G$7:$G$39,"",0)</f>
        <v>6</v>
      </c>
      <c r="O9" s="312" t="s">
        <v>1074</v>
      </c>
      <c r="P9" s="241"/>
      <c r="R9" s="207" t="s">
        <v>525</v>
      </c>
      <c r="S9" s="207">
        <v>1</v>
      </c>
      <c r="T9" s="207">
        <v>1</v>
      </c>
      <c r="U9" s="207">
        <v>1</v>
      </c>
      <c r="V9" s="207">
        <v>1</v>
      </c>
      <c r="W9" s="207">
        <v>1</v>
      </c>
      <c r="X9" s="207">
        <v>1</v>
      </c>
      <c r="AB9">
        <v>3</v>
      </c>
      <c r="AC9" t="s">
        <v>267</v>
      </c>
    </row>
    <row r="10" spans="1:29" ht="36">
      <c r="C10" s="288">
        <v>4</v>
      </c>
      <c r="D10" s="289"/>
      <c r="E10" s="289" t="str">
        <f>IF(J10="HOMIES", MAX(E$6:E9)+1, "")</f>
        <v/>
      </c>
      <c r="F10" s="289" t="str">
        <f t="shared" si="0"/>
        <v>RB4</v>
      </c>
      <c r="G10" s="289" t="s">
        <v>267</v>
      </c>
      <c r="H10" s="289">
        <v>4</v>
      </c>
      <c r="I10" s="289" t="s">
        <v>97</v>
      </c>
      <c r="J10" s="289"/>
      <c r="K10" s="290"/>
      <c r="L10" s="290"/>
      <c r="M10" s="289" t="s">
        <v>27</v>
      </c>
      <c r="N10" s="291">
        <f>_xlfn.XLOOKUP($M10,NFL!$F$7:$F$39,NFL!$G$7:$G$39,"",0)</f>
        <v>8</v>
      </c>
      <c r="O10" s="312" t="s">
        <v>1075</v>
      </c>
      <c r="P10" s="241"/>
      <c r="R10" s="207" t="s">
        <v>524</v>
      </c>
      <c r="S10" s="207">
        <v>1</v>
      </c>
      <c r="T10" s="207">
        <v>1</v>
      </c>
      <c r="U10" s="207">
        <v>1</v>
      </c>
      <c r="V10" s="207">
        <v>1</v>
      </c>
      <c r="W10" s="207">
        <v>1</v>
      </c>
      <c r="X10" s="207">
        <v>1</v>
      </c>
      <c r="AB10">
        <v>4</v>
      </c>
      <c r="AC10" t="s">
        <v>267</v>
      </c>
    </row>
    <row r="11" spans="1:29" ht="24">
      <c r="C11" s="288">
        <v>5</v>
      </c>
      <c r="D11" s="289"/>
      <c r="E11" s="289" t="str">
        <f>IF(J11="HOMIES", MAX(E$6:E10)+1, "")</f>
        <v/>
      </c>
      <c r="F11" s="289" t="str">
        <f t="shared" si="0"/>
        <v>RB5</v>
      </c>
      <c r="G11" s="289" t="s">
        <v>267</v>
      </c>
      <c r="H11" s="289">
        <v>5</v>
      </c>
      <c r="I11" s="289" t="s">
        <v>78</v>
      </c>
      <c r="J11" s="289"/>
      <c r="K11" s="290"/>
      <c r="L11" s="290"/>
      <c r="M11" s="289" t="s">
        <v>31</v>
      </c>
      <c r="N11" s="291">
        <f>_xlfn.XLOOKUP($M11,NFL!$F$7:$F$39,NFL!$G$7:$G$39,"",0)</f>
        <v>7</v>
      </c>
      <c r="O11" s="312" t="s">
        <v>1076</v>
      </c>
      <c r="P11" s="241"/>
      <c r="R11" s="207" t="s">
        <v>527</v>
      </c>
      <c r="S11" s="207">
        <v>1</v>
      </c>
      <c r="T11" s="207">
        <v>1</v>
      </c>
      <c r="U11" s="207">
        <v>1</v>
      </c>
      <c r="V11" s="207">
        <v>1</v>
      </c>
      <c r="W11" s="207">
        <v>1</v>
      </c>
      <c r="X11" s="207">
        <v>1</v>
      </c>
      <c r="AB11">
        <v>5</v>
      </c>
      <c r="AC11" t="s">
        <v>267</v>
      </c>
    </row>
    <row r="12" spans="1:29" ht="36">
      <c r="C12" s="288">
        <v>6</v>
      </c>
      <c r="D12" s="289"/>
      <c r="E12" s="289" t="str">
        <f>IF(J12="HOMIES", MAX(E$6:E11)+1, "")</f>
        <v/>
      </c>
      <c r="F12" s="289" t="str">
        <f t="shared" si="0"/>
        <v>RB6</v>
      </c>
      <c r="G12" s="289" t="s">
        <v>267</v>
      </c>
      <c r="H12" s="289">
        <v>6</v>
      </c>
      <c r="I12" s="289" t="s">
        <v>75</v>
      </c>
      <c r="J12" s="289"/>
      <c r="K12" s="290"/>
      <c r="L12" s="290"/>
      <c r="M12" s="289" t="s">
        <v>46</v>
      </c>
      <c r="N12" s="291">
        <f>_xlfn.XLOOKUP($M12,NFL!$F$7:$F$39,NFL!$G$7:$G$39,"",0)</f>
        <v>10</v>
      </c>
      <c r="O12" s="312" t="s">
        <v>1077</v>
      </c>
      <c r="P12" s="241"/>
      <c r="R12" s="207" t="s">
        <v>523</v>
      </c>
      <c r="S12" s="207">
        <v>1</v>
      </c>
      <c r="T12" s="207">
        <v>1</v>
      </c>
      <c r="U12" s="207">
        <v>1</v>
      </c>
      <c r="V12" s="207">
        <v>1</v>
      </c>
      <c r="W12" s="207">
        <v>1</v>
      </c>
      <c r="X12" s="207">
        <v>1</v>
      </c>
      <c r="AB12">
        <v>6</v>
      </c>
      <c r="AC12" t="s">
        <v>267</v>
      </c>
    </row>
    <row r="13" spans="1:29" ht="24">
      <c r="C13" s="288">
        <v>7</v>
      </c>
      <c r="D13" s="289"/>
      <c r="E13" s="289" t="str">
        <f>IF(J13="HOMIES", MAX(E$6:E12)+1, "")</f>
        <v/>
      </c>
      <c r="F13" s="289" t="str">
        <f t="shared" si="0"/>
        <v>RB7</v>
      </c>
      <c r="G13" s="289" t="s">
        <v>267</v>
      </c>
      <c r="H13" s="289">
        <v>7</v>
      </c>
      <c r="I13" s="289" t="s">
        <v>564</v>
      </c>
      <c r="J13" s="289"/>
      <c r="K13" s="290"/>
      <c r="L13" s="290"/>
      <c r="M13" s="289" t="s">
        <v>25</v>
      </c>
      <c r="N13" s="291">
        <f>_xlfn.XLOOKUP($M13,NFL!$F$7:$F$39,NFL!$G$7:$G$39,"",0)</f>
        <v>9</v>
      </c>
      <c r="O13" s="312" t="s">
        <v>1078</v>
      </c>
      <c r="P13" s="241"/>
      <c r="R13" s="207" t="s">
        <v>528</v>
      </c>
      <c r="S13" s="207">
        <v>1</v>
      </c>
      <c r="T13" s="207">
        <v>1</v>
      </c>
      <c r="U13" s="207">
        <v>1</v>
      </c>
      <c r="V13" s="207">
        <v>1</v>
      </c>
      <c r="W13" s="207">
        <v>1</v>
      </c>
      <c r="X13" s="207">
        <v>1</v>
      </c>
      <c r="AB13">
        <v>7</v>
      </c>
      <c r="AC13" t="s">
        <v>267</v>
      </c>
    </row>
    <row r="14" spans="1:29">
      <c r="C14" s="288">
        <v>8</v>
      </c>
      <c r="D14" s="289"/>
      <c r="E14" s="289" t="str">
        <f>IF(J14="HOMIES", MAX(E$6:E13)+1, "")</f>
        <v/>
      </c>
      <c r="F14" s="289" t="str">
        <f t="shared" si="0"/>
        <v>WR1</v>
      </c>
      <c r="G14" s="289" t="s">
        <v>268</v>
      </c>
      <c r="H14" s="289">
        <v>1</v>
      </c>
      <c r="I14" s="289" t="s">
        <v>466</v>
      </c>
      <c r="J14" s="289"/>
      <c r="K14" s="290"/>
      <c r="L14" s="290"/>
      <c r="M14" s="289" t="s">
        <v>31</v>
      </c>
      <c r="N14" s="291">
        <f>_xlfn.XLOOKUP($M14,NFL!$F$7:$F$39,NFL!$G$7:$G$39,"",0)</f>
        <v>7</v>
      </c>
      <c r="O14" s="312" t="s">
        <v>1029</v>
      </c>
      <c r="P14" s="241"/>
      <c r="R14" s="207" t="s">
        <v>522</v>
      </c>
      <c r="S14" s="207">
        <v>1</v>
      </c>
      <c r="T14" s="207">
        <v>1</v>
      </c>
      <c r="U14" s="207">
        <v>1</v>
      </c>
      <c r="V14" s="207">
        <v>1</v>
      </c>
      <c r="W14" s="207">
        <v>1</v>
      </c>
      <c r="X14" s="207">
        <v>1</v>
      </c>
      <c r="AB14">
        <v>1</v>
      </c>
      <c r="AC14" t="s">
        <v>268</v>
      </c>
    </row>
    <row r="15" spans="1:29">
      <c r="C15" s="288">
        <v>9</v>
      </c>
      <c r="D15" s="289"/>
      <c r="E15" s="289">
        <f>IF(J15="HOMIES", MAX(E$6:E14)+1, "")</f>
        <v>1</v>
      </c>
      <c r="F15" s="289" t="str">
        <f t="shared" si="0"/>
        <v>WR2</v>
      </c>
      <c r="G15" s="289" t="s">
        <v>268</v>
      </c>
      <c r="H15" s="289">
        <v>2</v>
      </c>
      <c r="I15" s="289" t="s">
        <v>143</v>
      </c>
      <c r="J15" s="289" t="s">
        <v>520</v>
      </c>
      <c r="K15" s="290"/>
      <c r="L15" s="290"/>
      <c r="M15" s="289" t="s">
        <v>20</v>
      </c>
      <c r="N15" s="291">
        <f>_xlfn.XLOOKUP($M15,NFL!$F$7:$F$39,NFL!$G$7:$G$39,"",0)</f>
        <v>7</v>
      </c>
      <c r="O15" s="312" t="s">
        <v>1030</v>
      </c>
      <c r="P15" s="241"/>
      <c r="R15" s="207" t="s">
        <v>526</v>
      </c>
      <c r="S15" s="207">
        <v>1</v>
      </c>
      <c r="T15" s="207">
        <v>1</v>
      </c>
      <c r="U15" s="207">
        <v>1</v>
      </c>
      <c r="V15" s="207">
        <v>1</v>
      </c>
      <c r="W15" s="207">
        <v>1</v>
      </c>
      <c r="X15" s="207">
        <v>1</v>
      </c>
      <c r="AB15">
        <v>2</v>
      </c>
      <c r="AC15" t="s">
        <v>268</v>
      </c>
    </row>
    <row r="16" spans="1:29" ht="24">
      <c r="C16" s="288">
        <v>10</v>
      </c>
      <c r="D16" s="289"/>
      <c r="E16" s="289" t="str">
        <f>IF(J16="HOMIES", MAX(E$6:E15)+1, "")</f>
        <v/>
      </c>
      <c r="F16" s="289" t="str">
        <f t="shared" si="0"/>
        <v>RB8</v>
      </c>
      <c r="G16" s="289" t="s">
        <v>267</v>
      </c>
      <c r="H16" s="289">
        <v>8</v>
      </c>
      <c r="I16" s="289" t="s">
        <v>76</v>
      </c>
      <c r="J16" s="289"/>
      <c r="K16" s="290"/>
      <c r="L16" s="290"/>
      <c r="M16" s="289" t="s">
        <v>8</v>
      </c>
      <c r="N16" s="291">
        <f>_xlfn.XLOOKUP($M16,NFL!$F$7:$F$39,NFL!$G$7:$G$39,"",0)</f>
        <v>9</v>
      </c>
      <c r="O16" s="312" t="s">
        <v>1079</v>
      </c>
      <c r="P16" s="241"/>
      <c r="R16" s="207" t="s">
        <v>530</v>
      </c>
      <c r="S16" s="207">
        <v>1</v>
      </c>
      <c r="T16" s="207">
        <v>1</v>
      </c>
      <c r="U16" s="207">
        <v>1</v>
      </c>
      <c r="V16" s="207">
        <v>1</v>
      </c>
      <c r="W16" s="207">
        <v>1</v>
      </c>
      <c r="X16" s="207">
        <v>1</v>
      </c>
      <c r="AB16">
        <v>8</v>
      </c>
      <c r="AC16" t="s">
        <v>267</v>
      </c>
    </row>
    <row r="17" spans="3:29" ht="24">
      <c r="C17" s="288">
        <v>11</v>
      </c>
      <c r="D17" s="289"/>
      <c r="E17" s="289">
        <f>IF(J17="HOMIES", MAX(E$6:E16)+1, "")</f>
        <v>2</v>
      </c>
      <c r="F17" s="289" t="str">
        <f t="shared" si="0"/>
        <v>WR3</v>
      </c>
      <c r="G17" s="289" t="s">
        <v>268</v>
      </c>
      <c r="H17" s="289">
        <v>3</v>
      </c>
      <c r="I17" s="289" t="s">
        <v>567</v>
      </c>
      <c r="J17" s="289" t="s">
        <v>520</v>
      </c>
      <c r="K17" s="290"/>
      <c r="L17" s="290"/>
      <c r="M17" s="289" t="s">
        <v>46</v>
      </c>
      <c r="N17" s="291">
        <f>_xlfn.XLOOKUP($M17,NFL!$F$7:$F$39,NFL!$G$7:$G$39,"",0)</f>
        <v>10</v>
      </c>
      <c r="O17" s="312" t="s">
        <v>1080</v>
      </c>
      <c r="P17" s="241"/>
      <c r="R17" s="207" t="s">
        <v>531</v>
      </c>
      <c r="S17" s="207">
        <v>1</v>
      </c>
      <c r="T17" s="207">
        <v>1</v>
      </c>
      <c r="U17" s="207">
        <v>1</v>
      </c>
      <c r="V17" s="207">
        <v>1</v>
      </c>
      <c r="W17" s="207">
        <v>1</v>
      </c>
      <c r="X17" s="207">
        <v>1</v>
      </c>
      <c r="AB17">
        <v>3</v>
      </c>
      <c r="AC17" t="s">
        <v>268</v>
      </c>
    </row>
    <row r="18" spans="3:29">
      <c r="C18" s="288">
        <v>12</v>
      </c>
      <c r="D18" s="289"/>
      <c r="E18" s="289" t="str">
        <f>IF(J18="HOMIES", MAX(E$6:E17)+1, "")</f>
        <v/>
      </c>
      <c r="F18" s="289" t="str">
        <f t="shared" si="0"/>
        <v>RB9</v>
      </c>
      <c r="G18" s="289" t="s">
        <v>267</v>
      </c>
      <c r="H18" s="289">
        <v>9</v>
      </c>
      <c r="I18" s="289" t="s">
        <v>73</v>
      </c>
      <c r="J18" s="289"/>
      <c r="K18" s="290"/>
      <c r="L18" s="290"/>
      <c r="M18" s="289" t="s">
        <v>13</v>
      </c>
      <c r="N18" s="291">
        <f>_xlfn.XLOOKUP($M18,NFL!$F$7:$F$39,NFL!$G$7:$G$39,"",0)</f>
        <v>14</v>
      </c>
      <c r="O18" s="312" t="s">
        <v>1031</v>
      </c>
      <c r="P18" s="241"/>
      <c r="R18" s="207" t="s">
        <v>532</v>
      </c>
      <c r="S18" s="207">
        <v>1</v>
      </c>
      <c r="T18" s="207">
        <v>1</v>
      </c>
      <c r="U18" s="207">
        <v>1</v>
      </c>
      <c r="V18" s="207">
        <v>1</v>
      </c>
      <c r="W18" s="207">
        <v>1</v>
      </c>
      <c r="X18" s="207">
        <v>1</v>
      </c>
      <c r="AB18">
        <v>9</v>
      </c>
      <c r="AC18" t="s">
        <v>267</v>
      </c>
    </row>
    <row r="19" spans="3:29" ht="36">
      <c r="C19" s="288">
        <v>13</v>
      </c>
      <c r="D19" s="289"/>
      <c r="E19" s="289" t="str">
        <f>IF(J19="HOMIES", MAX(E$6:E18)+1, "")</f>
        <v/>
      </c>
      <c r="F19" s="289" t="str">
        <f t="shared" si="0"/>
        <v>TE1</v>
      </c>
      <c r="G19" s="289" t="s">
        <v>269</v>
      </c>
      <c r="H19" s="289">
        <v>1</v>
      </c>
      <c r="I19" s="289" t="s">
        <v>186</v>
      </c>
      <c r="J19" s="289"/>
      <c r="K19" s="290"/>
      <c r="L19" s="290"/>
      <c r="M19" s="289" t="s">
        <v>29</v>
      </c>
      <c r="N19" s="291">
        <f>_xlfn.XLOOKUP($M19,NFL!$F$7:$F$39,NFL!$G$7:$G$39,"",0)</f>
        <v>10</v>
      </c>
      <c r="O19" s="312" t="s">
        <v>1081</v>
      </c>
      <c r="P19" s="241"/>
      <c r="AB19">
        <v>1</v>
      </c>
      <c r="AC19" t="s">
        <v>269</v>
      </c>
    </row>
    <row r="20" spans="3:29" ht="24">
      <c r="C20" s="288">
        <v>14</v>
      </c>
      <c r="D20" s="289"/>
      <c r="E20" s="289" t="str">
        <f>IF(J20="HOMIES", MAX(E$6:E19)+1, "")</f>
        <v/>
      </c>
      <c r="F20" s="289" t="str">
        <f t="shared" si="0"/>
        <v>RB10</v>
      </c>
      <c r="G20" s="289" t="s">
        <v>267</v>
      </c>
      <c r="H20" s="289">
        <v>10</v>
      </c>
      <c r="I20" s="289" t="s">
        <v>70</v>
      </c>
      <c r="J20" s="289"/>
      <c r="K20" s="290"/>
      <c r="L20" s="290"/>
      <c r="M20" s="289" t="s">
        <v>53</v>
      </c>
      <c r="N20" s="291">
        <f>_xlfn.XLOOKUP($M20,NFL!$F$7:$F$39,NFL!$G$7:$G$39,"",0)</f>
        <v>9</v>
      </c>
      <c r="O20" s="312" t="s">
        <v>1082</v>
      </c>
      <c r="P20" s="241"/>
      <c r="AB20">
        <v>10</v>
      </c>
      <c r="AC20" t="s">
        <v>267</v>
      </c>
    </row>
    <row r="21" spans="3:29" ht="24">
      <c r="C21" s="288">
        <v>15</v>
      </c>
      <c r="D21" s="289"/>
      <c r="E21" s="289">
        <f>IF(J21="HOMIES", MAX(E$6:E20)+1, "")</f>
        <v>3</v>
      </c>
      <c r="F21" s="289" t="str">
        <f t="shared" si="0"/>
        <v>RB11</v>
      </c>
      <c r="G21" s="289" t="s">
        <v>267</v>
      </c>
      <c r="H21" s="289">
        <v>11</v>
      </c>
      <c r="I21" s="289" t="s">
        <v>442</v>
      </c>
      <c r="J21" s="289" t="s">
        <v>520</v>
      </c>
      <c r="K21" s="290"/>
      <c r="L21" s="290"/>
      <c r="M21" s="289" t="s">
        <v>40</v>
      </c>
      <c r="N21" s="291">
        <f>_xlfn.XLOOKUP($M21,NFL!$F$7:$F$39,NFL!$G$7:$G$39,"",0)</f>
        <v>6</v>
      </c>
      <c r="O21" s="312" t="s">
        <v>1083</v>
      </c>
      <c r="P21" s="241"/>
      <c r="AB21">
        <v>11</v>
      </c>
      <c r="AC21" t="s">
        <v>267</v>
      </c>
    </row>
    <row r="22" spans="3:29" ht="24">
      <c r="C22" s="288">
        <v>16</v>
      </c>
      <c r="D22" s="289"/>
      <c r="E22" s="289" t="str">
        <f>IF(J22="HOMIES", MAX(E$6:E21)+1, "")</f>
        <v/>
      </c>
      <c r="F22" s="289" t="str">
        <f t="shared" si="0"/>
        <v>TE2</v>
      </c>
      <c r="G22" s="289" t="s">
        <v>269</v>
      </c>
      <c r="H22" s="289">
        <v>2</v>
      </c>
      <c r="I22" s="289" t="s">
        <v>175</v>
      </c>
      <c r="J22" s="289"/>
      <c r="K22" s="290"/>
      <c r="L22" s="290"/>
      <c r="M22" s="289" t="s">
        <v>1</v>
      </c>
      <c r="N22" s="291">
        <f>_xlfn.XLOOKUP($M22,NFL!$F$7:$F$39,NFL!$G$7:$G$39,"",0)</f>
        <v>8</v>
      </c>
      <c r="O22" s="312" t="s">
        <v>1084</v>
      </c>
      <c r="P22" s="241"/>
      <c r="AB22">
        <v>2</v>
      </c>
      <c r="AC22" t="s">
        <v>269</v>
      </c>
    </row>
    <row r="23" spans="3:29" ht="24">
      <c r="C23" s="288">
        <v>17</v>
      </c>
      <c r="D23" s="289"/>
      <c r="E23" s="289" t="str">
        <f>IF(J23="HOMIES", MAX(E$6:E22)+1, "")</f>
        <v/>
      </c>
      <c r="F23" s="289" t="str">
        <f t="shared" si="0"/>
        <v>WR4</v>
      </c>
      <c r="G23" s="289" t="s">
        <v>268</v>
      </c>
      <c r="H23" s="289">
        <v>4</v>
      </c>
      <c r="I23" s="289" t="s">
        <v>126</v>
      </c>
      <c r="J23" s="289"/>
      <c r="K23" s="290"/>
      <c r="L23" s="290"/>
      <c r="M23" s="289" t="s">
        <v>433</v>
      </c>
      <c r="N23" s="291">
        <f>_xlfn.XLOOKUP($M23,NFL!$F$7:$F$39,NFL!$G$7:$G$39,"",0)</f>
        <v>6</v>
      </c>
      <c r="O23" s="312" t="s">
        <v>1085</v>
      </c>
      <c r="P23" s="241"/>
      <c r="AB23">
        <v>4</v>
      </c>
      <c r="AC23" t="s">
        <v>268</v>
      </c>
    </row>
    <row r="24" spans="3:29" ht="24">
      <c r="C24" s="288">
        <v>18</v>
      </c>
      <c r="D24" s="289"/>
      <c r="E24" s="289" t="str">
        <f>IF(J24="HOMIES", MAX(E$6:E23)+1, "")</f>
        <v/>
      </c>
      <c r="F24" s="289" t="str">
        <f t="shared" si="0"/>
        <v>WR5</v>
      </c>
      <c r="G24" s="289" t="s">
        <v>268</v>
      </c>
      <c r="H24" s="289">
        <v>5</v>
      </c>
      <c r="I24" s="289" t="s">
        <v>463</v>
      </c>
      <c r="J24" s="289"/>
      <c r="K24" s="290"/>
      <c r="L24" s="290"/>
      <c r="M24" s="289" t="s">
        <v>24</v>
      </c>
      <c r="N24" s="291">
        <f>_xlfn.XLOOKUP($M24,NFL!$F$7:$F$39,NFL!$G$7:$G$39,"",0)</f>
        <v>9</v>
      </c>
      <c r="O24" s="312" t="s">
        <v>1086</v>
      </c>
      <c r="P24" s="241"/>
      <c r="AB24">
        <v>5</v>
      </c>
      <c r="AC24" t="s">
        <v>268</v>
      </c>
    </row>
    <row r="25" spans="3:29" ht="36">
      <c r="C25" s="288">
        <v>19</v>
      </c>
      <c r="D25" s="289"/>
      <c r="E25" s="289" t="str">
        <f>IF(J25="HOMIES", MAX(E$6:E24)+1, "")</f>
        <v/>
      </c>
      <c r="F25" s="289" t="str">
        <f t="shared" si="0"/>
        <v>WR6</v>
      </c>
      <c r="G25" s="289" t="s">
        <v>268</v>
      </c>
      <c r="H25" s="289">
        <v>6</v>
      </c>
      <c r="I25" s="289" t="s">
        <v>137</v>
      </c>
      <c r="J25" s="289"/>
      <c r="K25" s="290"/>
      <c r="L25" s="290"/>
      <c r="M25" s="289" t="s">
        <v>34</v>
      </c>
      <c r="N25" s="291">
        <f>_xlfn.XLOOKUP($M25,NFL!$F$7:$F$39,NFL!$G$7:$G$39,"",0)</f>
        <v>7</v>
      </c>
      <c r="O25" s="312" t="s">
        <v>1087</v>
      </c>
      <c r="P25" s="241"/>
      <c r="AB25">
        <v>6</v>
      </c>
      <c r="AC25" t="s">
        <v>268</v>
      </c>
    </row>
    <row r="26" spans="3:29" ht="24">
      <c r="C26" s="288">
        <v>20</v>
      </c>
      <c r="D26" s="289"/>
      <c r="E26" s="289" t="str">
        <f>IF(J26="HOMIES", MAX(E$6:E25)+1, "")</f>
        <v/>
      </c>
      <c r="F26" s="289" t="str">
        <f t="shared" si="0"/>
        <v>WR7</v>
      </c>
      <c r="G26" s="289" t="s">
        <v>268</v>
      </c>
      <c r="H26" s="289">
        <v>7</v>
      </c>
      <c r="I26" s="289" t="s">
        <v>167</v>
      </c>
      <c r="J26" s="289"/>
      <c r="K26" s="290"/>
      <c r="L26" s="290"/>
      <c r="M26" s="289" t="s">
        <v>38</v>
      </c>
      <c r="N26" s="291">
        <f>_xlfn.XLOOKUP($M26,NFL!$F$7:$F$39,NFL!$G$7:$G$39,"",0)</f>
        <v>9</v>
      </c>
      <c r="O26" s="312" t="s">
        <v>1032</v>
      </c>
      <c r="P26" s="241"/>
      <c r="AB26">
        <v>7</v>
      </c>
      <c r="AC26" t="s">
        <v>268</v>
      </c>
    </row>
    <row r="27" spans="3:29" ht="36">
      <c r="C27" s="288">
        <v>21</v>
      </c>
      <c r="D27" s="289"/>
      <c r="E27" s="289" t="str">
        <f>IF(J27="HOMIES", MAX(E$6:E26)+1, "")</f>
        <v/>
      </c>
      <c r="F27" s="289" t="str">
        <f t="shared" si="0"/>
        <v>RB12</v>
      </c>
      <c r="G27" s="289" t="s">
        <v>267</v>
      </c>
      <c r="H27" s="289">
        <v>12</v>
      </c>
      <c r="I27" s="289" t="s">
        <v>570</v>
      </c>
      <c r="J27" s="289"/>
      <c r="K27" s="290"/>
      <c r="L27" s="290"/>
      <c r="M27" s="289" t="s">
        <v>52</v>
      </c>
      <c r="N27" s="291">
        <f>_xlfn.XLOOKUP($M27,NFL!$F$7:$F$39,NFL!$G$7:$G$39,"",0)</f>
        <v>9</v>
      </c>
      <c r="O27" s="312" t="s">
        <v>1088</v>
      </c>
      <c r="P27" s="241"/>
      <c r="AB27">
        <v>12</v>
      </c>
      <c r="AC27" t="s">
        <v>267</v>
      </c>
    </row>
    <row r="28" spans="3:29" ht="24">
      <c r="C28" s="288">
        <v>22</v>
      </c>
      <c r="D28" s="289"/>
      <c r="E28" s="289" t="str">
        <f>IF(J28="HOMIES", MAX(E$6:E27)+1, "")</f>
        <v/>
      </c>
      <c r="F28" s="289" t="str">
        <f t="shared" si="0"/>
        <v>RB13</v>
      </c>
      <c r="G28" s="289" t="s">
        <v>267</v>
      </c>
      <c r="H28" s="289">
        <v>13</v>
      </c>
      <c r="I28" s="289" t="s">
        <v>80</v>
      </c>
      <c r="J28" s="289"/>
      <c r="K28" s="290"/>
      <c r="L28" s="290"/>
      <c r="M28" s="289" t="s">
        <v>18</v>
      </c>
      <c r="N28" s="291">
        <f>_xlfn.XLOOKUP($M28,NFL!$F$7:$F$39,NFL!$G$7:$G$39,"",0)</f>
        <v>11</v>
      </c>
      <c r="O28" s="312" t="s">
        <v>1089</v>
      </c>
      <c r="P28" s="241"/>
      <c r="AB28">
        <v>13</v>
      </c>
      <c r="AC28" t="s">
        <v>267</v>
      </c>
    </row>
    <row r="29" spans="3:29" ht="24">
      <c r="C29" s="288">
        <v>23</v>
      </c>
      <c r="D29" s="289"/>
      <c r="E29" s="289" t="str">
        <f>IF(J29="HOMIES", MAX(E$6:E28)+1, "")</f>
        <v/>
      </c>
      <c r="F29" s="289" t="str">
        <f t="shared" si="0"/>
        <v>RB14</v>
      </c>
      <c r="G29" s="289" t="s">
        <v>267</v>
      </c>
      <c r="H29" s="289">
        <v>14</v>
      </c>
      <c r="I29" s="289" t="s">
        <v>81</v>
      </c>
      <c r="J29" s="289"/>
      <c r="K29" s="290"/>
      <c r="L29" s="290"/>
      <c r="M29" s="289" t="s">
        <v>4</v>
      </c>
      <c r="N29" s="291">
        <f>_xlfn.XLOOKUP($M29,NFL!$F$7:$F$39,NFL!$G$7:$G$39,"",0)</f>
        <v>14</v>
      </c>
      <c r="O29" s="312" t="s">
        <v>1090</v>
      </c>
      <c r="P29" s="241"/>
      <c r="AB29">
        <v>14</v>
      </c>
      <c r="AC29" t="s">
        <v>267</v>
      </c>
    </row>
    <row r="30" spans="3:29" ht="36">
      <c r="C30" s="288">
        <v>24</v>
      </c>
      <c r="D30" s="289"/>
      <c r="E30" s="289" t="str">
        <f>IF(J30="HOMIES", MAX(E$6:E29)+1, "")</f>
        <v/>
      </c>
      <c r="F30" s="289" t="str">
        <f t="shared" si="0"/>
        <v>WR8</v>
      </c>
      <c r="G30" s="289" t="s">
        <v>268</v>
      </c>
      <c r="H30" s="289">
        <v>8</v>
      </c>
      <c r="I30" s="289" t="s">
        <v>156</v>
      </c>
      <c r="J30" s="289"/>
      <c r="K30" s="290"/>
      <c r="L30" s="290"/>
      <c r="M30" s="289" t="s">
        <v>51</v>
      </c>
      <c r="N30" s="291">
        <f>_xlfn.XLOOKUP($M30,NFL!$F$7:$F$39,NFL!$G$7:$G$39,"",0)</f>
        <v>11</v>
      </c>
      <c r="O30" s="312" t="s">
        <v>1091</v>
      </c>
      <c r="P30" s="241"/>
      <c r="AB30">
        <v>8</v>
      </c>
      <c r="AC30" t="s">
        <v>268</v>
      </c>
    </row>
    <row r="31" spans="3:29" ht="24">
      <c r="C31" s="288">
        <v>25</v>
      </c>
      <c r="D31" s="289"/>
      <c r="E31" s="289" t="str">
        <f>IF(J31="HOMIES", MAX(E$6:E30)+1, "")</f>
        <v/>
      </c>
      <c r="F31" s="289" t="str">
        <f t="shared" si="0"/>
        <v>TE3</v>
      </c>
      <c r="G31" s="289" t="s">
        <v>269</v>
      </c>
      <c r="H31" s="289">
        <v>3</v>
      </c>
      <c r="I31" s="289" t="s">
        <v>565</v>
      </c>
      <c r="J31" s="289"/>
      <c r="K31" s="290"/>
      <c r="L31" s="290"/>
      <c r="M31" s="289" t="s">
        <v>10</v>
      </c>
      <c r="N31" s="291">
        <f>_xlfn.XLOOKUP($M31,NFL!$F$7:$F$39,NFL!$G$7:$G$39,"",0)</f>
        <v>14</v>
      </c>
      <c r="O31" s="312" t="s">
        <v>1033</v>
      </c>
      <c r="P31" s="241"/>
      <c r="AB31">
        <v>3</v>
      </c>
      <c r="AC31" t="s">
        <v>269</v>
      </c>
    </row>
    <row r="32" spans="3:29">
      <c r="C32" s="288">
        <v>26</v>
      </c>
      <c r="D32" s="289"/>
      <c r="E32" s="289" t="str">
        <f>IF(J32="HOMIES", MAX(E$6:E31)+1, "")</f>
        <v/>
      </c>
      <c r="F32" s="289" t="str">
        <f t="shared" si="0"/>
        <v>WR9</v>
      </c>
      <c r="G32" s="289" t="s">
        <v>268</v>
      </c>
      <c r="H32" s="289">
        <v>9</v>
      </c>
      <c r="I32" s="289" t="s">
        <v>131</v>
      </c>
      <c r="J32" s="289"/>
      <c r="K32" s="290"/>
      <c r="L32" s="290"/>
      <c r="M32" s="289" t="s">
        <v>18</v>
      </c>
      <c r="N32" s="291">
        <f>_xlfn.XLOOKUP($M32,NFL!$F$7:$F$39,NFL!$G$7:$G$39,"",0)</f>
        <v>11</v>
      </c>
      <c r="O32" s="312" t="s">
        <v>1092</v>
      </c>
      <c r="P32" s="241"/>
      <c r="AB32">
        <v>9</v>
      </c>
      <c r="AC32" t="s">
        <v>268</v>
      </c>
    </row>
    <row r="33" spans="3:29" ht="24">
      <c r="C33" s="288">
        <v>27</v>
      </c>
      <c r="D33" s="289"/>
      <c r="E33" s="289" t="str">
        <f>IF(J33="HOMIES", MAX(E$6:E32)+1, "")</f>
        <v/>
      </c>
      <c r="F33" s="289" t="str">
        <f t="shared" si="0"/>
        <v>WR10</v>
      </c>
      <c r="G33" s="289" t="s">
        <v>268</v>
      </c>
      <c r="H33" s="289">
        <v>10</v>
      </c>
      <c r="I33" s="289" t="s">
        <v>168</v>
      </c>
      <c r="J33" s="289"/>
      <c r="K33" s="290"/>
      <c r="L33" s="290"/>
      <c r="M33" s="289" t="s">
        <v>16</v>
      </c>
      <c r="N33" s="291">
        <f>_xlfn.XLOOKUP($M33,NFL!$F$7:$F$39,NFL!$G$7:$G$39,"",0)</f>
        <v>7</v>
      </c>
      <c r="O33" s="312" t="s">
        <v>1093</v>
      </c>
      <c r="P33" s="241"/>
      <c r="AB33">
        <v>10</v>
      </c>
      <c r="AC33" t="s">
        <v>268</v>
      </c>
    </row>
    <row r="34" spans="3:29" ht="24">
      <c r="C34" s="288">
        <v>28</v>
      </c>
      <c r="D34" s="289"/>
      <c r="E34" s="289" t="str">
        <f>IF(J34="HOMIES", MAX(E$6:E33)+1, "")</f>
        <v/>
      </c>
      <c r="F34" s="289" t="str">
        <f t="shared" si="0"/>
        <v>RB15</v>
      </c>
      <c r="G34" s="289" t="s">
        <v>267</v>
      </c>
      <c r="H34" s="289">
        <v>15</v>
      </c>
      <c r="I34" s="289" t="s">
        <v>77</v>
      </c>
      <c r="J34" s="289"/>
      <c r="K34" s="290"/>
      <c r="L34" s="290"/>
      <c r="M34" s="289" t="s">
        <v>22</v>
      </c>
      <c r="N34" s="291">
        <f>_xlfn.XLOOKUP($M34,NFL!$F$7:$F$39,NFL!$G$7:$G$39,"",0)</f>
        <v>13</v>
      </c>
      <c r="O34" s="312" t="s">
        <v>1094</v>
      </c>
      <c r="P34" s="241"/>
      <c r="AB34">
        <v>15</v>
      </c>
      <c r="AC34" t="s">
        <v>267</v>
      </c>
    </row>
    <row r="35" spans="3:29">
      <c r="C35" s="288">
        <v>29</v>
      </c>
      <c r="D35" s="289"/>
      <c r="E35" s="289" t="str">
        <f>IF(J35="HOMIES", MAX(E$6:E34)+1, "")</f>
        <v/>
      </c>
      <c r="F35" s="289" t="str">
        <f t="shared" si="0"/>
        <v>WR11</v>
      </c>
      <c r="G35" s="289" t="s">
        <v>268</v>
      </c>
      <c r="H35" s="289">
        <v>11</v>
      </c>
      <c r="I35" s="289" t="s">
        <v>472</v>
      </c>
      <c r="J35" s="289"/>
      <c r="K35" s="290"/>
      <c r="L35" s="290"/>
      <c r="M35" s="289" t="s">
        <v>46</v>
      </c>
      <c r="N35" s="291">
        <f>_xlfn.XLOOKUP($M35,NFL!$F$7:$F$39,NFL!$G$7:$G$39,"",0)</f>
        <v>10</v>
      </c>
      <c r="O35" s="312" t="s">
        <v>1095</v>
      </c>
      <c r="P35" s="241"/>
      <c r="AB35">
        <v>11</v>
      </c>
      <c r="AC35" t="s">
        <v>268</v>
      </c>
    </row>
    <row r="36" spans="3:29" ht="24">
      <c r="C36" s="288">
        <v>30</v>
      </c>
      <c r="D36" s="289"/>
      <c r="E36" s="289" t="str">
        <f>IF(J36="HOMIES", MAX(E$6:E35)+1, "")</f>
        <v/>
      </c>
      <c r="F36" s="289" t="str">
        <f t="shared" si="0"/>
        <v>RB16</v>
      </c>
      <c r="G36" s="289" t="s">
        <v>267</v>
      </c>
      <c r="H36" s="289">
        <v>16</v>
      </c>
      <c r="I36" s="289" t="s">
        <v>71</v>
      </c>
      <c r="J36" s="289"/>
      <c r="K36" s="290"/>
      <c r="L36" s="290"/>
      <c r="M36" s="289" t="s">
        <v>24</v>
      </c>
      <c r="N36" s="291">
        <f>_xlfn.XLOOKUP($M36,NFL!$F$7:$F$39,NFL!$G$7:$G$39,"",0)</f>
        <v>9</v>
      </c>
      <c r="O36" s="312" t="s">
        <v>1034</v>
      </c>
      <c r="P36" s="241"/>
      <c r="AB36">
        <v>16</v>
      </c>
      <c r="AC36" t="s">
        <v>267</v>
      </c>
    </row>
    <row r="37" spans="3:29" ht="36">
      <c r="C37" s="288">
        <v>31</v>
      </c>
      <c r="D37" s="289"/>
      <c r="E37" s="289" t="str">
        <f>IF(J37="HOMIES", MAX(E$6:E36)+1, "")</f>
        <v/>
      </c>
      <c r="F37" s="289" t="str">
        <f t="shared" si="0"/>
        <v>WR12</v>
      </c>
      <c r="G37" s="289" t="s">
        <v>268</v>
      </c>
      <c r="H37" s="289">
        <v>12</v>
      </c>
      <c r="I37" s="289" t="s">
        <v>469</v>
      </c>
      <c r="J37" s="289"/>
      <c r="K37" s="290"/>
      <c r="L37" s="290"/>
      <c r="M37" s="289" t="s">
        <v>2</v>
      </c>
      <c r="N37" s="291">
        <f>_xlfn.XLOOKUP($M37,NFL!$F$7:$F$39,NFL!$G$7:$G$39,"",0)</f>
        <v>14</v>
      </c>
      <c r="O37" s="312" t="s">
        <v>1096</v>
      </c>
      <c r="P37" s="241"/>
      <c r="AB37">
        <v>12</v>
      </c>
      <c r="AC37" t="s">
        <v>268</v>
      </c>
    </row>
    <row r="38" spans="3:29" ht="36">
      <c r="C38" s="288">
        <v>32</v>
      </c>
      <c r="D38" s="289"/>
      <c r="E38" s="289">
        <f>IF(J38="HOMIES", MAX(E$6:E37)+1, "")</f>
        <v>4</v>
      </c>
      <c r="F38" s="289" t="str">
        <f t="shared" si="0"/>
        <v>QB1</v>
      </c>
      <c r="G38" s="289" t="s">
        <v>266</v>
      </c>
      <c r="H38" s="289">
        <v>1</v>
      </c>
      <c r="I38" s="289" t="s">
        <v>33</v>
      </c>
      <c r="J38" s="289" t="s">
        <v>520</v>
      </c>
      <c r="K38" s="290"/>
      <c r="L38" s="290"/>
      <c r="M38" s="289" t="s">
        <v>34</v>
      </c>
      <c r="N38" s="291">
        <f>_xlfn.XLOOKUP($M38,NFL!$F$7:$F$39,NFL!$G$7:$G$39,"",0)</f>
        <v>7</v>
      </c>
      <c r="O38" s="312" t="s">
        <v>1097</v>
      </c>
      <c r="P38" s="241"/>
      <c r="AB38">
        <v>1</v>
      </c>
      <c r="AC38" t="s">
        <v>266</v>
      </c>
    </row>
    <row r="39" spans="3:29" ht="24">
      <c r="C39" s="288">
        <v>33</v>
      </c>
      <c r="D39" s="289"/>
      <c r="E39" s="289" t="str">
        <f>IF(J39="HOMIES", MAX(E$6:E38)+1, "")</f>
        <v/>
      </c>
      <c r="F39" s="289" t="str">
        <f t="shared" si="0"/>
        <v>WR13</v>
      </c>
      <c r="G39" s="289" t="s">
        <v>268</v>
      </c>
      <c r="H39" s="289">
        <v>13</v>
      </c>
      <c r="I39" s="289" t="s">
        <v>923</v>
      </c>
      <c r="J39" s="289"/>
      <c r="K39" s="290"/>
      <c r="L39" s="290"/>
      <c r="M39" s="289" t="s">
        <v>14</v>
      </c>
      <c r="N39" s="291">
        <f>_xlfn.XLOOKUP($M39,NFL!$F$7:$F$39,NFL!$G$7:$G$39,"",0)</f>
        <v>13</v>
      </c>
      <c r="O39" s="312" t="s">
        <v>1098</v>
      </c>
      <c r="P39" s="241"/>
      <c r="AB39">
        <v>13</v>
      </c>
      <c r="AC39" t="s">
        <v>268</v>
      </c>
    </row>
    <row r="40" spans="3:29" ht="24">
      <c r="C40" s="288">
        <v>34</v>
      </c>
      <c r="D40" s="289"/>
      <c r="E40" s="289" t="str">
        <f>IF(J40="HOMIES", MAX(E$6:E39)+1, "")</f>
        <v/>
      </c>
      <c r="F40" s="289" t="str">
        <f t="shared" si="0"/>
        <v>WR14</v>
      </c>
      <c r="G40" s="289" t="s">
        <v>268</v>
      </c>
      <c r="H40" s="289">
        <v>14</v>
      </c>
      <c r="I40" s="289" t="s">
        <v>135</v>
      </c>
      <c r="J40" s="289"/>
      <c r="K40" s="290"/>
      <c r="L40" s="290"/>
      <c r="M40" s="289" t="s">
        <v>27</v>
      </c>
      <c r="N40" s="291">
        <f>_xlfn.XLOOKUP($M40,NFL!$F$7:$F$39,NFL!$G$7:$G$39,"",0)</f>
        <v>8</v>
      </c>
      <c r="O40" s="312" t="s">
        <v>1099</v>
      </c>
      <c r="P40" s="241"/>
      <c r="AB40">
        <v>14</v>
      </c>
      <c r="AC40" t="s">
        <v>268</v>
      </c>
    </row>
    <row r="41" spans="3:29" ht="36">
      <c r="C41" s="288">
        <v>35</v>
      </c>
      <c r="D41" s="289"/>
      <c r="E41" s="289" t="str">
        <f>IF(J41="HOMIES", MAX(E$6:E40)+1, "")</f>
        <v/>
      </c>
      <c r="F41" s="289" t="str">
        <f t="shared" si="0"/>
        <v>WR15</v>
      </c>
      <c r="G41" s="289" t="s">
        <v>268</v>
      </c>
      <c r="H41" s="289">
        <v>15</v>
      </c>
      <c r="I41" s="289" t="s">
        <v>146</v>
      </c>
      <c r="J41" s="289"/>
      <c r="K41" s="290"/>
      <c r="L41" s="290"/>
      <c r="M41" s="289" t="s">
        <v>27</v>
      </c>
      <c r="N41" s="291">
        <f>_xlfn.XLOOKUP($M41,NFL!$F$7:$F$39,NFL!$G$7:$G$39,"",0)</f>
        <v>8</v>
      </c>
      <c r="O41" s="312" t="s">
        <v>1035</v>
      </c>
      <c r="P41" s="241"/>
      <c r="AB41">
        <v>15</v>
      </c>
      <c r="AC41" t="s">
        <v>268</v>
      </c>
    </row>
    <row r="42" spans="3:29" ht="36">
      <c r="C42" s="288">
        <v>36</v>
      </c>
      <c r="D42" s="289"/>
      <c r="E42" s="289" t="str">
        <f>IF(J42="HOMIES", MAX(E$6:E41)+1, "")</f>
        <v/>
      </c>
      <c r="F42" s="289" t="str">
        <f t="shared" si="0"/>
        <v>WR16</v>
      </c>
      <c r="G42" s="289" t="s">
        <v>268</v>
      </c>
      <c r="H42" s="289">
        <v>16</v>
      </c>
      <c r="I42" s="289" t="s">
        <v>152</v>
      </c>
      <c r="J42" s="289"/>
      <c r="K42" s="290"/>
      <c r="L42" s="290"/>
      <c r="M42" s="289" t="s">
        <v>52</v>
      </c>
      <c r="N42" s="291">
        <f>_xlfn.XLOOKUP($M42,NFL!$F$7:$F$39,NFL!$G$7:$G$39,"",0)</f>
        <v>9</v>
      </c>
      <c r="O42" s="312" t="s">
        <v>1100</v>
      </c>
      <c r="P42" s="241"/>
      <c r="AB42">
        <v>16</v>
      </c>
      <c r="AC42" t="s">
        <v>268</v>
      </c>
    </row>
    <row r="43" spans="3:29" ht="24">
      <c r="C43" s="288">
        <v>37</v>
      </c>
      <c r="D43" s="289"/>
      <c r="E43" s="289" t="str">
        <f>IF(J43="HOMIES", MAX(E$6:E42)+1, "")</f>
        <v/>
      </c>
      <c r="F43" s="289" t="str">
        <f t="shared" si="0"/>
        <v>RB17</v>
      </c>
      <c r="G43" s="289" t="s">
        <v>267</v>
      </c>
      <c r="H43" s="289">
        <v>17</v>
      </c>
      <c r="I43" s="289" t="s">
        <v>925</v>
      </c>
      <c r="J43" s="289"/>
      <c r="K43" s="290"/>
      <c r="L43" s="290"/>
      <c r="M43" s="289" t="s">
        <v>20</v>
      </c>
      <c r="N43" s="291">
        <f>_xlfn.XLOOKUP($M43,NFL!$F$7:$F$39,NFL!$G$7:$G$39,"",0)</f>
        <v>7</v>
      </c>
      <c r="O43" s="312" t="s">
        <v>1101</v>
      </c>
      <c r="P43" s="241"/>
      <c r="AB43">
        <v>17</v>
      </c>
      <c r="AC43" t="s">
        <v>267</v>
      </c>
    </row>
    <row r="44" spans="3:29" ht="24">
      <c r="C44" s="288">
        <v>38</v>
      </c>
      <c r="D44" s="289"/>
      <c r="E44" s="289" t="str">
        <f>IF(J44="HOMIES", MAX(E$6:E43)+1, "")</f>
        <v/>
      </c>
      <c r="F44" s="289" t="str">
        <f t="shared" si="0"/>
        <v>WR17</v>
      </c>
      <c r="G44" s="289" t="s">
        <v>268</v>
      </c>
      <c r="H44" s="289">
        <v>17</v>
      </c>
      <c r="I44" s="289" t="s">
        <v>459</v>
      </c>
      <c r="J44" s="289"/>
      <c r="K44" s="290"/>
      <c r="L44" s="290"/>
      <c r="M44" s="289" t="s">
        <v>50</v>
      </c>
      <c r="N44" s="291">
        <f>_xlfn.XLOOKUP($M44,NFL!$F$7:$F$39,NFL!$G$7:$G$39,"",0)</f>
        <v>14</v>
      </c>
      <c r="O44" s="312" t="s">
        <v>1102</v>
      </c>
      <c r="P44" s="241"/>
      <c r="AB44">
        <v>17</v>
      </c>
      <c r="AC44" t="s">
        <v>268</v>
      </c>
    </row>
    <row r="45" spans="3:29" ht="36">
      <c r="C45" s="288">
        <v>39</v>
      </c>
      <c r="D45" s="289"/>
      <c r="E45" s="289" t="str">
        <f>IF(J45="HOMIES", MAX(E$6:E44)+1, "")</f>
        <v/>
      </c>
      <c r="F45" s="289" t="str">
        <f t="shared" si="0"/>
        <v>RB18</v>
      </c>
      <c r="G45" s="289" t="s">
        <v>267</v>
      </c>
      <c r="H45" s="289">
        <v>18</v>
      </c>
      <c r="I45" s="289" t="s">
        <v>924</v>
      </c>
      <c r="J45" s="289"/>
      <c r="K45" s="290"/>
      <c r="L45" s="290"/>
      <c r="M45" s="289" t="s">
        <v>42</v>
      </c>
      <c r="N45" s="291">
        <f>_xlfn.XLOOKUP($M45,NFL!$F$7:$F$39,NFL!$G$7:$G$39,"",0)</f>
        <v>10</v>
      </c>
      <c r="O45" s="312" t="s">
        <v>1103</v>
      </c>
      <c r="P45" s="241"/>
      <c r="AB45">
        <v>18</v>
      </c>
      <c r="AC45" t="s">
        <v>267</v>
      </c>
    </row>
    <row r="46" spans="3:29" ht="36">
      <c r="C46" s="288">
        <v>40</v>
      </c>
      <c r="D46" s="289"/>
      <c r="E46" s="289" t="str">
        <f>IF(J46="HOMIES", MAX(E$6:E45)+1, "")</f>
        <v/>
      </c>
      <c r="F46" s="289" t="str">
        <f t="shared" si="0"/>
        <v>RB19</v>
      </c>
      <c r="G46" s="289" t="s">
        <v>267</v>
      </c>
      <c r="H46" s="289">
        <v>19</v>
      </c>
      <c r="I46" s="289" t="s">
        <v>89</v>
      </c>
      <c r="J46" s="289"/>
      <c r="K46" s="290"/>
      <c r="L46" s="290"/>
      <c r="M46" s="289" t="s">
        <v>32</v>
      </c>
      <c r="N46" s="291">
        <f>_xlfn.XLOOKUP($M46,NFL!$F$7:$F$39,NFL!$G$7:$G$39,"",0)</f>
        <v>14</v>
      </c>
      <c r="O46" s="312" t="s">
        <v>1104</v>
      </c>
      <c r="P46" s="241"/>
      <c r="AB46">
        <v>19</v>
      </c>
      <c r="AC46" t="s">
        <v>267</v>
      </c>
    </row>
    <row r="47" spans="3:29" ht="24">
      <c r="C47" s="288">
        <v>41</v>
      </c>
      <c r="D47" s="289"/>
      <c r="E47" s="289" t="str">
        <f>IF(J47="HOMIES", MAX(E$6:E46)+1, "")</f>
        <v/>
      </c>
      <c r="F47" s="289" t="str">
        <f t="shared" si="0"/>
        <v>QB2</v>
      </c>
      <c r="G47" s="289" t="s">
        <v>266</v>
      </c>
      <c r="H47" s="289">
        <v>2</v>
      </c>
      <c r="I47" s="289" t="s">
        <v>435</v>
      </c>
      <c r="J47" s="289"/>
      <c r="K47" s="290"/>
      <c r="L47" s="290"/>
      <c r="M47" s="289" t="s">
        <v>27</v>
      </c>
      <c r="N47" s="291">
        <f>_xlfn.XLOOKUP($M47,NFL!$F$7:$F$39,NFL!$G$7:$G$39,"",0)</f>
        <v>8</v>
      </c>
      <c r="O47" s="312" t="s">
        <v>1105</v>
      </c>
      <c r="P47" s="241"/>
      <c r="AB47">
        <v>2</v>
      </c>
      <c r="AC47" t="s">
        <v>266</v>
      </c>
    </row>
    <row r="48" spans="3:29" ht="24">
      <c r="C48" s="288">
        <v>42</v>
      </c>
      <c r="D48" s="289"/>
      <c r="E48" s="289" t="str">
        <f>IF(J48="HOMIES", MAX(E$6:E47)+1, "")</f>
        <v/>
      </c>
      <c r="F48" s="289" t="str">
        <f t="shared" si="0"/>
        <v>WR18</v>
      </c>
      <c r="G48" s="289" t="s">
        <v>268</v>
      </c>
      <c r="H48" s="289">
        <v>18</v>
      </c>
      <c r="I48" s="289" t="s">
        <v>580</v>
      </c>
      <c r="J48" s="289"/>
      <c r="K48" s="290"/>
      <c r="L48" s="290"/>
      <c r="M48" s="289" t="s">
        <v>51</v>
      </c>
      <c r="N48" s="291">
        <f>_xlfn.XLOOKUP($M48,NFL!$F$7:$F$39,NFL!$G$7:$G$39,"",0)</f>
        <v>11</v>
      </c>
      <c r="O48" s="312" t="s">
        <v>1106</v>
      </c>
      <c r="P48" s="241"/>
      <c r="AB48">
        <v>18</v>
      </c>
      <c r="AC48" t="s">
        <v>268</v>
      </c>
    </row>
    <row r="49" spans="3:29" ht="36">
      <c r="C49" s="288">
        <v>43</v>
      </c>
      <c r="D49" s="289"/>
      <c r="E49" s="289" t="str">
        <f>IF(J49="HOMIES", MAX(E$6:E48)+1, "")</f>
        <v/>
      </c>
      <c r="F49" s="289" t="str">
        <f t="shared" si="0"/>
        <v>RB20</v>
      </c>
      <c r="G49" s="289" t="s">
        <v>267</v>
      </c>
      <c r="H49" s="289">
        <v>20</v>
      </c>
      <c r="I49" s="289" t="s">
        <v>926</v>
      </c>
      <c r="J49" s="289"/>
      <c r="K49" s="290"/>
      <c r="L49" s="290"/>
      <c r="M49" s="289" t="s">
        <v>49</v>
      </c>
      <c r="N49" s="291">
        <f>_xlfn.XLOOKUP($M49,NFL!$F$7:$F$39,NFL!$G$7:$G$39,"",0)</f>
        <v>11</v>
      </c>
      <c r="O49" s="312" t="s">
        <v>1107</v>
      </c>
      <c r="P49" s="241"/>
      <c r="AB49">
        <v>20</v>
      </c>
      <c r="AC49" t="s">
        <v>267</v>
      </c>
    </row>
    <row r="50" spans="3:29" ht="24">
      <c r="C50" s="288">
        <v>44</v>
      </c>
      <c r="D50" s="289"/>
      <c r="E50" s="289" t="str">
        <f>IF(J50="HOMIES", MAX(E$6:E49)+1, "")</f>
        <v/>
      </c>
      <c r="F50" s="289" t="str">
        <f t="shared" si="0"/>
        <v>WR19</v>
      </c>
      <c r="G50" s="289" t="s">
        <v>268</v>
      </c>
      <c r="H50" s="289">
        <v>19</v>
      </c>
      <c r="I50" s="289" t="s">
        <v>138</v>
      </c>
      <c r="J50" s="289"/>
      <c r="K50" s="290"/>
      <c r="L50" s="290"/>
      <c r="M50" s="289" t="s">
        <v>6</v>
      </c>
      <c r="N50" s="291">
        <f>_xlfn.XLOOKUP($M50,NFL!$F$7:$F$39,NFL!$G$7:$G$39,"",0)</f>
        <v>6</v>
      </c>
      <c r="O50" s="312" t="s">
        <v>1036</v>
      </c>
      <c r="P50" s="241"/>
      <c r="AB50">
        <v>19</v>
      </c>
      <c r="AC50" t="s">
        <v>268</v>
      </c>
    </row>
    <row r="51" spans="3:29">
      <c r="C51" s="288">
        <v>45</v>
      </c>
      <c r="D51" s="289"/>
      <c r="E51" s="289" t="str">
        <f>IF(J51="HOMIES", MAX(E$6:E50)+1, "")</f>
        <v/>
      </c>
      <c r="F51" s="289" t="str">
        <f t="shared" si="0"/>
        <v>WR20</v>
      </c>
      <c r="G51" s="289" t="s">
        <v>268</v>
      </c>
      <c r="H51" s="289">
        <v>20</v>
      </c>
      <c r="I51" s="289" t="s">
        <v>586</v>
      </c>
      <c r="J51" s="289"/>
      <c r="K51" s="290"/>
      <c r="L51" s="290"/>
      <c r="M51" s="289" t="s">
        <v>34</v>
      </c>
      <c r="N51" s="291">
        <f>_xlfn.XLOOKUP($M51,NFL!$F$7:$F$39,NFL!$G$7:$G$39,"",0)</f>
        <v>7</v>
      </c>
      <c r="O51" s="312" t="s">
        <v>1037</v>
      </c>
      <c r="P51" s="241"/>
      <c r="AB51">
        <v>20</v>
      </c>
      <c r="AC51" t="s">
        <v>268</v>
      </c>
    </row>
    <row r="52" spans="3:29" ht="24">
      <c r="C52" s="288">
        <v>46</v>
      </c>
      <c r="D52" s="289"/>
      <c r="E52" s="289" t="str">
        <f>IF(J52="HOMIES", MAX(E$6:E51)+1, "")</f>
        <v/>
      </c>
      <c r="F52" s="289" t="str">
        <f t="shared" si="0"/>
        <v>RB21</v>
      </c>
      <c r="G52" s="289" t="s">
        <v>267</v>
      </c>
      <c r="H52" s="289">
        <v>21</v>
      </c>
      <c r="I52" s="289" t="s">
        <v>575</v>
      </c>
      <c r="J52" s="289"/>
      <c r="K52" s="290"/>
      <c r="L52" s="290"/>
      <c r="M52" s="289" t="s">
        <v>4</v>
      </c>
      <c r="N52" s="291">
        <f>_xlfn.XLOOKUP($M52,NFL!$F$7:$F$39,NFL!$G$7:$G$39,"",0)</f>
        <v>14</v>
      </c>
      <c r="O52" s="312" t="s">
        <v>1108</v>
      </c>
      <c r="P52" s="241"/>
      <c r="AB52">
        <v>21</v>
      </c>
      <c r="AC52" t="s">
        <v>267</v>
      </c>
    </row>
    <row r="53" spans="3:29" ht="24">
      <c r="C53" s="288">
        <v>47</v>
      </c>
      <c r="D53" s="289"/>
      <c r="E53" s="289" t="str">
        <f>IF(J53="HOMIES", MAX(E$6:E52)+1, "")</f>
        <v/>
      </c>
      <c r="F53" s="289" t="str">
        <f t="shared" si="0"/>
        <v>WR21</v>
      </c>
      <c r="G53" s="289" t="s">
        <v>268</v>
      </c>
      <c r="H53" s="289">
        <v>21</v>
      </c>
      <c r="I53" s="289" t="s">
        <v>927</v>
      </c>
      <c r="J53" s="289"/>
      <c r="K53" s="290"/>
      <c r="L53" s="290"/>
      <c r="M53" s="289" t="s">
        <v>12</v>
      </c>
      <c r="N53" s="291">
        <f>_xlfn.XLOOKUP($M53,NFL!$F$7:$F$39,NFL!$G$7:$G$39,"",0)</f>
        <v>11</v>
      </c>
      <c r="O53" s="312" t="s">
        <v>1109</v>
      </c>
      <c r="P53" s="241"/>
      <c r="AB53">
        <v>21</v>
      </c>
      <c r="AC53" t="s">
        <v>268</v>
      </c>
    </row>
    <row r="54" spans="3:29" ht="48">
      <c r="C54" s="288">
        <v>48</v>
      </c>
      <c r="D54" s="289"/>
      <c r="E54" s="289" t="str">
        <f>IF(J54="HOMIES", MAX(E$6:E53)+1, "")</f>
        <v/>
      </c>
      <c r="F54" s="289" t="str">
        <f t="shared" si="0"/>
        <v>RB22</v>
      </c>
      <c r="G54" s="289" t="s">
        <v>267</v>
      </c>
      <c r="H54" s="289">
        <v>22</v>
      </c>
      <c r="I54" s="289" t="s">
        <v>444</v>
      </c>
      <c r="J54" s="289"/>
      <c r="K54" s="290"/>
      <c r="L54" s="290"/>
      <c r="M54" s="289" t="s">
        <v>29</v>
      </c>
      <c r="N54" s="291">
        <f>_xlfn.XLOOKUP($M54,NFL!$F$7:$F$39,NFL!$G$7:$G$39,"",0)</f>
        <v>10</v>
      </c>
      <c r="O54" s="312" t="s">
        <v>1110</v>
      </c>
      <c r="P54" s="241"/>
      <c r="AB54">
        <v>22</v>
      </c>
      <c r="AC54" t="s">
        <v>267</v>
      </c>
    </row>
    <row r="55" spans="3:29" ht="24">
      <c r="C55" s="288">
        <v>49</v>
      </c>
      <c r="D55" s="289"/>
      <c r="E55" s="289" t="str">
        <f>IF(J55="HOMIES", MAX(E$6:E54)+1, "")</f>
        <v/>
      </c>
      <c r="F55" s="289" t="str">
        <f t="shared" si="0"/>
        <v>WR22</v>
      </c>
      <c r="G55" s="289" t="s">
        <v>268</v>
      </c>
      <c r="H55" s="289">
        <v>22</v>
      </c>
      <c r="I55" s="289" t="s">
        <v>462</v>
      </c>
      <c r="J55" s="289"/>
      <c r="K55" s="290"/>
      <c r="L55" s="290"/>
      <c r="M55" s="289" t="s">
        <v>25</v>
      </c>
      <c r="N55" s="291">
        <f>_xlfn.XLOOKUP($M55,NFL!$F$7:$F$39,NFL!$G$7:$G$39,"",0)</f>
        <v>9</v>
      </c>
      <c r="O55" s="312" t="s">
        <v>1111</v>
      </c>
      <c r="P55" s="241"/>
      <c r="AB55">
        <v>22</v>
      </c>
      <c r="AC55" t="s">
        <v>268</v>
      </c>
    </row>
    <row r="56" spans="3:29" ht="24">
      <c r="C56" s="288">
        <v>50</v>
      </c>
      <c r="D56" s="289"/>
      <c r="E56" s="289" t="str">
        <f>IF(J56="HOMIES", MAX(E$6:E55)+1, "")</f>
        <v/>
      </c>
      <c r="F56" s="289" t="str">
        <f t="shared" si="0"/>
        <v>WR23</v>
      </c>
      <c r="G56" s="289" t="s">
        <v>268</v>
      </c>
      <c r="H56" s="289">
        <v>23</v>
      </c>
      <c r="I56" s="289" t="s">
        <v>563</v>
      </c>
      <c r="J56" s="289"/>
      <c r="K56" s="290"/>
      <c r="L56" s="290"/>
      <c r="M56" s="289" t="s">
        <v>20</v>
      </c>
      <c r="N56" s="291">
        <f>_xlfn.XLOOKUP($M56,NFL!$F$7:$F$39,NFL!$G$7:$G$39,"",0)</f>
        <v>7</v>
      </c>
      <c r="O56" s="312" t="s">
        <v>1112</v>
      </c>
      <c r="P56" s="241"/>
      <c r="AB56">
        <v>23</v>
      </c>
      <c r="AC56" t="s">
        <v>268</v>
      </c>
    </row>
    <row r="57" spans="3:29" ht="24">
      <c r="C57" s="288">
        <v>51</v>
      </c>
      <c r="D57" s="289"/>
      <c r="E57" s="289" t="str">
        <f>IF(J57="HOMIES", MAX(E$6:E56)+1, "")</f>
        <v/>
      </c>
      <c r="F57" s="289" t="str">
        <f t="shared" si="0"/>
        <v>RB23</v>
      </c>
      <c r="G57" s="289" t="s">
        <v>267</v>
      </c>
      <c r="H57" s="289">
        <v>23</v>
      </c>
      <c r="I57" s="289" t="s">
        <v>632</v>
      </c>
      <c r="J57" s="289"/>
      <c r="K57" s="290"/>
      <c r="L57" s="290"/>
      <c r="M57" s="289" t="s">
        <v>38</v>
      </c>
      <c r="N57" s="291">
        <f>_xlfn.XLOOKUP($M57,NFL!$F$7:$F$39,NFL!$G$7:$G$39,"",0)</f>
        <v>9</v>
      </c>
      <c r="O57" s="312" t="s">
        <v>1113</v>
      </c>
      <c r="P57" s="241"/>
      <c r="AB57">
        <v>23</v>
      </c>
      <c r="AC57" t="s">
        <v>267</v>
      </c>
    </row>
    <row r="58" spans="3:29" ht="24">
      <c r="C58" s="288">
        <v>52</v>
      </c>
      <c r="D58" s="289"/>
      <c r="E58" s="289" t="str">
        <f>IF(J58="HOMIES", MAX(E$6:E57)+1, "")</f>
        <v/>
      </c>
      <c r="F58" s="289" t="str">
        <f t="shared" si="0"/>
        <v>TE4</v>
      </c>
      <c r="G58" s="289" t="s">
        <v>269</v>
      </c>
      <c r="H58" s="289">
        <v>4</v>
      </c>
      <c r="I58" s="289" t="s">
        <v>176</v>
      </c>
      <c r="J58" s="289"/>
      <c r="K58" s="290"/>
      <c r="L58" s="290"/>
      <c r="M58" s="289" t="s">
        <v>38</v>
      </c>
      <c r="N58" s="291">
        <f>_xlfn.XLOOKUP($M58,NFL!$F$7:$F$39,NFL!$G$7:$G$39,"",0)</f>
        <v>9</v>
      </c>
      <c r="O58" s="312" t="s">
        <v>1038</v>
      </c>
      <c r="P58" s="241"/>
      <c r="AB58">
        <v>4</v>
      </c>
      <c r="AC58" t="s">
        <v>269</v>
      </c>
    </row>
    <row r="59" spans="3:29" ht="36">
      <c r="C59" s="288">
        <v>53</v>
      </c>
      <c r="D59" s="289"/>
      <c r="E59" s="289" t="str">
        <f>IF(J59="HOMIES", MAX(E$6:E58)+1, "")</f>
        <v/>
      </c>
      <c r="F59" s="289" t="str">
        <f t="shared" si="0"/>
        <v>QB3</v>
      </c>
      <c r="G59" s="289" t="s">
        <v>266</v>
      </c>
      <c r="H59" s="289">
        <v>3</v>
      </c>
      <c r="I59" s="289" t="s">
        <v>562</v>
      </c>
      <c r="J59" s="289"/>
      <c r="K59" s="290"/>
      <c r="L59" s="290"/>
      <c r="M59" s="289" t="s">
        <v>1</v>
      </c>
      <c r="N59" s="291">
        <f>_xlfn.XLOOKUP($M59,NFL!$F$7:$F$39,NFL!$G$7:$G$39,"",0)</f>
        <v>8</v>
      </c>
      <c r="O59" s="312" t="s">
        <v>1114</v>
      </c>
      <c r="P59" s="241"/>
      <c r="AB59">
        <v>3</v>
      </c>
      <c r="AC59" t="s">
        <v>266</v>
      </c>
    </row>
    <row r="60" spans="3:29" ht="36">
      <c r="C60" s="288">
        <v>54</v>
      </c>
      <c r="D60" s="289"/>
      <c r="E60" s="289" t="str">
        <f>IF(J60="HOMIES", MAX(E$6:E59)+1, "")</f>
        <v/>
      </c>
      <c r="F60" s="289" t="str">
        <f t="shared" si="0"/>
        <v>TE5</v>
      </c>
      <c r="G60" s="289" t="s">
        <v>269</v>
      </c>
      <c r="H60" s="289">
        <v>5</v>
      </c>
      <c r="I60" s="289" t="s">
        <v>197</v>
      </c>
      <c r="J60" s="289"/>
      <c r="K60" s="290"/>
      <c r="L60" s="290"/>
      <c r="M60" s="289" t="s">
        <v>433</v>
      </c>
      <c r="N60" s="291">
        <f>_xlfn.XLOOKUP($M60,NFL!$F$7:$F$39,NFL!$G$7:$G$39,"",0)</f>
        <v>6</v>
      </c>
      <c r="O60" s="312" t="s">
        <v>1115</v>
      </c>
      <c r="P60" s="241"/>
      <c r="AB60">
        <v>5</v>
      </c>
      <c r="AC60" t="s">
        <v>269</v>
      </c>
    </row>
    <row r="61" spans="3:29" ht="48">
      <c r="C61" s="288">
        <v>55</v>
      </c>
      <c r="D61" s="289"/>
      <c r="E61" s="289" t="str">
        <f>IF(J61="HOMIES", MAX(E$6:E60)+1, "")</f>
        <v/>
      </c>
      <c r="F61" s="289" t="str">
        <f t="shared" si="0"/>
        <v>QB4</v>
      </c>
      <c r="G61" s="289" t="s">
        <v>266</v>
      </c>
      <c r="H61" s="289">
        <v>4</v>
      </c>
      <c r="I61" s="289" t="s">
        <v>28</v>
      </c>
      <c r="J61" s="289"/>
      <c r="K61" s="290"/>
      <c r="L61" s="290"/>
      <c r="M61" s="289" t="s">
        <v>29</v>
      </c>
      <c r="N61" s="291">
        <f>_xlfn.XLOOKUP($M61,NFL!$F$7:$F$39,NFL!$G$7:$G$39,"",0)</f>
        <v>10</v>
      </c>
      <c r="O61" s="312" t="s">
        <v>1116</v>
      </c>
      <c r="P61" s="241"/>
      <c r="AB61">
        <v>4</v>
      </c>
      <c r="AC61" t="s">
        <v>266</v>
      </c>
    </row>
    <row r="62" spans="3:29" ht="24">
      <c r="C62" s="288">
        <v>56</v>
      </c>
      <c r="D62" s="289"/>
      <c r="E62" s="289" t="str">
        <f>IF(J62="HOMIES", MAX(E$6:E61)+1, "")</f>
        <v/>
      </c>
      <c r="F62" s="289" t="str">
        <f t="shared" si="0"/>
        <v>WR24</v>
      </c>
      <c r="G62" s="289" t="s">
        <v>268</v>
      </c>
      <c r="H62" s="289">
        <v>24</v>
      </c>
      <c r="I62" s="289" t="s">
        <v>581</v>
      </c>
      <c r="J62" s="289"/>
      <c r="K62" s="290"/>
      <c r="L62" s="290"/>
      <c r="M62" s="289" t="s">
        <v>32</v>
      </c>
      <c r="N62" s="291">
        <f>_xlfn.XLOOKUP($M62,NFL!$F$7:$F$39,NFL!$G$7:$G$39,"",0)</f>
        <v>14</v>
      </c>
      <c r="O62" s="312" t="s">
        <v>1117</v>
      </c>
      <c r="P62" s="241"/>
      <c r="AB62">
        <v>24</v>
      </c>
      <c r="AC62" t="s">
        <v>268</v>
      </c>
    </row>
    <row r="63" spans="3:29" ht="48">
      <c r="C63" s="288">
        <v>57</v>
      </c>
      <c r="D63" s="289"/>
      <c r="E63" s="289" t="str">
        <f>IF(J63="HOMIES", MAX(E$6:E62)+1, "")</f>
        <v/>
      </c>
      <c r="F63" s="289" t="str">
        <f t="shared" si="0"/>
        <v>WR25</v>
      </c>
      <c r="G63" s="289" t="s">
        <v>268</v>
      </c>
      <c r="H63" s="289">
        <v>25</v>
      </c>
      <c r="I63" s="289" t="s">
        <v>464</v>
      </c>
      <c r="J63" s="289"/>
      <c r="K63" s="290"/>
      <c r="L63" s="290"/>
      <c r="M63" s="289" t="s">
        <v>52</v>
      </c>
      <c r="N63" s="291">
        <f>_xlfn.XLOOKUP($M63,NFL!$F$7:$F$39,NFL!$G$7:$G$39,"",0)</f>
        <v>9</v>
      </c>
      <c r="O63" s="312" t="s">
        <v>1118</v>
      </c>
      <c r="P63" s="241"/>
      <c r="AB63">
        <v>25</v>
      </c>
      <c r="AC63" t="s">
        <v>268</v>
      </c>
    </row>
    <row r="64" spans="3:29" ht="60">
      <c r="C64" s="288">
        <v>58</v>
      </c>
      <c r="D64" s="289"/>
      <c r="E64" s="289" t="str">
        <f>IF(J64="HOMIES", MAX(E$6:E63)+1, "")</f>
        <v/>
      </c>
      <c r="F64" s="289" t="str">
        <f t="shared" si="0"/>
        <v>RB24</v>
      </c>
      <c r="G64" s="289" t="s">
        <v>267</v>
      </c>
      <c r="H64" s="289">
        <v>24</v>
      </c>
      <c r="I64" s="289" t="s">
        <v>84</v>
      </c>
      <c r="J64" s="289"/>
      <c r="K64" s="290"/>
      <c r="L64" s="290"/>
      <c r="M64" s="289" t="s">
        <v>433</v>
      </c>
      <c r="N64" s="291">
        <f>_xlfn.XLOOKUP($M64,NFL!$F$7:$F$39,NFL!$G$7:$G$39,"",0)</f>
        <v>6</v>
      </c>
      <c r="O64" s="312" t="s">
        <v>1119</v>
      </c>
      <c r="P64" s="241"/>
      <c r="AB64">
        <v>24</v>
      </c>
      <c r="AC64" t="s">
        <v>267</v>
      </c>
    </row>
    <row r="65" spans="3:29">
      <c r="C65" s="288">
        <v>59</v>
      </c>
      <c r="D65" s="289"/>
      <c r="E65" s="289" t="str">
        <f>IF(J65="HOMIES", MAX(E$6:E64)+1, "")</f>
        <v/>
      </c>
      <c r="F65" s="289" t="str">
        <f t="shared" si="0"/>
        <v>QB5</v>
      </c>
      <c r="G65" s="289" t="s">
        <v>266</v>
      </c>
      <c r="H65" s="289">
        <v>5</v>
      </c>
      <c r="I65" s="289" t="s">
        <v>436</v>
      </c>
      <c r="J65" s="289"/>
      <c r="K65" s="290"/>
      <c r="L65" s="290"/>
      <c r="M65" s="289" t="s">
        <v>16</v>
      </c>
      <c r="N65" s="291">
        <f>_xlfn.XLOOKUP($M65,NFL!$F$7:$F$39,NFL!$G$7:$G$39,"",0)</f>
        <v>7</v>
      </c>
      <c r="O65" s="312" t="s">
        <v>1039</v>
      </c>
      <c r="P65" s="241"/>
      <c r="AB65">
        <v>5</v>
      </c>
      <c r="AC65" t="s">
        <v>266</v>
      </c>
    </row>
    <row r="66" spans="3:29" ht="24">
      <c r="C66" s="288">
        <v>60</v>
      </c>
      <c r="D66" s="289"/>
      <c r="E66" s="289" t="str">
        <f>IF(J66="HOMIES", MAX(E$6:E65)+1, "")</f>
        <v/>
      </c>
      <c r="F66" s="289" t="str">
        <f t="shared" si="0"/>
        <v>WR26</v>
      </c>
      <c r="G66" s="289" t="s">
        <v>268</v>
      </c>
      <c r="H66" s="289">
        <v>26</v>
      </c>
      <c r="I66" s="289" t="s">
        <v>169</v>
      </c>
      <c r="J66" s="289"/>
      <c r="K66" s="290"/>
      <c r="L66" s="290"/>
      <c r="M66" s="289" t="s">
        <v>22</v>
      </c>
      <c r="N66" s="291">
        <f>_xlfn.XLOOKUP($M66,NFL!$F$7:$F$39,NFL!$G$7:$G$39,"",0)</f>
        <v>13</v>
      </c>
      <c r="O66" s="312" t="s">
        <v>1120</v>
      </c>
      <c r="P66" s="241"/>
      <c r="AB66">
        <v>26</v>
      </c>
      <c r="AC66" t="s">
        <v>268</v>
      </c>
    </row>
    <row r="67" spans="3:29" ht="24">
      <c r="C67" s="288">
        <v>61</v>
      </c>
      <c r="D67" s="289"/>
      <c r="E67" s="289" t="str">
        <f>IF(J67="HOMIES", MAX(E$6:E66)+1, "")</f>
        <v/>
      </c>
      <c r="F67" s="289" t="str">
        <f t="shared" si="0"/>
        <v>TE6</v>
      </c>
      <c r="G67" s="289" t="s">
        <v>269</v>
      </c>
      <c r="H67" s="289">
        <v>6</v>
      </c>
      <c r="I67" s="289" t="s">
        <v>621</v>
      </c>
      <c r="J67" s="289"/>
      <c r="K67" s="290"/>
      <c r="L67" s="290"/>
      <c r="M67" s="289" t="s">
        <v>24</v>
      </c>
      <c r="N67" s="291">
        <f>_xlfn.XLOOKUP($M67,NFL!$F$7:$F$39,NFL!$G$7:$G$39,"",0)</f>
        <v>9</v>
      </c>
      <c r="O67" s="312" t="s">
        <v>1040</v>
      </c>
      <c r="P67" s="241"/>
      <c r="AB67">
        <v>6</v>
      </c>
      <c r="AC67" t="s">
        <v>269</v>
      </c>
    </row>
    <row r="68" spans="3:29" ht="24">
      <c r="C68" s="288">
        <v>62</v>
      </c>
      <c r="D68" s="289"/>
      <c r="E68" s="289" t="str">
        <f>IF(J68="HOMIES", MAX(E$6:E67)+1, "")</f>
        <v/>
      </c>
      <c r="F68" s="289" t="str">
        <f t="shared" si="0"/>
        <v>WR27</v>
      </c>
      <c r="G68" s="289" t="s">
        <v>268</v>
      </c>
      <c r="H68" s="289">
        <v>27</v>
      </c>
      <c r="I68" s="289" t="s">
        <v>588</v>
      </c>
      <c r="J68" s="289"/>
      <c r="K68" s="290"/>
      <c r="L68" s="290"/>
      <c r="M68" s="289" t="s">
        <v>42</v>
      </c>
      <c r="N68" s="291">
        <f>_xlfn.XLOOKUP($M68,NFL!$F$7:$F$39,NFL!$G$7:$G$39,"",0)</f>
        <v>10</v>
      </c>
      <c r="O68" s="312" t="s">
        <v>1121</v>
      </c>
      <c r="P68" s="241"/>
      <c r="AB68">
        <v>27</v>
      </c>
      <c r="AC68" t="s">
        <v>268</v>
      </c>
    </row>
    <row r="69" spans="3:29" ht="36">
      <c r="C69" s="288">
        <v>63</v>
      </c>
      <c r="D69" s="289"/>
      <c r="E69" s="289" t="str">
        <f>IF(J69="HOMIES", MAX(E$6:E68)+1, "")</f>
        <v/>
      </c>
      <c r="F69" s="289" t="str">
        <f t="shared" si="0"/>
        <v>RB25</v>
      </c>
      <c r="G69" s="289" t="s">
        <v>267</v>
      </c>
      <c r="H69" s="289">
        <v>25</v>
      </c>
      <c r="I69" s="289" t="s">
        <v>104</v>
      </c>
      <c r="J69" s="289"/>
      <c r="K69" s="290"/>
      <c r="L69" s="290"/>
      <c r="M69" s="289" t="s">
        <v>36</v>
      </c>
      <c r="N69" s="291">
        <f>_xlfn.XLOOKUP($M69,NFL!$F$7:$F$39,NFL!$G$7:$G$39,"",0)</f>
        <v>10</v>
      </c>
      <c r="O69" s="312" t="s">
        <v>1122</v>
      </c>
      <c r="P69" s="241"/>
      <c r="AB69">
        <v>25</v>
      </c>
      <c r="AC69" t="s">
        <v>267</v>
      </c>
    </row>
    <row r="70" spans="3:29" ht="24">
      <c r="C70" s="288">
        <v>64</v>
      </c>
      <c r="D70" s="289"/>
      <c r="E70" s="289" t="str">
        <f>IF(J70="HOMIES", MAX(E$6:E69)+1, "")</f>
        <v/>
      </c>
      <c r="F70" s="289" t="str">
        <f t="shared" si="0"/>
        <v>QB6</v>
      </c>
      <c r="G70" s="289" t="s">
        <v>266</v>
      </c>
      <c r="H70" s="289">
        <v>6</v>
      </c>
      <c r="I70" s="289" t="s">
        <v>21</v>
      </c>
      <c r="J70" s="289"/>
      <c r="K70" s="290"/>
      <c r="L70" s="290"/>
      <c r="M70" s="289" t="s">
        <v>22</v>
      </c>
      <c r="N70" s="291">
        <f>_xlfn.XLOOKUP($M70,NFL!$F$7:$F$39,NFL!$G$7:$G$39,"",0)</f>
        <v>13</v>
      </c>
      <c r="O70" s="312" t="s">
        <v>1123</v>
      </c>
      <c r="P70" s="241"/>
      <c r="AB70">
        <v>6</v>
      </c>
      <c r="AC70" t="s">
        <v>266</v>
      </c>
    </row>
    <row r="71" spans="3:29" ht="24">
      <c r="C71" s="288">
        <v>65</v>
      </c>
      <c r="D71" s="289"/>
      <c r="E71" s="289" t="str">
        <f>IF(J71="HOMIES", MAX(E$6:E70)+1, "")</f>
        <v/>
      </c>
      <c r="F71" s="289" t="str">
        <f t="shared" si="0"/>
        <v>WR28</v>
      </c>
      <c r="G71" s="289" t="s">
        <v>268</v>
      </c>
      <c r="H71" s="289">
        <v>28</v>
      </c>
      <c r="I71" s="289" t="s">
        <v>129</v>
      </c>
      <c r="J71" s="289"/>
      <c r="K71" s="290"/>
      <c r="L71" s="290"/>
      <c r="M71" s="289" t="s">
        <v>13</v>
      </c>
      <c r="N71" s="291">
        <f>_xlfn.XLOOKUP($M71,NFL!$F$7:$F$39,NFL!$G$7:$G$39,"",0)</f>
        <v>14</v>
      </c>
      <c r="O71" s="312" t="s">
        <v>1124</v>
      </c>
      <c r="P71" s="241"/>
      <c r="AB71">
        <v>28</v>
      </c>
      <c r="AC71" t="s">
        <v>268</v>
      </c>
    </row>
    <row r="72" spans="3:29" ht="36">
      <c r="C72" s="288">
        <v>66</v>
      </c>
      <c r="D72" s="289"/>
      <c r="E72" s="289" t="str">
        <f>IF(J72="HOMIES", MAX(E$6:E71)+1, "")</f>
        <v/>
      </c>
      <c r="F72" s="289" t="str">
        <f t="shared" ref="F72:F135" si="1">CONCATENATE($G72&amp;$H72)</f>
        <v>WR29</v>
      </c>
      <c r="G72" s="289" t="s">
        <v>268</v>
      </c>
      <c r="H72" s="289">
        <v>29</v>
      </c>
      <c r="I72" s="289" t="s">
        <v>134</v>
      </c>
      <c r="J72" s="289"/>
      <c r="K72" s="290"/>
      <c r="L72" s="290"/>
      <c r="M72" s="289" t="s">
        <v>8</v>
      </c>
      <c r="N72" s="291">
        <f>_xlfn.XLOOKUP($M72,NFL!$F$7:$F$39,NFL!$G$7:$G$39,"",0)</f>
        <v>9</v>
      </c>
      <c r="O72" s="312" t="s">
        <v>1125</v>
      </c>
      <c r="P72" s="241"/>
      <c r="AB72">
        <v>29</v>
      </c>
      <c r="AC72" t="s">
        <v>268</v>
      </c>
    </row>
    <row r="73" spans="3:29">
      <c r="C73" s="288">
        <v>67</v>
      </c>
      <c r="D73" s="289"/>
      <c r="E73" s="289" t="str">
        <f>IF(J73="HOMIES", MAX(E$6:E72)+1, "")</f>
        <v/>
      </c>
      <c r="F73" s="289" t="str">
        <f t="shared" si="1"/>
        <v>WR30</v>
      </c>
      <c r="G73" s="289" t="s">
        <v>268</v>
      </c>
      <c r="H73" s="289">
        <v>30</v>
      </c>
      <c r="I73" s="289" t="s">
        <v>585</v>
      </c>
      <c r="J73" s="289"/>
      <c r="K73" s="290"/>
      <c r="L73" s="290"/>
      <c r="M73" s="289" t="s">
        <v>29</v>
      </c>
      <c r="N73" s="291">
        <f>_xlfn.XLOOKUP($M73,NFL!$F$7:$F$39,NFL!$G$7:$G$39,"",0)</f>
        <v>10</v>
      </c>
      <c r="O73" s="312" t="s">
        <v>1126</v>
      </c>
      <c r="P73" s="241"/>
      <c r="AB73">
        <v>30</v>
      </c>
      <c r="AC73" t="s">
        <v>268</v>
      </c>
    </row>
    <row r="74" spans="3:29" ht="24">
      <c r="C74" s="288">
        <v>68</v>
      </c>
      <c r="D74" s="289"/>
      <c r="E74" s="289" t="str">
        <f>IF(J74="HOMIES", MAX(E$6:E73)+1, "")</f>
        <v/>
      </c>
      <c r="F74" s="289" t="str">
        <f t="shared" si="1"/>
        <v>WR31</v>
      </c>
      <c r="G74" s="289" t="s">
        <v>268</v>
      </c>
      <c r="H74" s="289">
        <v>31</v>
      </c>
      <c r="I74" s="289" t="s">
        <v>130</v>
      </c>
      <c r="J74" s="289"/>
      <c r="K74" s="290"/>
      <c r="L74" s="290"/>
      <c r="M74" s="289" t="s">
        <v>1</v>
      </c>
      <c r="N74" s="291">
        <f>_xlfn.XLOOKUP($M74,NFL!$F$7:$F$39,NFL!$G$7:$G$39,"",0)</f>
        <v>8</v>
      </c>
      <c r="O74" s="312" t="s">
        <v>1127</v>
      </c>
      <c r="P74" s="241"/>
      <c r="AB74">
        <v>31</v>
      </c>
      <c r="AC74" t="s">
        <v>268</v>
      </c>
    </row>
    <row r="75" spans="3:29" ht="24">
      <c r="C75" s="288">
        <v>69</v>
      </c>
      <c r="D75" s="289"/>
      <c r="E75" s="289" t="str">
        <f>IF(J75="HOMIES", MAX(E$6:E74)+1, "")</f>
        <v/>
      </c>
      <c r="F75" s="289" t="str">
        <f t="shared" si="1"/>
        <v>WR32</v>
      </c>
      <c r="G75" s="289" t="s">
        <v>268</v>
      </c>
      <c r="H75" s="289">
        <v>32</v>
      </c>
      <c r="I75" s="289" t="s">
        <v>142</v>
      </c>
      <c r="J75" s="289"/>
      <c r="K75" s="290"/>
      <c r="L75" s="290"/>
      <c r="M75" s="289" t="s">
        <v>18</v>
      </c>
      <c r="N75" s="291">
        <f>_xlfn.XLOOKUP($M75,NFL!$F$7:$F$39,NFL!$G$7:$G$39,"",0)</f>
        <v>11</v>
      </c>
      <c r="O75" s="312" t="s">
        <v>1128</v>
      </c>
      <c r="P75" s="241"/>
      <c r="AB75">
        <v>32</v>
      </c>
      <c r="AC75" t="s">
        <v>268</v>
      </c>
    </row>
    <row r="76" spans="3:29">
      <c r="C76" s="288">
        <v>70</v>
      </c>
      <c r="D76" s="289"/>
      <c r="E76" s="289" t="str">
        <f>IF(J76="HOMIES", MAX(E$6:E75)+1, "")</f>
        <v/>
      </c>
      <c r="F76" s="289" t="str">
        <f t="shared" si="1"/>
        <v>TE7</v>
      </c>
      <c r="G76" s="289" t="s">
        <v>269</v>
      </c>
      <c r="H76" s="289">
        <v>7</v>
      </c>
      <c r="I76" s="289" t="s">
        <v>187</v>
      </c>
      <c r="J76" s="289"/>
      <c r="K76" s="290"/>
      <c r="L76" s="290"/>
      <c r="M76" s="289" t="s">
        <v>16</v>
      </c>
      <c r="N76" s="291">
        <f>_xlfn.XLOOKUP($M76,NFL!$F$7:$F$39,NFL!$G$7:$G$39,"",0)</f>
        <v>7</v>
      </c>
      <c r="O76" s="312" t="s">
        <v>1129</v>
      </c>
      <c r="P76" s="241"/>
      <c r="AB76">
        <v>7</v>
      </c>
      <c r="AC76" t="s">
        <v>269</v>
      </c>
    </row>
    <row r="77" spans="3:29" ht="24">
      <c r="C77" s="288">
        <v>71</v>
      </c>
      <c r="D77" s="289"/>
      <c r="E77" s="289" t="str">
        <f>IF(J77="HOMIES", MAX(E$6:E76)+1, "")</f>
        <v/>
      </c>
      <c r="F77" s="289" t="str">
        <f t="shared" si="1"/>
        <v>WR33</v>
      </c>
      <c r="G77" s="289" t="s">
        <v>268</v>
      </c>
      <c r="H77" s="289">
        <v>33</v>
      </c>
      <c r="I77" s="289" t="s">
        <v>597</v>
      </c>
      <c r="J77" s="289"/>
      <c r="K77" s="290"/>
      <c r="L77" s="290"/>
      <c r="M77" s="289" t="s">
        <v>40</v>
      </c>
      <c r="N77" s="291">
        <f>_xlfn.XLOOKUP($M77,NFL!$F$7:$F$39,NFL!$G$7:$G$39,"",0)</f>
        <v>6</v>
      </c>
      <c r="O77" s="312" t="s">
        <v>1130</v>
      </c>
      <c r="P77" s="241"/>
      <c r="AB77">
        <v>33</v>
      </c>
      <c r="AC77" t="s">
        <v>268</v>
      </c>
    </row>
    <row r="78" spans="3:29" ht="60">
      <c r="C78" s="288">
        <v>72</v>
      </c>
      <c r="D78" s="289"/>
      <c r="E78" s="289" t="str">
        <f>IF(J78="HOMIES", MAX(E$6:E77)+1, "")</f>
        <v/>
      </c>
      <c r="F78" s="289" t="str">
        <f t="shared" si="1"/>
        <v>RB26</v>
      </c>
      <c r="G78" s="289" t="s">
        <v>267</v>
      </c>
      <c r="H78" s="289">
        <v>26</v>
      </c>
      <c r="I78" s="289" t="s">
        <v>438</v>
      </c>
      <c r="J78" s="289"/>
      <c r="K78" s="290"/>
      <c r="L78" s="290"/>
      <c r="M78" s="289" t="s">
        <v>1</v>
      </c>
      <c r="N78" s="291">
        <f>_xlfn.XLOOKUP($M78,NFL!$F$7:$F$39,NFL!$G$7:$G$39,"",0)</f>
        <v>8</v>
      </c>
      <c r="O78" s="312" t="s">
        <v>1131</v>
      </c>
      <c r="P78" s="241"/>
      <c r="AB78">
        <v>26</v>
      </c>
      <c r="AC78" t="s">
        <v>267</v>
      </c>
    </row>
    <row r="79" spans="3:29" ht="48">
      <c r="C79" s="288">
        <v>73</v>
      </c>
      <c r="D79" s="289"/>
      <c r="E79" s="289" t="str">
        <f>IF(J79="HOMIES", MAX(E$6:E78)+1, "")</f>
        <v/>
      </c>
      <c r="F79" s="289" t="str">
        <f t="shared" si="1"/>
        <v>QB7</v>
      </c>
      <c r="G79" s="289" t="s">
        <v>266</v>
      </c>
      <c r="H79" s="289">
        <v>7</v>
      </c>
      <c r="I79" s="289" t="s">
        <v>431</v>
      </c>
      <c r="J79" s="289"/>
      <c r="K79" s="290"/>
      <c r="L79" s="290"/>
      <c r="M79" s="289" t="s">
        <v>46</v>
      </c>
      <c r="N79" s="291">
        <f>_xlfn.XLOOKUP($M79,NFL!$F$7:$F$39,NFL!$G$7:$G$39,"",0)</f>
        <v>10</v>
      </c>
      <c r="O79" s="312" t="s">
        <v>1132</v>
      </c>
      <c r="P79" s="241"/>
      <c r="AB79">
        <v>7</v>
      </c>
      <c r="AC79" t="s">
        <v>266</v>
      </c>
    </row>
    <row r="80" spans="3:29" ht="24">
      <c r="C80" s="288">
        <v>74</v>
      </c>
      <c r="D80" s="289"/>
      <c r="E80" s="289" t="str">
        <f>IF(J80="HOMIES", MAX(E$6:E79)+1, "")</f>
        <v/>
      </c>
      <c r="F80" s="289" t="str">
        <f t="shared" si="1"/>
        <v>RB27</v>
      </c>
      <c r="G80" s="289" t="s">
        <v>267</v>
      </c>
      <c r="H80" s="289">
        <v>27</v>
      </c>
      <c r="I80" s="289" t="s">
        <v>96</v>
      </c>
      <c r="J80" s="289"/>
      <c r="K80" s="290"/>
      <c r="L80" s="290"/>
      <c r="M80" s="289" t="s">
        <v>16</v>
      </c>
      <c r="N80" s="291">
        <f>_xlfn.XLOOKUP($M80,NFL!$F$7:$F$39,NFL!$G$7:$G$39,"",0)</f>
        <v>7</v>
      </c>
      <c r="O80" s="312" t="s">
        <v>1133</v>
      </c>
      <c r="P80" s="241"/>
      <c r="AB80">
        <v>27</v>
      </c>
      <c r="AC80" t="s">
        <v>267</v>
      </c>
    </row>
    <row r="81" spans="3:29" ht="24">
      <c r="C81" s="288">
        <v>75</v>
      </c>
      <c r="D81" s="289"/>
      <c r="E81" s="289" t="str">
        <f>IF(J81="HOMIES", MAX(E$6:E80)+1, "")</f>
        <v/>
      </c>
      <c r="F81" s="289" t="str">
        <f t="shared" si="1"/>
        <v>RB28</v>
      </c>
      <c r="G81" s="289" t="s">
        <v>267</v>
      </c>
      <c r="H81" s="289">
        <v>28</v>
      </c>
      <c r="I81" s="289" t="s">
        <v>92</v>
      </c>
      <c r="J81" s="289"/>
      <c r="K81" s="290"/>
      <c r="L81" s="290"/>
      <c r="M81" s="289" t="s">
        <v>12</v>
      </c>
      <c r="N81" s="291">
        <f>_xlfn.XLOOKUP($M81,NFL!$F$7:$F$39,NFL!$G$7:$G$39,"",0)</f>
        <v>11</v>
      </c>
      <c r="O81" s="312" t="s">
        <v>1134</v>
      </c>
      <c r="P81" s="241"/>
      <c r="AB81">
        <v>28</v>
      </c>
      <c r="AC81" t="s">
        <v>267</v>
      </c>
    </row>
    <row r="82" spans="3:29" ht="24">
      <c r="C82" s="288">
        <v>76</v>
      </c>
      <c r="D82" s="289"/>
      <c r="E82" s="289" t="str">
        <f>IF(J82="HOMIES", MAX(E$6:E81)+1, "")</f>
        <v/>
      </c>
      <c r="F82" s="289" t="str">
        <f t="shared" si="1"/>
        <v>WR34</v>
      </c>
      <c r="G82" s="289" t="s">
        <v>268</v>
      </c>
      <c r="H82" s="289">
        <v>34</v>
      </c>
      <c r="I82" s="289" t="s">
        <v>467</v>
      </c>
      <c r="J82" s="289"/>
      <c r="K82" s="290"/>
      <c r="L82" s="290"/>
      <c r="M82" s="289" t="s">
        <v>4</v>
      </c>
      <c r="N82" s="291">
        <f>_xlfn.XLOOKUP($M82,NFL!$F$7:$F$39,NFL!$G$7:$G$39,"",0)</f>
        <v>14</v>
      </c>
      <c r="O82" s="312" t="s">
        <v>1135</v>
      </c>
      <c r="P82" s="241"/>
      <c r="AB82">
        <v>34</v>
      </c>
      <c r="AC82" t="s">
        <v>268</v>
      </c>
    </row>
    <row r="83" spans="3:29" ht="24">
      <c r="C83" s="288">
        <v>77</v>
      </c>
      <c r="D83" s="289"/>
      <c r="E83" s="289" t="str">
        <f>IF(J83="HOMIES", MAX(E$6:E82)+1, "")</f>
        <v/>
      </c>
      <c r="F83" s="289" t="str">
        <f t="shared" si="1"/>
        <v>WR35</v>
      </c>
      <c r="G83" s="289" t="s">
        <v>268</v>
      </c>
      <c r="H83" s="289">
        <v>35</v>
      </c>
      <c r="I83" s="289" t="s">
        <v>136</v>
      </c>
      <c r="J83" s="289"/>
      <c r="K83" s="290"/>
      <c r="L83" s="290"/>
      <c r="M83" s="289" t="s">
        <v>31</v>
      </c>
      <c r="N83" s="291">
        <f>_xlfn.XLOOKUP($M83,NFL!$F$7:$F$39,NFL!$G$7:$G$39,"",0)</f>
        <v>7</v>
      </c>
      <c r="O83" s="312" t="s">
        <v>1136</v>
      </c>
      <c r="P83" s="241"/>
      <c r="AB83">
        <v>35</v>
      </c>
      <c r="AC83" t="s">
        <v>268</v>
      </c>
    </row>
    <row r="84" spans="3:29" ht="48">
      <c r="C84" s="288">
        <v>78</v>
      </c>
      <c r="D84" s="289"/>
      <c r="E84" s="289" t="str">
        <f>IF(J84="HOMIES", MAX(E$6:E83)+1, "")</f>
        <v/>
      </c>
      <c r="F84" s="289" t="str">
        <f t="shared" si="1"/>
        <v>RB29</v>
      </c>
      <c r="G84" s="289" t="s">
        <v>267</v>
      </c>
      <c r="H84" s="289">
        <v>29</v>
      </c>
      <c r="I84" s="289" t="s">
        <v>113</v>
      </c>
      <c r="J84" s="289"/>
      <c r="K84" s="290"/>
      <c r="L84" s="290"/>
      <c r="M84" s="289" t="s">
        <v>51</v>
      </c>
      <c r="N84" s="291">
        <f>_xlfn.XLOOKUP($M84,NFL!$F$7:$F$39,NFL!$G$7:$G$39,"",0)</f>
        <v>11</v>
      </c>
      <c r="O84" s="312" t="s">
        <v>1137</v>
      </c>
      <c r="P84" s="241"/>
      <c r="AB84">
        <v>29</v>
      </c>
      <c r="AC84" t="s">
        <v>267</v>
      </c>
    </row>
    <row r="85" spans="3:29" ht="24">
      <c r="C85" s="288">
        <v>79</v>
      </c>
      <c r="D85" s="289"/>
      <c r="E85" s="289" t="str">
        <f>IF(J85="HOMIES", MAX(E$6:E84)+1, "")</f>
        <v/>
      </c>
      <c r="F85" s="289" t="str">
        <f t="shared" si="1"/>
        <v>TE8</v>
      </c>
      <c r="G85" s="289" t="s">
        <v>269</v>
      </c>
      <c r="H85" s="289">
        <v>8</v>
      </c>
      <c r="I85" s="289" t="s">
        <v>188</v>
      </c>
      <c r="J85" s="289"/>
      <c r="K85" s="290"/>
      <c r="L85" s="290"/>
      <c r="M85" s="289" t="s">
        <v>40</v>
      </c>
      <c r="N85" s="291">
        <f>_xlfn.XLOOKUP($M85,NFL!$F$7:$F$39,NFL!$G$7:$G$39,"",0)</f>
        <v>6</v>
      </c>
      <c r="O85" s="312" t="s">
        <v>1138</v>
      </c>
      <c r="P85" s="241"/>
      <c r="AB85">
        <v>8</v>
      </c>
      <c r="AC85" t="s">
        <v>269</v>
      </c>
    </row>
    <row r="86" spans="3:29" ht="48">
      <c r="C86" s="288">
        <v>80</v>
      </c>
      <c r="D86" s="289"/>
      <c r="E86" s="289" t="str">
        <f>IF(J86="HOMIES", MAX(E$6:E85)+1, "")</f>
        <v/>
      </c>
      <c r="F86" s="289" t="str">
        <f t="shared" si="1"/>
        <v>RB30</v>
      </c>
      <c r="G86" s="289" t="s">
        <v>267</v>
      </c>
      <c r="H86" s="289">
        <v>30</v>
      </c>
      <c r="I86" s="289" t="s">
        <v>929</v>
      </c>
      <c r="J86" s="289"/>
      <c r="K86" s="290"/>
      <c r="L86" s="290"/>
      <c r="M86" s="289" t="s">
        <v>6</v>
      </c>
      <c r="N86" s="291">
        <f>_xlfn.XLOOKUP($M86,NFL!$F$7:$F$39,NFL!$G$7:$G$39,"",0)</f>
        <v>6</v>
      </c>
      <c r="O86" s="312" t="s">
        <v>1139</v>
      </c>
      <c r="P86" s="241"/>
      <c r="AB86">
        <v>30</v>
      </c>
      <c r="AC86" t="s">
        <v>267</v>
      </c>
    </row>
    <row r="87" spans="3:29" ht="24">
      <c r="C87" s="288">
        <v>81</v>
      </c>
      <c r="D87" s="289"/>
      <c r="E87" s="289" t="str">
        <f>IF(J87="HOMIES", MAX(E$6:E86)+1, "")</f>
        <v/>
      </c>
      <c r="F87" s="289" t="str">
        <f t="shared" si="1"/>
        <v>WR36</v>
      </c>
      <c r="G87" s="289" t="s">
        <v>268</v>
      </c>
      <c r="H87" s="289">
        <v>36</v>
      </c>
      <c r="I87" s="289" t="s">
        <v>468</v>
      </c>
      <c r="J87" s="289"/>
      <c r="K87" s="290"/>
      <c r="L87" s="290"/>
      <c r="M87" s="289" t="s">
        <v>38</v>
      </c>
      <c r="N87" s="291">
        <f>_xlfn.XLOOKUP($M87,NFL!$F$7:$F$39,NFL!$G$7:$G$39,"",0)</f>
        <v>9</v>
      </c>
      <c r="O87" s="312" t="s">
        <v>1140</v>
      </c>
      <c r="P87" s="241"/>
      <c r="AB87">
        <v>36</v>
      </c>
      <c r="AC87" t="s">
        <v>268</v>
      </c>
    </row>
    <row r="88" spans="3:29" ht="24">
      <c r="C88" s="288">
        <v>82</v>
      </c>
      <c r="D88" s="289"/>
      <c r="E88" s="289" t="str">
        <f>IF(J88="HOMIES", MAX(E$6:E87)+1, "")</f>
        <v/>
      </c>
      <c r="F88" s="289" t="str">
        <f t="shared" si="1"/>
        <v>QB8</v>
      </c>
      <c r="G88" s="289" t="s">
        <v>266</v>
      </c>
      <c r="H88" s="289">
        <v>8</v>
      </c>
      <c r="I88" s="289" t="s">
        <v>35</v>
      </c>
      <c r="J88" s="289"/>
      <c r="K88" s="290"/>
      <c r="L88" s="290"/>
      <c r="M88" s="289" t="s">
        <v>18</v>
      </c>
      <c r="N88" s="291">
        <f>_xlfn.XLOOKUP($M88,NFL!$F$7:$F$39,NFL!$G$7:$G$39,"",0)</f>
        <v>11</v>
      </c>
      <c r="O88" s="312" t="s">
        <v>1141</v>
      </c>
      <c r="P88" s="241"/>
      <c r="AB88">
        <v>8</v>
      </c>
      <c r="AC88" t="s">
        <v>266</v>
      </c>
    </row>
    <row r="89" spans="3:29" ht="24">
      <c r="C89" s="288">
        <v>83</v>
      </c>
      <c r="D89" s="289"/>
      <c r="E89" s="289" t="str">
        <f>IF(J89="HOMIES", MAX(E$6:E88)+1, "")</f>
        <v/>
      </c>
      <c r="F89" s="289" t="str">
        <f t="shared" si="1"/>
        <v>WR37</v>
      </c>
      <c r="G89" s="289" t="s">
        <v>268</v>
      </c>
      <c r="H89" s="289">
        <v>37</v>
      </c>
      <c r="I89" s="289" t="s">
        <v>572</v>
      </c>
      <c r="J89" s="289"/>
      <c r="K89" s="290"/>
      <c r="L89" s="290"/>
      <c r="M89" s="289" t="s">
        <v>16</v>
      </c>
      <c r="N89" s="291">
        <f>_xlfn.XLOOKUP($M89,NFL!$F$7:$F$39,NFL!$G$7:$G$39,"",0)</f>
        <v>7</v>
      </c>
      <c r="O89" s="312" t="s">
        <v>1142</v>
      </c>
      <c r="P89" s="241"/>
      <c r="AB89">
        <v>37</v>
      </c>
      <c r="AC89" t="s">
        <v>268</v>
      </c>
    </row>
    <row r="90" spans="3:29" ht="24">
      <c r="C90" s="288">
        <v>84</v>
      </c>
      <c r="D90" s="289"/>
      <c r="E90" s="289" t="str">
        <f>IF(J90="HOMIES", MAX(E$6:E89)+1, "")</f>
        <v/>
      </c>
      <c r="F90" s="289" t="str">
        <f t="shared" si="1"/>
        <v>RB31</v>
      </c>
      <c r="G90" s="289" t="s">
        <v>267</v>
      </c>
      <c r="H90" s="289">
        <v>31</v>
      </c>
      <c r="I90" s="289" t="s">
        <v>447</v>
      </c>
      <c r="J90" s="289"/>
      <c r="K90" s="290"/>
      <c r="L90" s="290"/>
      <c r="M90" s="289" t="s">
        <v>50</v>
      </c>
      <c r="N90" s="291">
        <f>_xlfn.XLOOKUP($M90,NFL!$F$7:$F$39,NFL!$G$7:$G$39,"",0)</f>
        <v>14</v>
      </c>
      <c r="O90" s="312" t="s">
        <v>1143</v>
      </c>
      <c r="P90" s="241"/>
      <c r="AB90">
        <v>31</v>
      </c>
      <c r="AC90" t="s">
        <v>267</v>
      </c>
    </row>
    <row r="91" spans="3:29" ht="60">
      <c r="C91" s="288">
        <v>85</v>
      </c>
      <c r="D91" s="289"/>
      <c r="E91" s="289" t="str">
        <f>IF(J91="HOMIES", MAX(E$6:E90)+1, "")</f>
        <v/>
      </c>
      <c r="F91" s="289" t="str">
        <f t="shared" si="1"/>
        <v>QB9</v>
      </c>
      <c r="G91" s="289" t="s">
        <v>266</v>
      </c>
      <c r="H91" s="289">
        <v>9</v>
      </c>
      <c r="I91" s="289" t="s">
        <v>11</v>
      </c>
      <c r="J91" s="289"/>
      <c r="K91" s="290"/>
      <c r="L91" s="296"/>
      <c r="M91" s="289" t="s">
        <v>52</v>
      </c>
      <c r="N91" s="291">
        <f>_xlfn.XLOOKUP($M91,NFL!$F$7:$F$39,NFL!$G$7:$G$39,"",0)</f>
        <v>9</v>
      </c>
      <c r="O91" s="312" t="s">
        <v>1144</v>
      </c>
      <c r="P91" s="241"/>
      <c r="AB91">
        <v>9</v>
      </c>
      <c r="AC91" t="s">
        <v>266</v>
      </c>
    </row>
    <row r="92" spans="3:29" ht="36">
      <c r="C92" s="288">
        <v>86</v>
      </c>
      <c r="D92" s="289"/>
      <c r="E92" s="289" t="str">
        <f>IF(J92="HOMIES", MAX(E$6:E91)+1, "")</f>
        <v/>
      </c>
      <c r="F92" s="289" t="str">
        <f t="shared" si="1"/>
        <v>RB32</v>
      </c>
      <c r="G92" s="289" t="s">
        <v>267</v>
      </c>
      <c r="H92" s="289">
        <v>32</v>
      </c>
      <c r="I92" s="289" t="s">
        <v>110</v>
      </c>
      <c r="J92" s="289"/>
      <c r="K92" s="290"/>
      <c r="L92" s="290"/>
      <c r="M92" s="289" t="s">
        <v>34</v>
      </c>
      <c r="N92" s="291">
        <f>_xlfn.XLOOKUP($M92,NFL!$F$7:$F$39,NFL!$G$7:$G$39,"",0)</f>
        <v>7</v>
      </c>
      <c r="O92" s="312" t="s">
        <v>1145</v>
      </c>
      <c r="P92" s="241"/>
      <c r="AB92">
        <v>32</v>
      </c>
      <c r="AC92" t="s">
        <v>267</v>
      </c>
    </row>
    <row r="93" spans="3:29" ht="24">
      <c r="C93" s="288">
        <v>87</v>
      </c>
      <c r="D93" s="289"/>
      <c r="E93" s="289" t="str">
        <f>IF(J93="HOMIES", MAX(E$6:E92)+1, "")</f>
        <v/>
      </c>
      <c r="F93" s="289" t="str">
        <f t="shared" si="1"/>
        <v>WR38</v>
      </c>
      <c r="G93" s="289" t="s">
        <v>268</v>
      </c>
      <c r="H93" s="289">
        <v>38</v>
      </c>
      <c r="I93" s="289" t="s">
        <v>141</v>
      </c>
      <c r="J93" s="297"/>
      <c r="K93" s="290"/>
      <c r="L93" s="290"/>
      <c r="M93" s="289" t="s">
        <v>12</v>
      </c>
      <c r="N93" s="291">
        <f>_xlfn.XLOOKUP($M93,NFL!$F$7:$F$39,NFL!$G$7:$G$39,"",0)</f>
        <v>11</v>
      </c>
      <c r="O93" s="312" t="s">
        <v>1041</v>
      </c>
      <c r="P93" s="241"/>
      <c r="AB93">
        <v>38</v>
      </c>
      <c r="AC93" t="s">
        <v>268</v>
      </c>
    </row>
    <row r="94" spans="3:29" ht="24">
      <c r="C94" s="288">
        <v>88</v>
      </c>
      <c r="D94" s="289"/>
      <c r="E94" s="289" t="str">
        <f>IF(J94="HOMIES", MAX(E$6:E93)+1, "")</f>
        <v/>
      </c>
      <c r="F94" s="289" t="str">
        <f t="shared" si="1"/>
        <v>RB33</v>
      </c>
      <c r="G94" s="289" t="s">
        <v>267</v>
      </c>
      <c r="H94" s="289">
        <v>33</v>
      </c>
      <c r="I94" s="289" t="s">
        <v>118</v>
      </c>
      <c r="J94" s="289"/>
      <c r="K94" s="290"/>
      <c r="L94" s="290"/>
      <c r="M94" s="289" t="s">
        <v>24</v>
      </c>
      <c r="N94" s="291">
        <f>_xlfn.XLOOKUP($M94,NFL!$F$7:$F$39,NFL!$G$7:$G$39,"",0)</f>
        <v>9</v>
      </c>
      <c r="O94" s="312" t="s">
        <v>1042</v>
      </c>
      <c r="P94" s="241"/>
      <c r="AB94">
        <v>33</v>
      </c>
      <c r="AC94" t="s">
        <v>267</v>
      </c>
    </row>
    <row r="95" spans="3:29" ht="24">
      <c r="C95" s="288">
        <v>89</v>
      </c>
      <c r="D95" s="289"/>
      <c r="E95" s="289" t="str">
        <f>IF(J95="HOMIES", MAX(E$6:E94)+1, "")</f>
        <v/>
      </c>
      <c r="F95" s="289" t="str">
        <f t="shared" si="1"/>
        <v>RB34</v>
      </c>
      <c r="G95" s="289" t="s">
        <v>267</v>
      </c>
      <c r="H95" s="289">
        <v>34</v>
      </c>
      <c r="I95" s="289" t="s">
        <v>606</v>
      </c>
      <c r="J95" s="289"/>
      <c r="K95" s="290"/>
      <c r="L95" s="290"/>
      <c r="M95" s="289" t="s">
        <v>36</v>
      </c>
      <c r="N95" s="291">
        <f>_xlfn.XLOOKUP($M95,NFL!$F$7:$F$39,NFL!$G$7:$G$39,"",0)</f>
        <v>10</v>
      </c>
      <c r="O95" s="312" t="s">
        <v>1146</v>
      </c>
      <c r="P95" s="241"/>
      <c r="AB95">
        <v>34</v>
      </c>
      <c r="AC95" t="s">
        <v>267</v>
      </c>
    </row>
    <row r="96" spans="3:29" ht="24">
      <c r="C96" s="288">
        <v>90</v>
      </c>
      <c r="D96" s="289"/>
      <c r="E96" s="289" t="str">
        <f>IF(J96="HOMIES", MAX(E$6:E95)+1, "")</f>
        <v/>
      </c>
      <c r="F96" s="289" t="str">
        <f t="shared" si="1"/>
        <v>WR39</v>
      </c>
      <c r="G96" s="289" t="s">
        <v>268</v>
      </c>
      <c r="H96" s="289">
        <v>39</v>
      </c>
      <c r="I96" s="289" t="s">
        <v>928</v>
      </c>
      <c r="J96" s="289"/>
      <c r="K96" s="290"/>
      <c r="L96" s="290"/>
      <c r="M96" s="289" t="s">
        <v>10</v>
      </c>
      <c r="N96" s="291">
        <f>_xlfn.XLOOKUP($M96,NFL!$F$7:$F$39,NFL!$G$7:$G$39,"",0)</f>
        <v>14</v>
      </c>
      <c r="O96" s="312" t="s">
        <v>1147</v>
      </c>
      <c r="P96" s="241"/>
      <c r="AB96">
        <v>39</v>
      </c>
      <c r="AC96" t="s">
        <v>268</v>
      </c>
    </row>
    <row r="97" spans="3:29" ht="36">
      <c r="C97" s="288">
        <v>91</v>
      </c>
      <c r="D97" s="289"/>
      <c r="E97" s="289" t="str">
        <f>IF(J97="HOMIES", MAX(E$6:E96)+1, "")</f>
        <v/>
      </c>
      <c r="F97" s="289" t="str">
        <f t="shared" si="1"/>
        <v>RB35</v>
      </c>
      <c r="G97" s="289" t="s">
        <v>267</v>
      </c>
      <c r="H97" s="289">
        <v>35</v>
      </c>
      <c r="I97" s="289" t="s">
        <v>105</v>
      </c>
      <c r="J97" s="289"/>
      <c r="K97" s="290"/>
      <c r="L97" s="290"/>
      <c r="M97" s="289" t="s">
        <v>8</v>
      </c>
      <c r="N97" s="291">
        <f>_xlfn.XLOOKUP($M97,NFL!$F$7:$F$39,NFL!$G$7:$G$39,"",0)</f>
        <v>9</v>
      </c>
      <c r="O97" s="312" t="s">
        <v>1148</v>
      </c>
      <c r="P97" s="241"/>
      <c r="AB97">
        <v>35</v>
      </c>
      <c r="AC97" t="s">
        <v>267</v>
      </c>
    </row>
    <row r="98" spans="3:29" ht="24">
      <c r="C98" s="288">
        <v>92</v>
      </c>
      <c r="D98" s="289"/>
      <c r="E98" s="289" t="str">
        <f>IF(J98="HOMIES", MAX(E$6:E97)+1, "")</f>
        <v/>
      </c>
      <c r="F98" s="289" t="str">
        <f t="shared" si="1"/>
        <v>QB10</v>
      </c>
      <c r="G98" s="289" t="s">
        <v>266</v>
      </c>
      <c r="H98" s="289">
        <v>10</v>
      </c>
      <c r="I98" s="289" t="s">
        <v>594</v>
      </c>
      <c r="J98" s="289"/>
      <c r="K98" s="290"/>
      <c r="L98" s="290"/>
      <c r="M98" s="289" t="s">
        <v>38</v>
      </c>
      <c r="N98" s="291">
        <f>_xlfn.XLOOKUP($M98,NFL!$F$7:$F$39,NFL!$G$7:$G$39,"",0)</f>
        <v>9</v>
      </c>
      <c r="O98" s="312" t="s">
        <v>1149</v>
      </c>
      <c r="P98" s="241"/>
      <c r="AB98">
        <v>10</v>
      </c>
      <c r="AC98" t="s">
        <v>266</v>
      </c>
    </row>
    <row r="99" spans="3:29" ht="24">
      <c r="C99" s="288">
        <v>93</v>
      </c>
      <c r="D99" s="289"/>
      <c r="E99" s="289" t="str">
        <f>IF(J99="HOMIES", MAX(E$6:E98)+1, "")</f>
        <v/>
      </c>
      <c r="F99" s="289" t="str">
        <f t="shared" si="1"/>
        <v>QB11</v>
      </c>
      <c r="G99" s="289" t="s">
        <v>266</v>
      </c>
      <c r="H99" s="289">
        <v>11</v>
      </c>
      <c r="I99" s="289" t="s">
        <v>23</v>
      </c>
      <c r="J99" s="289"/>
      <c r="K99" s="290"/>
      <c r="L99" s="290"/>
      <c r="M99" s="289" t="s">
        <v>24</v>
      </c>
      <c r="N99" s="291">
        <f>_xlfn.XLOOKUP($M99,NFL!$F$7:$F$39,NFL!$G$7:$G$39,"",0)</f>
        <v>9</v>
      </c>
      <c r="O99" s="312" t="s">
        <v>1150</v>
      </c>
      <c r="P99" s="241"/>
      <c r="AB99">
        <v>11</v>
      </c>
      <c r="AC99" t="s">
        <v>266</v>
      </c>
    </row>
    <row r="100" spans="3:29">
      <c r="C100" s="288">
        <v>94</v>
      </c>
      <c r="D100" s="289"/>
      <c r="E100" s="289" t="str">
        <f>IF(J100="HOMIES", MAX(E$6:E99)+1, "")</f>
        <v/>
      </c>
      <c r="F100" s="289" t="str">
        <f t="shared" si="1"/>
        <v>TE9</v>
      </c>
      <c r="G100" s="289" t="s">
        <v>269</v>
      </c>
      <c r="H100" s="289">
        <v>9</v>
      </c>
      <c r="I100" s="289" t="s">
        <v>481</v>
      </c>
      <c r="J100" s="289"/>
      <c r="K100" s="290"/>
      <c r="L100" s="290"/>
      <c r="M100" s="289" t="s">
        <v>34</v>
      </c>
      <c r="N100" s="291">
        <f>_xlfn.XLOOKUP($M100,NFL!$F$7:$F$39,NFL!$G$7:$G$39,"",0)</f>
        <v>7</v>
      </c>
      <c r="O100" s="312" t="s">
        <v>1043</v>
      </c>
      <c r="P100" s="241"/>
      <c r="AB100">
        <v>9</v>
      </c>
      <c r="AC100" t="s">
        <v>269</v>
      </c>
    </row>
    <row r="101" spans="3:29" ht="36">
      <c r="C101" s="288">
        <v>95</v>
      </c>
      <c r="D101" s="289"/>
      <c r="E101" s="289" t="str">
        <f>IF(J101="HOMIES", MAX(E$6:E100)+1, "")</f>
        <v/>
      </c>
      <c r="F101" s="289" t="str">
        <f t="shared" si="1"/>
        <v>WR40</v>
      </c>
      <c r="G101" s="289" t="s">
        <v>268</v>
      </c>
      <c r="H101" s="289">
        <v>40</v>
      </c>
      <c r="I101" s="289" t="s">
        <v>150</v>
      </c>
      <c r="J101" s="289"/>
      <c r="K101" s="290"/>
      <c r="L101" s="290"/>
      <c r="M101" s="289" t="s">
        <v>49</v>
      </c>
      <c r="N101" s="291">
        <f>_xlfn.XLOOKUP($M101,NFL!$F$7:$F$39,NFL!$G$7:$G$39,"",0)</f>
        <v>11</v>
      </c>
      <c r="O101" s="312" t="s">
        <v>1044</v>
      </c>
      <c r="P101" s="241"/>
      <c r="AB101">
        <v>40</v>
      </c>
      <c r="AC101" t="s">
        <v>268</v>
      </c>
    </row>
    <row r="102" spans="3:29" ht="36">
      <c r="C102" s="288">
        <v>96</v>
      </c>
      <c r="D102" s="289"/>
      <c r="E102" s="289" t="str">
        <f>IF(J102="HOMIES", MAX(E$6:E101)+1, "")</f>
        <v/>
      </c>
      <c r="F102" s="289" t="str">
        <f t="shared" si="1"/>
        <v>WR41</v>
      </c>
      <c r="G102" s="289" t="s">
        <v>268</v>
      </c>
      <c r="H102" s="289">
        <v>41</v>
      </c>
      <c r="I102" s="289" t="s">
        <v>139</v>
      </c>
      <c r="J102" s="289"/>
      <c r="K102" s="290"/>
      <c r="L102" s="290"/>
      <c r="M102" s="289" t="s">
        <v>48</v>
      </c>
      <c r="N102" s="291">
        <f>_xlfn.XLOOKUP($M102,NFL!$F$7:$F$39,NFL!$G$7:$G$39,"",0)</f>
        <v>6</v>
      </c>
      <c r="O102" s="312" t="s">
        <v>1151</v>
      </c>
      <c r="P102" s="241"/>
      <c r="AB102">
        <v>41</v>
      </c>
      <c r="AC102" t="s">
        <v>268</v>
      </c>
    </row>
    <row r="103" spans="3:29" ht="36">
      <c r="C103" s="288">
        <v>97</v>
      </c>
      <c r="D103" s="289"/>
      <c r="E103" s="289" t="str">
        <f>IF(J103="HOMIES", MAX(E$6:E102)+1, "")</f>
        <v/>
      </c>
      <c r="F103" s="289" t="str">
        <f t="shared" si="1"/>
        <v>RB36</v>
      </c>
      <c r="G103" s="289" t="s">
        <v>267</v>
      </c>
      <c r="H103" s="289">
        <v>36</v>
      </c>
      <c r="I103" s="289" t="s">
        <v>634</v>
      </c>
      <c r="J103" s="289"/>
      <c r="K103" s="290"/>
      <c r="L103" s="290"/>
      <c r="M103" s="289" t="s">
        <v>10</v>
      </c>
      <c r="N103" s="291">
        <f>_xlfn.XLOOKUP($M103,NFL!$F$7:$F$39,NFL!$G$7:$G$39,"",0)</f>
        <v>14</v>
      </c>
      <c r="O103" s="312" t="s">
        <v>1045</v>
      </c>
      <c r="P103" s="241"/>
      <c r="AB103">
        <v>36</v>
      </c>
      <c r="AC103" t="s">
        <v>267</v>
      </c>
    </row>
    <row r="104" spans="3:29" ht="24">
      <c r="C104" s="288">
        <v>98</v>
      </c>
      <c r="D104" s="289"/>
      <c r="E104" s="289" t="str">
        <f>IF(J104="HOMIES", MAX(E$6:E103)+1, "")</f>
        <v/>
      </c>
      <c r="F104" s="289" t="str">
        <f t="shared" si="1"/>
        <v>WR42</v>
      </c>
      <c r="G104" s="289" t="s">
        <v>268</v>
      </c>
      <c r="H104" s="289">
        <v>42</v>
      </c>
      <c r="I104" s="289" t="s">
        <v>470</v>
      </c>
      <c r="J104" s="289"/>
      <c r="K104" s="290"/>
      <c r="L104" s="290"/>
      <c r="M104" s="289" t="s">
        <v>433</v>
      </c>
      <c r="N104" s="291">
        <f>_xlfn.XLOOKUP($M104,NFL!$F$7:$F$39,NFL!$G$7:$G$39,"",0)</f>
        <v>6</v>
      </c>
      <c r="O104" s="312" t="s">
        <v>1152</v>
      </c>
      <c r="P104" s="241"/>
      <c r="AB104">
        <v>42</v>
      </c>
      <c r="AC104" t="s">
        <v>268</v>
      </c>
    </row>
    <row r="105" spans="3:29" ht="24">
      <c r="C105" s="288">
        <v>99</v>
      </c>
      <c r="D105" s="289"/>
      <c r="E105" s="289" t="str">
        <f>IF(J105="HOMIES", MAX(E$6:E104)+1, "")</f>
        <v/>
      </c>
      <c r="F105" s="289" t="str">
        <f t="shared" si="1"/>
        <v>RB37</v>
      </c>
      <c r="G105" s="289" t="s">
        <v>267</v>
      </c>
      <c r="H105" s="289">
        <v>37</v>
      </c>
      <c r="I105" s="289" t="s">
        <v>568</v>
      </c>
      <c r="J105" s="289"/>
      <c r="K105" s="290"/>
      <c r="L105" s="290"/>
      <c r="M105" s="289" t="s">
        <v>52</v>
      </c>
      <c r="N105" s="291">
        <f>_xlfn.XLOOKUP($M105,NFL!$F$7:$F$39,NFL!$G$7:$G$39,"",0)</f>
        <v>9</v>
      </c>
      <c r="O105" s="312" t="s">
        <v>1046</v>
      </c>
      <c r="P105" s="241"/>
      <c r="AB105">
        <v>37</v>
      </c>
      <c r="AC105" t="s">
        <v>267</v>
      </c>
    </row>
    <row r="106" spans="3:29" ht="24">
      <c r="C106" s="288">
        <v>100</v>
      </c>
      <c r="D106" s="289"/>
      <c r="E106" s="289" t="str">
        <f>IF(J106="HOMIES", MAX(E$6:E105)+1, "")</f>
        <v/>
      </c>
      <c r="F106" s="289" t="str">
        <f t="shared" si="1"/>
        <v>WR43</v>
      </c>
      <c r="G106" s="289" t="s">
        <v>268</v>
      </c>
      <c r="H106" s="289">
        <v>43</v>
      </c>
      <c r="I106" s="289" t="s">
        <v>125</v>
      </c>
      <c r="J106" s="289"/>
      <c r="K106" s="290"/>
      <c r="L106" s="290"/>
      <c r="M106" s="289" t="s">
        <v>22</v>
      </c>
      <c r="N106" s="291">
        <f>_xlfn.XLOOKUP($M106,NFL!$F$7:$F$39,NFL!$G$7:$G$39,"",0)</f>
        <v>13</v>
      </c>
      <c r="O106" s="312" t="s">
        <v>1153</v>
      </c>
      <c r="P106" s="241"/>
      <c r="AB106">
        <v>43</v>
      </c>
      <c r="AC106" t="s">
        <v>268</v>
      </c>
    </row>
    <row r="107" spans="3:29" ht="24">
      <c r="C107" s="288">
        <v>101</v>
      </c>
      <c r="D107" s="289"/>
      <c r="E107" s="289" t="str">
        <f>IF(J107="HOMIES", MAX(E$6:E106)+1, "")</f>
        <v/>
      </c>
      <c r="F107" s="289" t="str">
        <f t="shared" si="1"/>
        <v>QB12</v>
      </c>
      <c r="G107" s="289" t="s">
        <v>266</v>
      </c>
      <c r="H107" s="289">
        <v>12</v>
      </c>
      <c r="I107" s="289" t="s">
        <v>39</v>
      </c>
      <c r="J107" s="289"/>
      <c r="K107" s="290"/>
      <c r="L107" s="290"/>
      <c r="M107" s="289" t="s">
        <v>20</v>
      </c>
      <c r="N107" s="291">
        <f>_xlfn.XLOOKUP($M107,NFL!$F$7:$F$39,NFL!$G$7:$G$39,"",0)</f>
        <v>7</v>
      </c>
      <c r="O107" s="312" t="s">
        <v>1047</v>
      </c>
      <c r="P107" s="241"/>
      <c r="AB107">
        <v>12</v>
      </c>
      <c r="AC107" t="s">
        <v>266</v>
      </c>
    </row>
    <row r="108" spans="3:29" ht="24">
      <c r="C108" s="288">
        <v>102</v>
      </c>
      <c r="D108" s="289"/>
      <c r="E108" s="289" t="str">
        <f>IF(J108="HOMIES", MAX(E$6:E107)+1, "")</f>
        <v/>
      </c>
      <c r="F108" s="289" t="str">
        <f t="shared" si="1"/>
        <v>TE10</v>
      </c>
      <c r="G108" s="289" t="s">
        <v>269</v>
      </c>
      <c r="H108" s="289">
        <v>10</v>
      </c>
      <c r="I108" s="289" t="s">
        <v>177</v>
      </c>
      <c r="J108" s="289"/>
      <c r="K108" s="290"/>
      <c r="L108" s="290"/>
      <c r="M108" s="289" t="s">
        <v>22</v>
      </c>
      <c r="N108" s="291">
        <f>_xlfn.XLOOKUP($M108,NFL!$F$7:$F$39,NFL!$G$7:$G$39,"",0)</f>
        <v>13</v>
      </c>
      <c r="O108" s="312" t="s">
        <v>1154</v>
      </c>
      <c r="P108" s="241"/>
      <c r="AB108">
        <v>10</v>
      </c>
      <c r="AC108" t="s">
        <v>269</v>
      </c>
    </row>
    <row r="109" spans="3:29" ht="24">
      <c r="C109" s="288">
        <v>103</v>
      </c>
      <c r="D109" s="289"/>
      <c r="E109" s="289" t="str">
        <f>IF(J109="HOMIES", MAX(E$6:E108)+1, "")</f>
        <v/>
      </c>
      <c r="F109" s="289" t="str">
        <f t="shared" si="1"/>
        <v>WR44</v>
      </c>
      <c r="G109" s="289" t="s">
        <v>268</v>
      </c>
      <c r="H109" s="289">
        <v>44</v>
      </c>
      <c r="I109" s="289" t="s">
        <v>607</v>
      </c>
      <c r="J109" s="289"/>
      <c r="K109" s="290"/>
      <c r="L109" s="290"/>
      <c r="M109" s="289" t="s">
        <v>53</v>
      </c>
      <c r="N109" s="291">
        <f>_xlfn.XLOOKUP($M109,NFL!$F$7:$F$39,NFL!$G$7:$G$39,"",0)</f>
        <v>9</v>
      </c>
      <c r="O109" s="312" t="s">
        <v>1155</v>
      </c>
      <c r="P109" s="241"/>
      <c r="AB109">
        <v>44</v>
      </c>
      <c r="AC109" t="s">
        <v>268</v>
      </c>
    </row>
    <row r="110" spans="3:29" ht="24">
      <c r="C110" s="288">
        <v>104</v>
      </c>
      <c r="D110" s="289"/>
      <c r="E110" s="289" t="str">
        <f>IF(J110="HOMIES", MAX(E$6:E109)+1, "")</f>
        <v/>
      </c>
      <c r="F110" s="289" t="str">
        <f t="shared" si="1"/>
        <v>QB13</v>
      </c>
      <c r="G110" s="289" t="s">
        <v>266</v>
      </c>
      <c r="H110" s="289">
        <v>13</v>
      </c>
      <c r="I110" s="289" t="s">
        <v>3</v>
      </c>
      <c r="J110" s="289"/>
      <c r="K110" s="290"/>
      <c r="L110" s="290"/>
      <c r="M110" s="289" t="s">
        <v>4</v>
      </c>
      <c r="N110" s="291">
        <f>_xlfn.XLOOKUP($M110,NFL!$F$7:$F$39,NFL!$G$7:$G$39,"",0)</f>
        <v>14</v>
      </c>
      <c r="O110" s="312" t="s">
        <v>1156</v>
      </c>
      <c r="P110" s="241"/>
      <c r="AB110">
        <v>13</v>
      </c>
      <c r="AC110" t="s">
        <v>266</v>
      </c>
    </row>
    <row r="111" spans="3:29" ht="24">
      <c r="C111" s="288">
        <v>105</v>
      </c>
      <c r="D111" s="289"/>
      <c r="E111" s="289" t="str">
        <f>IF(J111="HOMIES", MAX(E$6:E110)+1, "")</f>
        <v/>
      </c>
      <c r="F111" s="289" t="str">
        <f t="shared" si="1"/>
        <v>WR45</v>
      </c>
      <c r="G111" s="289" t="s">
        <v>268</v>
      </c>
      <c r="H111" s="289">
        <v>45</v>
      </c>
      <c r="I111" s="289" t="s">
        <v>931</v>
      </c>
      <c r="J111" s="289"/>
      <c r="K111" s="290"/>
      <c r="L111" s="290"/>
      <c r="M111" s="289" t="s">
        <v>13</v>
      </c>
      <c r="N111" s="291">
        <f>_xlfn.XLOOKUP($M111,NFL!$F$7:$F$39,NFL!$G$7:$G$39,"",0)</f>
        <v>14</v>
      </c>
      <c r="O111" s="312" t="s">
        <v>1157</v>
      </c>
      <c r="P111" s="241"/>
      <c r="AB111">
        <v>45</v>
      </c>
      <c r="AC111" t="s">
        <v>268</v>
      </c>
    </row>
    <row r="112" spans="3:29" ht="36">
      <c r="C112" s="288">
        <v>106</v>
      </c>
      <c r="D112" s="289"/>
      <c r="E112" s="289" t="str">
        <f>IF(J112="HOMIES", MAX(E$6:E111)+1, "")</f>
        <v/>
      </c>
      <c r="F112" s="289" t="str">
        <f t="shared" si="1"/>
        <v>QB14</v>
      </c>
      <c r="G112" s="289" t="s">
        <v>266</v>
      </c>
      <c r="H112" s="289">
        <v>14</v>
      </c>
      <c r="I112" s="289" t="s">
        <v>43</v>
      </c>
      <c r="J112" s="289"/>
      <c r="K112" s="290"/>
      <c r="L112" s="290"/>
      <c r="M112" s="289" t="s">
        <v>433</v>
      </c>
      <c r="N112" s="291">
        <f>_xlfn.XLOOKUP($M112,NFL!$F$7:$F$39,NFL!$G$7:$G$39,"",0)</f>
        <v>6</v>
      </c>
      <c r="O112" s="312" t="s">
        <v>1158</v>
      </c>
      <c r="P112" s="241"/>
      <c r="AB112">
        <v>14</v>
      </c>
      <c r="AC112" t="s">
        <v>266</v>
      </c>
    </row>
    <row r="113" spans="3:29" ht="24">
      <c r="C113" s="288">
        <v>107</v>
      </c>
      <c r="D113" s="289"/>
      <c r="E113" s="289" t="str">
        <f>IF(J113="HOMIES", MAX(E$6:E112)+1, "")</f>
        <v/>
      </c>
      <c r="F113" s="289" t="str">
        <f t="shared" si="1"/>
        <v>QB15</v>
      </c>
      <c r="G113" s="289" t="s">
        <v>266</v>
      </c>
      <c r="H113" s="289">
        <v>15</v>
      </c>
      <c r="I113" s="289" t="s">
        <v>30</v>
      </c>
      <c r="J113" s="289"/>
      <c r="K113" s="290"/>
      <c r="L113" s="290"/>
      <c r="M113" s="289" t="s">
        <v>31</v>
      </c>
      <c r="N113" s="291">
        <f>_xlfn.XLOOKUP($M113,NFL!$F$7:$F$39,NFL!$G$7:$G$39,"",0)</f>
        <v>7</v>
      </c>
      <c r="O113" s="312" t="s">
        <v>1159</v>
      </c>
      <c r="P113" s="241"/>
      <c r="AB113">
        <v>15</v>
      </c>
      <c r="AC113" t="s">
        <v>266</v>
      </c>
    </row>
    <row r="114" spans="3:29" ht="24">
      <c r="C114" s="288">
        <v>108</v>
      </c>
      <c r="D114" s="289"/>
      <c r="E114" s="289" t="str">
        <f>IF(J114="HOMIES", MAX(E$6:E113)+1, "")</f>
        <v/>
      </c>
      <c r="F114" s="289" t="str">
        <f t="shared" si="1"/>
        <v>RB38</v>
      </c>
      <c r="G114" s="289" t="s">
        <v>267</v>
      </c>
      <c r="H114" s="289">
        <v>38</v>
      </c>
      <c r="I114" s="289" t="s">
        <v>930</v>
      </c>
      <c r="J114" s="289"/>
      <c r="K114" s="290"/>
      <c r="L114" s="290"/>
      <c r="M114" s="289" t="s">
        <v>12</v>
      </c>
      <c r="N114" s="291">
        <f>_xlfn.XLOOKUP($M114,NFL!$F$7:$F$39,NFL!$G$7:$G$39,"",0)</f>
        <v>11</v>
      </c>
      <c r="O114" s="312" t="s">
        <v>1160</v>
      </c>
      <c r="P114" s="241"/>
      <c r="AB114">
        <v>38</v>
      </c>
      <c r="AC114" t="s">
        <v>267</v>
      </c>
    </row>
    <row r="115" spans="3:29" ht="36">
      <c r="C115" s="288">
        <v>109</v>
      </c>
      <c r="D115" s="289"/>
      <c r="E115" s="289" t="str">
        <f>IF(J115="HOMIES", MAX(E$6:E114)+1, "")</f>
        <v/>
      </c>
      <c r="F115" s="289" t="str">
        <f t="shared" si="1"/>
        <v>WR46</v>
      </c>
      <c r="G115" s="289" t="s">
        <v>268</v>
      </c>
      <c r="H115" s="289">
        <v>46</v>
      </c>
      <c r="I115" s="289" t="s">
        <v>474</v>
      </c>
      <c r="J115" s="289"/>
      <c r="K115" s="290"/>
      <c r="L115" s="290"/>
      <c r="M115" s="289" t="s">
        <v>25</v>
      </c>
      <c r="N115" s="291">
        <f>_xlfn.XLOOKUP($M115,NFL!$F$7:$F$39,NFL!$G$7:$G$39,"",0)</f>
        <v>9</v>
      </c>
      <c r="O115" s="312" t="s">
        <v>1161</v>
      </c>
      <c r="P115" s="241"/>
      <c r="AB115">
        <v>46</v>
      </c>
      <c r="AC115" t="s">
        <v>268</v>
      </c>
    </row>
    <row r="116" spans="3:29" ht="36">
      <c r="C116" s="288">
        <v>110</v>
      </c>
      <c r="D116" s="289"/>
      <c r="E116" s="289" t="str">
        <f>IF(J116="HOMIES", MAX(E$6:E115)+1, "")</f>
        <v/>
      </c>
      <c r="F116" s="289" t="str">
        <f t="shared" si="1"/>
        <v>RB39</v>
      </c>
      <c r="G116" s="289" t="s">
        <v>267</v>
      </c>
      <c r="H116" s="289">
        <v>39</v>
      </c>
      <c r="I116" s="289" t="s">
        <v>576</v>
      </c>
      <c r="J116" s="289"/>
      <c r="K116" s="290"/>
      <c r="L116" s="290"/>
      <c r="M116" s="289" t="s">
        <v>42</v>
      </c>
      <c r="N116" s="291">
        <f>_xlfn.XLOOKUP($M116,NFL!$F$7:$F$39,NFL!$G$7:$G$39,"",0)</f>
        <v>10</v>
      </c>
      <c r="O116" s="312" t="s">
        <v>1162</v>
      </c>
      <c r="P116" s="241"/>
      <c r="AB116">
        <v>39</v>
      </c>
      <c r="AC116" t="s">
        <v>267</v>
      </c>
    </row>
    <row r="117" spans="3:29" ht="24">
      <c r="C117" s="288">
        <v>111</v>
      </c>
      <c r="D117" s="289"/>
      <c r="E117" s="289" t="str">
        <f>IF(J117="HOMIES", MAX(E$6:E116)+1, "")</f>
        <v/>
      </c>
      <c r="F117" s="289" t="str">
        <f t="shared" si="1"/>
        <v>RB40</v>
      </c>
      <c r="G117" s="289" t="s">
        <v>267</v>
      </c>
      <c r="H117" s="289">
        <v>40</v>
      </c>
      <c r="I117" s="289" t="s">
        <v>934</v>
      </c>
      <c r="J117" s="289"/>
      <c r="K117" s="290"/>
      <c r="L117" s="290"/>
      <c r="M117" s="289" t="s">
        <v>20</v>
      </c>
      <c r="N117" s="291">
        <f>_xlfn.XLOOKUP($M117,NFL!$F$7:$F$39,NFL!$G$7:$G$39,"",0)</f>
        <v>7</v>
      </c>
      <c r="O117" s="312" t="s">
        <v>1163</v>
      </c>
      <c r="P117" s="241"/>
      <c r="AB117">
        <v>40</v>
      </c>
      <c r="AC117" t="s">
        <v>267</v>
      </c>
    </row>
    <row r="118" spans="3:29">
      <c r="C118" s="288">
        <v>112</v>
      </c>
      <c r="D118" s="289"/>
      <c r="E118" s="289" t="str">
        <f>IF(J118="HOMIES", MAX(E$6:E117)+1, "")</f>
        <v/>
      </c>
      <c r="F118" s="289" t="str">
        <f t="shared" si="1"/>
        <v>TE11</v>
      </c>
      <c r="G118" s="289" t="s">
        <v>269</v>
      </c>
      <c r="H118" s="289">
        <v>11</v>
      </c>
      <c r="I118" s="289" t="s">
        <v>484</v>
      </c>
      <c r="J118" s="289"/>
      <c r="K118" s="290"/>
      <c r="L118" s="290"/>
      <c r="M118" s="289" t="s">
        <v>32</v>
      </c>
      <c r="N118" s="291">
        <f>_xlfn.XLOOKUP($M118,NFL!$F$7:$F$39,NFL!$G$7:$G$39,"",0)</f>
        <v>14</v>
      </c>
      <c r="O118" s="312" t="s">
        <v>1048</v>
      </c>
      <c r="P118" s="241"/>
      <c r="AB118">
        <v>11</v>
      </c>
      <c r="AC118" t="s">
        <v>269</v>
      </c>
    </row>
    <row r="119" spans="3:29" ht="24">
      <c r="C119" s="288">
        <v>113</v>
      </c>
      <c r="D119" s="289"/>
      <c r="E119" s="289" t="str">
        <f>IF(J119="HOMIES", MAX(E$6:E118)+1, "")</f>
        <v/>
      </c>
      <c r="F119" s="289" t="str">
        <f t="shared" si="1"/>
        <v>RB41</v>
      </c>
      <c r="G119" s="289" t="s">
        <v>267</v>
      </c>
      <c r="H119" s="289">
        <v>41</v>
      </c>
      <c r="I119" s="289" t="s">
        <v>933</v>
      </c>
      <c r="J119" s="289"/>
      <c r="K119" s="290"/>
      <c r="L119" s="290"/>
      <c r="M119" s="289" t="s">
        <v>34</v>
      </c>
      <c r="N119" s="291">
        <f>_xlfn.XLOOKUP($M119,NFL!$F$7:$F$39,NFL!$G$7:$G$39,"",0)</f>
        <v>7</v>
      </c>
      <c r="O119" s="312" t="s">
        <v>1049</v>
      </c>
      <c r="P119" s="241"/>
      <c r="AB119">
        <v>41</v>
      </c>
      <c r="AC119" t="s">
        <v>267</v>
      </c>
    </row>
    <row r="120" spans="3:29" ht="24">
      <c r="C120" s="288">
        <v>114</v>
      </c>
      <c r="D120" s="289"/>
      <c r="E120" s="289" t="str">
        <f>IF(J120="HOMIES", MAX(E$6:E119)+1, "")</f>
        <v/>
      </c>
      <c r="F120" s="289" t="str">
        <f t="shared" si="1"/>
        <v>TE12</v>
      </c>
      <c r="G120" s="289" t="s">
        <v>269</v>
      </c>
      <c r="H120" s="289">
        <v>12</v>
      </c>
      <c r="I120" s="289" t="s">
        <v>629</v>
      </c>
      <c r="J120" s="289"/>
      <c r="K120" s="290"/>
      <c r="L120" s="290"/>
      <c r="M120" s="289" t="s">
        <v>25</v>
      </c>
      <c r="N120" s="291">
        <f>_xlfn.XLOOKUP($M120,NFL!$F$7:$F$39,NFL!$G$7:$G$39,"",0)</f>
        <v>9</v>
      </c>
      <c r="O120" s="312" t="s">
        <v>1164</v>
      </c>
      <c r="P120" s="241"/>
      <c r="AB120">
        <v>12</v>
      </c>
      <c r="AC120" t="s">
        <v>269</v>
      </c>
    </row>
    <row r="121" spans="3:29" ht="24">
      <c r="C121" s="288">
        <v>115</v>
      </c>
      <c r="D121" s="289"/>
      <c r="E121" s="289" t="str">
        <f>IF(J121="HOMIES", MAX(E$6:E120)+1, "")</f>
        <v/>
      </c>
      <c r="F121" s="289" t="str">
        <f t="shared" si="1"/>
        <v>TE13</v>
      </c>
      <c r="G121" s="289" t="s">
        <v>269</v>
      </c>
      <c r="H121" s="289">
        <v>13</v>
      </c>
      <c r="I121" s="289" t="s">
        <v>179</v>
      </c>
      <c r="J121" s="289"/>
      <c r="K121" s="290"/>
      <c r="L121" s="290"/>
      <c r="M121" s="289" t="s">
        <v>36</v>
      </c>
      <c r="N121" s="291">
        <f>_xlfn.XLOOKUP($M121,NFL!$F$7:$F$39,NFL!$G$7:$G$39,"",0)</f>
        <v>10</v>
      </c>
      <c r="O121" s="312" t="s">
        <v>1165</v>
      </c>
      <c r="P121" s="241"/>
      <c r="AB121">
        <v>13</v>
      </c>
      <c r="AC121" t="s">
        <v>269</v>
      </c>
    </row>
    <row r="122" spans="3:29" ht="48">
      <c r="C122" s="288">
        <v>116</v>
      </c>
      <c r="D122" s="289"/>
      <c r="E122" s="289" t="str">
        <f>IF(J122="HOMIES", MAX(E$6:E121)+1, "")</f>
        <v/>
      </c>
      <c r="F122" s="289" t="str">
        <f t="shared" si="1"/>
        <v>RB42</v>
      </c>
      <c r="G122" s="289" t="s">
        <v>267</v>
      </c>
      <c r="H122" s="289">
        <v>42</v>
      </c>
      <c r="I122" s="289" t="s">
        <v>569</v>
      </c>
      <c r="J122" s="289"/>
      <c r="K122" s="290"/>
      <c r="L122" s="290"/>
      <c r="M122" s="289" t="s">
        <v>49</v>
      </c>
      <c r="N122" s="291">
        <f>_xlfn.XLOOKUP($M122,NFL!$F$7:$F$39,NFL!$G$7:$G$39,"",0)</f>
        <v>11</v>
      </c>
      <c r="O122" s="312" t="s">
        <v>1166</v>
      </c>
      <c r="P122" s="241"/>
      <c r="AB122">
        <v>42</v>
      </c>
      <c r="AC122" t="s">
        <v>267</v>
      </c>
    </row>
    <row r="123" spans="3:29" ht="36">
      <c r="C123" s="288">
        <v>117</v>
      </c>
      <c r="D123" s="289"/>
      <c r="E123" s="289" t="str">
        <f>IF(J123="HOMIES", MAX(E$6:E122)+1, "")</f>
        <v/>
      </c>
      <c r="F123" s="289" t="str">
        <f t="shared" si="1"/>
        <v>WR47</v>
      </c>
      <c r="G123" s="289" t="s">
        <v>268</v>
      </c>
      <c r="H123" s="289">
        <v>47</v>
      </c>
      <c r="I123" s="289" t="s">
        <v>932</v>
      </c>
      <c r="J123" s="289"/>
      <c r="K123" s="290"/>
      <c r="L123" s="290"/>
      <c r="M123" s="289" t="s">
        <v>48</v>
      </c>
      <c r="N123" s="291">
        <f>_xlfn.XLOOKUP($M123,NFL!$F$7:$F$39,NFL!$G$7:$G$39,"",0)</f>
        <v>6</v>
      </c>
      <c r="O123" s="312" t="s">
        <v>1167</v>
      </c>
      <c r="P123" s="241"/>
      <c r="AB123">
        <v>47</v>
      </c>
      <c r="AC123" t="s">
        <v>268</v>
      </c>
    </row>
    <row r="124" spans="3:29">
      <c r="C124" s="288">
        <v>118</v>
      </c>
      <c r="D124" s="289"/>
      <c r="E124" s="289" t="str">
        <f>IF(J124="HOMIES", MAX(E$6:E123)+1, "")</f>
        <v/>
      </c>
      <c r="F124" s="289" t="str">
        <f t="shared" si="1"/>
        <v>QB16</v>
      </c>
      <c r="G124" s="289" t="s">
        <v>266</v>
      </c>
      <c r="H124" s="289">
        <v>16</v>
      </c>
      <c r="I124" s="289" t="s">
        <v>587</v>
      </c>
      <c r="J124" s="289"/>
      <c r="K124" s="290"/>
      <c r="L124" s="290"/>
      <c r="M124" s="289" t="s">
        <v>32</v>
      </c>
      <c r="N124" s="291">
        <f>_xlfn.XLOOKUP($M124,NFL!$F$7:$F$39,NFL!$G$7:$G$39,"",0)</f>
        <v>14</v>
      </c>
      <c r="O124" s="312" t="s">
        <v>1168</v>
      </c>
      <c r="P124" s="241"/>
      <c r="AB124">
        <v>16</v>
      </c>
      <c r="AC124" t="s">
        <v>266</v>
      </c>
    </row>
    <row r="125" spans="3:29" ht="24">
      <c r="C125" s="288">
        <v>119</v>
      </c>
      <c r="D125" s="289"/>
      <c r="E125" s="289" t="str">
        <f>IF(J125="HOMIES", MAX(E$6:E124)+1, "")</f>
        <v/>
      </c>
      <c r="F125" s="289" t="str">
        <f t="shared" si="1"/>
        <v>QB17</v>
      </c>
      <c r="G125" s="289" t="s">
        <v>266</v>
      </c>
      <c r="H125" s="289">
        <v>17</v>
      </c>
      <c r="I125" s="289" t="s">
        <v>434</v>
      </c>
      <c r="J125" s="289"/>
      <c r="K125" s="290"/>
      <c r="L125" s="290"/>
      <c r="M125" s="289" t="s">
        <v>51</v>
      </c>
      <c r="N125" s="291">
        <f>_xlfn.XLOOKUP($M125,NFL!$F$7:$F$39,NFL!$G$7:$G$39,"",0)</f>
        <v>11</v>
      </c>
      <c r="O125" s="312" t="s">
        <v>1169</v>
      </c>
      <c r="P125" s="241"/>
      <c r="AB125">
        <v>17</v>
      </c>
      <c r="AC125" t="s">
        <v>266</v>
      </c>
    </row>
    <row r="126" spans="3:29" ht="24">
      <c r="C126" s="288">
        <v>120</v>
      </c>
      <c r="D126" s="289"/>
      <c r="E126" s="289" t="str">
        <f>IF(J126="HOMIES", MAX(E$6:E125)+1, "")</f>
        <v/>
      </c>
      <c r="F126" s="289" t="str">
        <f t="shared" si="1"/>
        <v>QB18</v>
      </c>
      <c r="G126" s="289" t="s">
        <v>266</v>
      </c>
      <c r="H126" s="289">
        <v>18</v>
      </c>
      <c r="I126" s="289" t="s">
        <v>579</v>
      </c>
      <c r="J126" s="289"/>
      <c r="K126" s="290"/>
      <c r="L126" s="290"/>
      <c r="M126" s="289" t="s">
        <v>49</v>
      </c>
      <c r="N126" s="291">
        <f>_xlfn.XLOOKUP($M126,NFL!$F$7:$F$39,NFL!$G$7:$G$39,"",0)</f>
        <v>11</v>
      </c>
      <c r="O126" s="312" t="s">
        <v>1170</v>
      </c>
      <c r="P126" s="241"/>
      <c r="AB126">
        <v>18</v>
      </c>
      <c r="AC126" t="s">
        <v>266</v>
      </c>
    </row>
    <row r="127" spans="3:29" ht="24">
      <c r="C127" s="288">
        <v>121</v>
      </c>
      <c r="D127" s="289"/>
      <c r="E127" s="289" t="str">
        <f>IF(J127="HOMIES", MAX(E$6:E126)+1, "")</f>
        <v/>
      </c>
      <c r="F127" s="289" t="str">
        <f t="shared" si="1"/>
        <v>WR48</v>
      </c>
      <c r="G127" s="289" t="s">
        <v>268</v>
      </c>
      <c r="H127" s="289">
        <v>48</v>
      </c>
      <c r="I127" s="289" t="s">
        <v>147</v>
      </c>
      <c r="J127" s="289"/>
      <c r="K127" s="290"/>
      <c r="L127" s="290"/>
      <c r="M127" s="289" t="s">
        <v>46</v>
      </c>
      <c r="N127" s="291">
        <f>_xlfn.XLOOKUP($M127,NFL!$F$7:$F$39,NFL!$G$7:$G$39,"",0)</f>
        <v>10</v>
      </c>
      <c r="O127" s="312" t="s">
        <v>1171</v>
      </c>
      <c r="P127" s="241"/>
      <c r="AB127">
        <v>48</v>
      </c>
      <c r="AC127" t="s">
        <v>268</v>
      </c>
    </row>
    <row r="128" spans="3:29" ht="36">
      <c r="C128" s="288">
        <v>122</v>
      </c>
      <c r="D128" s="289"/>
      <c r="E128" s="289" t="str">
        <f>IF(J128="HOMIES", MAX(E$6:E127)+1, "")</f>
        <v/>
      </c>
      <c r="F128" s="289" t="str">
        <f t="shared" si="1"/>
        <v>WR49</v>
      </c>
      <c r="G128" s="289" t="s">
        <v>268</v>
      </c>
      <c r="H128" s="289">
        <v>49</v>
      </c>
      <c r="I128" s="289" t="s">
        <v>160</v>
      </c>
      <c r="J128" s="289"/>
      <c r="K128" s="290"/>
      <c r="L128" s="290"/>
      <c r="M128" s="289" t="s">
        <v>1</v>
      </c>
      <c r="N128" s="291">
        <f>_xlfn.XLOOKUP($M128,NFL!$F$7:$F$39,NFL!$G$7:$G$39,"",0)</f>
        <v>8</v>
      </c>
      <c r="O128" s="312" t="s">
        <v>1172</v>
      </c>
      <c r="P128" s="241"/>
      <c r="AB128">
        <v>49</v>
      </c>
      <c r="AC128" t="s">
        <v>268</v>
      </c>
    </row>
    <row r="129" spans="3:29" ht="24">
      <c r="C129" s="288">
        <v>123</v>
      </c>
      <c r="D129" s="289"/>
      <c r="E129" s="289" t="str">
        <f>IF(J129="HOMIES", MAX(E$6:E128)+1, "")</f>
        <v/>
      </c>
      <c r="F129" s="289" t="str">
        <f t="shared" si="1"/>
        <v>RB43</v>
      </c>
      <c r="G129" s="289" t="s">
        <v>267</v>
      </c>
      <c r="H129" s="289">
        <v>43</v>
      </c>
      <c r="I129" s="289" t="s">
        <v>591</v>
      </c>
      <c r="J129" s="289"/>
      <c r="K129" s="290"/>
      <c r="L129" s="290"/>
      <c r="M129" s="289" t="s">
        <v>16</v>
      </c>
      <c r="N129" s="291">
        <f>_xlfn.XLOOKUP($M129,NFL!$F$7:$F$39,NFL!$G$7:$G$39,"",0)</f>
        <v>7</v>
      </c>
      <c r="O129" s="312" t="s">
        <v>1173</v>
      </c>
      <c r="P129" s="241"/>
      <c r="AB129">
        <v>43</v>
      </c>
      <c r="AC129" t="s">
        <v>267</v>
      </c>
    </row>
    <row r="130" spans="3:29" ht="24">
      <c r="C130" s="288">
        <v>124</v>
      </c>
      <c r="D130" s="289"/>
      <c r="E130" s="289" t="str">
        <f>IF(J130="HOMIES", MAX(E$6:E129)+1, "")</f>
        <v/>
      </c>
      <c r="F130" s="289" t="str">
        <f t="shared" si="1"/>
        <v>TE14</v>
      </c>
      <c r="G130" s="289" t="s">
        <v>269</v>
      </c>
      <c r="H130" s="289">
        <v>14</v>
      </c>
      <c r="I130" s="289" t="s">
        <v>199</v>
      </c>
      <c r="J130" s="289"/>
      <c r="K130" s="290"/>
      <c r="L130" s="290"/>
      <c r="M130" s="289" t="s">
        <v>31</v>
      </c>
      <c r="N130" s="291">
        <f>_xlfn.XLOOKUP($M130,NFL!$F$7:$F$39,NFL!$G$7:$G$39,"",0)</f>
        <v>7</v>
      </c>
      <c r="O130" s="312" t="s">
        <v>1174</v>
      </c>
      <c r="P130" s="241"/>
      <c r="AB130">
        <v>14</v>
      </c>
      <c r="AC130" t="s">
        <v>269</v>
      </c>
    </row>
    <row r="131" spans="3:29" ht="24">
      <c r="C131" s="288">
        <v>125</v>
      </c>
      <c r="D131" s="289"/>
      <c r="E131" s="289" t="str">
        <f>IF(J131="HOMIES", MAX(E$6:E130)+1, "")</f>
        <v/>
      </c>
      <c r="F131" s="289" t="str">
        <f t="shared" si="1"/>
        <v>RB44</v>
      </c>
      <c r="G131" s="289" t="s">
        <v>267</v>
      </c>
      <c r="H131" s="289">
        <v>44</v>
      </c>
      <c r="I131" s="289" t="s">
        <v>111</v>
      </c>
      <c r="J131" s="289"/>
      <c r="K131" s="290"/>
      <c r="L131" s="290"/>
      <c r="M131" s="289" t="s">
        <v>31</v>
      </c>
      <c r="N131" s="291">
        <f>_xlfn.XLOOKUP($M131,NFL!$F$7:$F$39,NFL!$G$7:$G$39,"",0)</f>
        <v>7</v>
      </c>
      <c r="O131" s="312" t="s">
        <v>1175</v>
      </c>
      <c r="P131" s="241"/>
      <c r="AB131">
        <v>44</v>
      </c>
      <c r="AC131" t="s">
        <v>267</v>
      </c>
    </row>
    <row r="132" spans="3:29" ht="48">
      <c r="C132" s="288">
        <v>126</v>
      </c>
      <c r="D132" s="289"/>
      <c r="E132" s="289" t="str">
        <f>IF(J132="HOMIES", MAX(E$6:E131)+1, "")</f>
        <v/>
      </c>
      <c r="F132" s="289" t="str">
        <f t="shared" si="1"/>
        <v>WR50</v>
      </c>
      <c r="G132" s="289" t="s">
        <v>268</v>
      </c>
      <c r="H132" s="289">
        <v>50</v>
      </c>
      <c r="I132" s="289" t="s">
        <v>935</v>
      </c>
      <c r="J132" s="289"/>
      <c r="K132" s="290"/>
      <c r="L132" s="290"/>
      <c r="M132" s="289" t="s">
        <v>42</v>
      </c>
      <c r="N132" s="291">
        <f>_xlfn.XLOOKUP($M132,NFL!$F$7:$F$39,NFL!$G$7:$G$39,"",0)</f>
        <v>10</v>
      </c>
      <c r="O132" s="312" t="s">
        <v>1176</v>
      </c>
      <c r="P132" s="241"/>
      <c r="AB132">
        <v>50</v>
      </c>
      <c r="AC132" t="s">
        <v>268</v>
      </c>
    </row>
    <row r="133" spans="3:29" ht="36">
      <c r="C133" s="288">
        <v>127</v>
      </c>
      <c r="D133" s="289"/>
      <c r="E133" s="289" t="str">
        <f>IF(J133="HOMIES", MAX(E$6:E132)+1, "")</f>
        <v/>
      </c>
      <c r="F133" s="289" t="str">
        <f t="shared" si="1"/>
        <v>TE15</v>
      </c>
      <c r="G133" s="289" t="s">
        <v>269</v>
      </c>
      <c r="H133" s="289">
        <v>15</v>
      </c>
      <c r="I133" s="289" t="s">
        <v>183</v>
      </c>
      <c r="J133" s="289"/>
      <c r="K133" s="290"/>
      <c r="L133" s="298"/>
      <c r="M133" s="289" t="s">
        <v>8</v>
      </c>
      <c r="N133" s="291">
        <f>_xlfn.XLOOKUP($M133,NFL!$F$7:$F$39,NFL!$G$7:$G$39,"",0)</f>
        <v>9</v>
      </c>
      <c r="O133" s="312" t="s">
        <v>1177</v>
      </c>
      <c r="P133" s="241"/>
      <c r="AB133">
        <v>15</v>
      </c>
      <c r="AC133" t="s">
        <v>269</v>
      </c>
    </row>
    <row r="134" spans="3:29" ht="36">
      <c r="C134" s="288">
        <v>128</v>
      </c>
      <c r="D134" s="289"/>
      <c r="E134" s="289" t="str">
        <f>IF(J134="HOMIES", MAX(E$6:E133)+1, "")</f>
        <v/>
      </c>
      <c r="F134" s="289" t="str">
        <f t="shared" si="1"/>
        <v>WR51</v>
      </c>
      <c r="G134" s="289" t="s">
        <v>268</v>
      </c>
      <c r="H134" s="289">
        <v>51</v>
      </c>
      <c r="I134" s="289" t="s">
        <v>940</v>
      </c>
      <c r="J134" s="289"/>
      <c r="K134" s="290"/>
      <c r="L134" s="290"/>
      <c r="M134" s="289" t="s">
        <v>25</v>
      </c>
      <c r="N134" s="291">
        <f>_xlfn.XLOOKUP($M134,NFL!$F$7:$F$39,NFL!$G$7:$G$39,"",0)</f>
        <v>9</v>
      </c>
      <c r="O134" s="312" t="s">
        <v>1178</v>
      </c>
      <c r="P134" s="241"/>
      <c r="AB134">
        <v>51</v>
      </c>
      <c r="AC134" t="s">
        <v>268</v>
      </c>
    </row>
    <row r="135" spans="3:29" ht="24">
      <c r="C135" s="288">
        <v>129</v>
      </c>
      <c r="D135" s="289"/>
      <c r="E135" s="289" t="str">
        <f>IF(J135="HOMIES", MAX(E$6:E134)+1, "")</f>
        <v/>
      </c>
      <c r="F135" s="289" t="str">
        <f t="shared" si="1"/>
        <v>WR52</v>
      </c>
      <c r="G135" s="289" t="s">
        <v>268</v>
      </c>
      <c r="H135" s="289">
        <v>52</v>
      </c>
      <c r="I135" s="289" t="s">
        <v>473</v>
      </c>
      <c r="J135" s="289"/>
      <c r="K135" s="290"/>
      <c r="L135" s="290"/>
      <c r="M135" s="289" t="s">
        <v>18</v>
      </c>
      <c r="N135" s="291">
        <f>_xlfn.XLOOKUP($M135,NFL!$F$7:$F$39,NFL!$G$7:$G$39,"",0)</f>
        <v>11</v>
      </c>
      <c r="O135" s="312" t="s">
        <v>1179</v>
      </c>
      <c r="P135" s="241"/>
      <c r="AB135">
        <v>52</v>
      </c>
      <c r="AC135" t="s">
        <v>268</v>
      </c>
    </row>
    <row r="136" spans="3:29" ht="24">
      <c r="C136" s="288">
        <v>130</v>
      </c>
      <c r="D136" s="289"/>
      <c r="E136" s="289" t="str">
        <f>IF(J136="HOMIES", MAX(E$6:E135)+1, "")</f>
        <v/>
      </c>
      <c r="F136" s="289" t="str">
        <f t="shared" ref="F136:F199" si="2">CONCATENATE($G136&amp;$H136)</f>
        <v>WR53</v>
      </c>
      <c r="G136" s="289" t="s">
        <v>268</v>
      </c>
      <c r="H136" s="289">
        <v>53</v>
      </c>
      <c r="I136" s="289" t="s">
        <v>936</v>
      </c>
      <c r="J136" s="289"/>
      <c r="K136" s="290"/>
      <c r="L136" s="290"/>
      <c r="M136" s="289" t="s">
        <v>1</v>
      </c>
      <c r="N136" s="291">
        <f>_xlfn.XLOOKUP($M136,NFL!$F$7:$F$39,NFL!$G$7:$G$39,"",0)</f>
        <v>8</v>
      </c>
      <c r="O136" s="312" t="s">
        <v>1180</v>
      </c>
      <c r="P136" s="241"/>
      <c r="AB136">
        <v>53</v>
      </c>
      <c r="AC136" t="s">
        <v>268</v>
      </c>
    </row>
    <row r="137" spans="3:29" ht="24">
      <c r="C137" s="288">
        <v>131</v>
      </c>
      <c r="D137" s="289"/>
      <c r="E137" s="289" t="str">
        <f>IF(J137="HOMIES", MAX(E$6:E136)+1, "")</f>
        <v/>
      </c>
      <c r="F137" s="289" t="str">
        <f t="shared" si="2"/>
        <v>RB45</v>
      </c>
      <c r="G137" s="289" t="s">
        <v>267</v>
      </c>
      <c r="H137" s="289">
        <v>45</v>
      </c>
      <c r="I137" s="289" t="s">
        <v>648</v>
      </c>
      <c r="J137" s="289"/>
      <c r="K137" s="290"/>
      <c r="L137" s="290"/>
      <c r="M137" s="289" t="s">
        <v>32</v>
      </c>
      <c r="N137" s="291">
        <f>_xlfn.XLOOKUP($M137,NFL!$F$7:$F$39,NFL!$G$7:$G$39,"",0)</f>
        <v>14</v>
      </c>
      <c r="O137" s="312" t="s">
        <v>1181</v>
      </c>
      <c r="P137" s="241"/>
      <c r="AB137">
        <v>45</v>
      </c>
      <c r="AC137" t="s">
        <v>267</v>
      </c>
    </row>
    <row r="138" spans="3:29" ht="24">
      <c r="C138" s="288">
        <v>132</v>
      </c>
      <c r="D138" s="289"/>
      <c r="E138" s="289" t="str">
        <f>IF(J138="HOMIES", MAX(E$6:E137)+1, "")</f>
        <v/>
      </c>
      <c r="F138" s="289" t="str">
        <f t="shared" si="2"/>
        <v>WR54</v>
      </c>
      <c r="G138" s="289" t="s">
        <v>268</v>
      </c>
      <c r="H138" s="289">
        <v>54</v>
      </c>
      <c r="I138" s="289" t="s">
        <v>460</v>
      </c>
      <c r="J138" s="289"/>
      <c r="K138" s="290"/>
      <c r="L138" s="290"/>
      <c r="M138" s="289" t="s">
        <v>36</v>
      </c>
      <c r="N138" s="291">
        <f>_xlfn.XLOOKUP($M138,NFL!$F$7:$F$39,NFL!$G$7:$G$39,"",0)</f>
        <v>10</v>
      </c>
      <c r="O138" s="312" t="s">
        <v>1182</v>
      </c>
      <c r="P138" s="241"/>
      <c r="AB138">
        <v>54</v>
      </c>
      <c r="AC138" t="s">
        <v>268</v>
      </c>
    </row>
    <row r="139" spans="3:29" ht="24">
      <c r="C139" s="288">
        <v>133</v>
      </c>
      <c r="D139" s="289"/>
      <c r="E139" s="289" t="str">
        <f>IF(J139="HOMIES", MAX(E$6:E138)+1, "")</f>
        <v/>
      </c>
      <c r="F139" s="289" t="str">
        <f t="shared" si="2"/>
        <v>WR55</v>
      </c>
      <c r="G139" s="289" t="s">
        <v>268</v>
      </c>
      <c r="H139" s="289">
        <v>55</v>
      </c>
      <c r="I139" s="289" t="s">
        <v>479</v>
      </c>
      <c r="J139" s="289"/>
      <c r="K139" s="290"/>
      <c r="L139" s="290"/>
      <c r="M139" s="289" t="s">
        <v>36</v>
      </c>
      <c r="N139" s="291">
        <f>_xlfn.XLOOKUP($M139,NFL!$F$7:$F$39,NFL!$G$7:$G$39,"",0)</f>
        <v>10</v>
      </c>
      <c r="O139" s="312" t="s">
        <v>1183</v>
      </c>
      <c r="P139" s="241"/>
      <c r="AB139">
        <v>55</v>
      </c>
      <c r="AC139" t="s">
        <v>268</v>
      </c>
    </row>
    <row r="140" spans="3:29">
      <c r="C140" s="288">
        <v>134</v>
      </c>
      <c r="D140" s="289"/>
      <c r="E140" s="289" t="str">
        <f>IF(J140="HOMIES", MAX(E$6:E139)+1, "")</f>
        <v/>
      </c>
      <c r="F140" s="289" t="str">
        <f t="shared" si="2"/>
        <v>RB46</v>
      </c>
      <c r="G140" s="289" t="s">
        <v>267</v>
      </c>
      <c r="H140" s="289">
        <v>46</v>
      </c>
      <c r="I140" s="289" t="s">
        <v>103</v>
      </c>
      <c r="J140" s="289"/>
      <c r="K140" s="290"/>
      <c r="L140" s="290"/>
      <c r="M140" s="289" t="s">
        <v>2</v>
      </c>
      <c r="N140" s="291">
        <f>_xlfn.XLOOKUP($M140,NFL!$F$7:$F$39,NFL!$G$7:$G$39,"",0)</f>
        <v>14</v>
      </c>
      <c r="O140" s="312" t="s">
        <v>1184</v>
      </c>
      <c r="P140" s="241"/>
      <c r="AB140">
        <v>46</v>
      </c>
      <c r="AC140" t="s">
        <v>267</v>
      </c>
    </row>
    <row r="141" spans="3:29" ht="48">
      <c r="C141" s="288">
        <v>135</v>
      </c>
      <c r="D141" s="289"/>
      <c r="E141" s="289" t="str">
        <f>IF(J141="HOMIES", MAX(E$6:E140)+1, "")</f>
        <v/>
      </c>
      <c r="F141" s="289" t="str">
        <f t="shared" si="2"/>
        <v>TE16</v>
      </c>
      <c r="G141" s="289" t="s">
        <v>269</v>
      </c>
      <c r="H141" s="289">
        <v>16</v>
      </c>
      <c r="I141" s="289" t="s">
        <v>190</v>
      </c>
      <c r="J141" s="289"/>
      <c r="K141" s="290"/>
      <c r="L141" s="290"/>
      <c r="M141" s="289" t="s">
        <v>51</v>
      </c>
      <c r="N141" s="291">
        <f>_xlfn.XLOOKUP($M141,NFL!$F$7:$F$39,NFL!$G$7:$G$39,"",0)</f>
        <v>11</v>
      </c>
      <c r="O141" s="312" t="s">
        <v>1185</v>
      </c>
      <c r="P141" s="241"/>
      <c r="AB141">
        <v>16</v>
      </c>
      <c r="AC141" t="s">
        <v>269</v>
      </c>
    </row>
    <row r="142" spans="3:29" ht="24">
      <c r="C142" s="288">
        <v>136</v>
      </c>
      <c r="D142" s="289"/>
      <c r="E142" s="289" t="str">
        <f>IF(J142="HOMIES", MAX(E$6:E141)+1, "")</f>
        <v/>
      </c>
      <c r="F142" s="289" t="str">
        <f t="shared" si="2"/>
        <v>RB47</v>
      </c>
      <c r="G142" s="289" t="s">
        <v>267</v>
      </c>
      <c r="H142" s="289">
        <v>47</v>
      </c>
      <c r="I142" s="289" t="s">
        <v>938</v>
      </c>
      <c r="J142" s="289"/>
      <c r="K142" s="290"/>
      <c r="L142" s="290"/>
      <c r="M142" s="289" t="s">
        <v>10</v>
      </c>
      <c r="N142" s="291">
        <f>_xlfn.XLOOKUP($M142,NFL!$F$7:$F$39,NFL!$G$7:$G$39,"",0)</f>
        <v>14</v>
      </c>
      <c r="O142" s="312" t="s">
        <v>1186</v>
      </c>
      <c r="P142" s="241"/>
      <c r="AB142">
        <v>47</v>
      </c>
      <c r="AC142" t="s">
        <v>267</v>
      </c>
    </row>
    <row r="143" spans="3:29" ht="24">
      <c r="C143" s="288">
        <v>137</v>
      </c>
      <c r="D143" s="289"/>
      <c r="E143" s="289" t="str">
        <f>IF(J143="HOMIES", MAX(E$6:E142)+1, "")</f>
        <v/>
      </c>
      <c r="F143" s="289" t="str">
        <f t="shared" si="2"/>
        <v>RB48</v>
      </c>
      <c r="G143" s="289" t="s">
        <v>267</v>
      </c>
      <c r="H143" s="289">
        <v>48</v>
      </c>
      <c r="I143" s="289" t="s">
        <v>106</v>
      </c>
      <c r="J143" s="289"/>
      <c r="K143" s="290"/>
      <c r="L143" s="290"/>
      <c r="M143" s="289" t="s">
        <v>40</v>
      </c>
      <c r="N143" s="291">
        <f>_xlfn.XLOOKUP($M143,NFL!$F$7:$F$39,NFL!$G$7:$G$39,"",0)</f>
        <v>6</v>
      </c>
      <c r="O143" s="312" t="s">
        <v>1187</v>
      </c>
      <c r="P143" s="241"/>
      <c r="AB143">
        <v>48</v>
      </c>
      <c r="AC143" t="s">
        <v>267</v>
      </c>
    </row>
    <row r="144" spans="3:29" ht="24">
      <c r="C144" s="288">
        <v>138</v>
      </c>
      <c r="D144" s="289"/>
      <c r="E144" s="289" t="str">
        <f>IF(J144="HOMIES", MAX(E$6:E143)+1, "")</f>
        <v/>
      </c>
      <c r="F144" s="289" t="str">
        <f t="shared" si="2"/>
        <v>RB49</v>
      </c>
      <c r="G144" s="289" t="s">
        <v>267</v>
      </c>
      <c r="H144" s="289">
        <v>49</v>
      </c>
      <c r="I144" s="289" t="s">
        <v>937</v>
      </c>
      <c r="J144" s="289"/>
      <c r="K144" s="290"/>
      <c r="L144" s="290"/>
      <c r="M144" s="289" t="s">
        <v>50</v>
      </c>
      <c r="N144" s="291">
        <f>_xlfn.XLOOKUP($M144,NFL!$F$7:$F$39,NFL!$G$7:$G$39,"",0)</f>
        <v>14</v>
      </c>
      <c r="O144" s="312" t="s">
        <v>1188</v>
      </c>
      <c r="P144" s="241"/>
      <c r="AB144">
        <v>49</v>
      </c>
      <c r="AC144" t="s">
        <v>267</v>
      </c>
    </row>
    <row r="145" spans="3:29" ht="24">
      <c r="C145" s="288">
        <v>139</v>
      </c>
      <c r="D145" s="289"/>
      <c r="E145" s="289" t="str">
        <f>IF(J145="HOMIES", MAX(E$6:E144)+1, "")</f>
        <v/>
      </c>
      <c r="F145" s="289" t="str">
        <f t="shared" si="2"/>
        <v>WR56</v>
      </c>
      <c r="G145" s="289" t="s">
        <v>268</v>
      </c>
      <c r="H145" s="289">
        <v>56</v>
      </c>
      <c r="I145" s="289" t="s">
        <v>127</v>
      </c>
      <c r="J145" s="289"/>
      <c r="K145" s="290"/>
      <c r="L145" s="290"/>
      <c r="M145" s="289" t="s">
        <v>18</v>
      </c>
      <c r="N145" s="291">
        <f>_xlfn.XLOOKUP($M145,NFL!$F$7:$F$39,NFL!$G$7:$G$39,"",0)</f>
        <v>11</v>
      </c>
      <c r="O145" s="312" t="s">
        <v>1189</v>
      </c>
      <c r="P145" s="241"/>
      <c r="AB145">
        <v>56</v>
      </c>
      <c r="AC145" t="s">
        <v>268</v>
      </c>
    </row>
    <row r="146" spans="3:29" ht="24">
      <c r="C146" s="288">
        <v>140</v>
      </c>
      <c r="D146" s="289"/>
      <c r="E146" s="289" t="str">
        <f>IF(J146="HOMIES", MAX(E$6:E145)+1, "")</f>
        <v/>
      </c>
      <c r="F146" s="289" t="str">
        <f t="shared" si="2"/>
        <v>WR57</v>
      </c>
      <c r="G146" s="289" t="s">
        <v>268</v>
      </c>
      <c r="H146" s="289">
        <v>57</v>
      </c>
      <c r="I146" s="289" t="s">
        <v>939</v>
      </c>
      <c r="J146" s="289"/>
      <c r="K146" s="290"/>
      <c r="L146" s="290"/>
      <c r="M146" s="289" t="s">
        <v>40</v>
      </c>
      <c r="N146" s="291">
        <f>_xlfn.XLOOKUP($M146,NFL!$F$7:$F$39,NFL!$G$7:$G$39,"",0)</f>
        <v>6</v>
      </c>
      <c r="O146" s="312" t="s">
        <v>1190</v>
      </c>
      <c r="P146" s="241"/>
      <c r="AB146">
        <v>57</v>
      </c>
      <c r="AC146" t="s">
        <v>268</v>
      </c>
    </row>
    <row r="147" spans="3:29" ht="24">
      <c r="C147" s="288">
        <v>141</v>
      </c>
      <c r="D147" s="289"/>
      <c r="E147" s="289" t="str">
        <f>IF(J147="HOMIES", MAX(E$6:E146)+1, "")</f>
        <v/>
      </c>
      <c r="F147" s="289" t="str">
        <f t="shared" si="2"/>
        <v>QB19</v>
      </c>
      <c r="G147" s="289" t="s">
        <v>266</v>
      </c>
      <c r="H147" s="289">
        <v>19</v>
      </c>
      <c r="I147" s="289" t="s">
        <v>17</v>
      </c>
      <c r="J147" s="289"/>
      <c r="K147" s="290"/>
      <c r="L147" s="290"/>
      <c r="M147" s="289" t="s">
        <v>13</v>
      </c>
      <c r="N147" s="291">
        <f>_xlfn.XLOOKUP($M147,NFL!$F$7:$F$39,NFL!$G$7:$G$39,"",0)</f>
        <v>14</v>
      </c>
      <c r="O147" s="312" t="s">
        <v>1191</v>
      </c>
      <c r="P147" s="241"/>
      <c r="AB147">
        <v>19</v>
      </c>
      <c r="AC147" t="s">
        <v>266</v>
      </c>
    </row>
    <row r="148" spans="3:29">
      <c r="C148" s="288">
        <v>142</v>
      </c>
      <c r="D148" s="289"/>
      <c r="E148" s="289" t="str">
        <f>IF(J148="HOMIES", MAX(E$6:E147)+1, "")</f>
        <v/>
      </c>
      <c r="F148" s="289" t="str">
        <f t="shared" si="2"/>
        <v>WR58</v>
      </c>
      <c r="G148" s="289" t="s">
        <v>268</v>
      </c>
      <c r="H148" s="289">
        <v>58</v>
      </c>
      <c r="I148" s="289" t="s">
        <v>157</v>
      </c>
      <c r="J148" s="289"/>
      <c r="K148" s="290"/>
      <c r="L148" s="290"/>
      <c r="M148" s="289" t="s">
        <v>24</v>
      </c>
      <c r="N148" s="291">
        <f>_xlfn.XLOOKUP($M148,NFL!$F$7:$F$39,NFL!$G$7:$G$39,"",0)</f>
        <v>9</v>
      </c>
      <c r="O148" s="312" t="s">
        <v>1050</v>
      </c>
      <c r="P148" s="241"/>
      <c r="AB148">
        <v>58</v>
      </c>
      <c r="AC148" t="s">
        <v>268</v>
      </c>
    </row>
    <row r="149" spans="3:29" ht="24">
      <c r="C149" s="288">
        <v>143</v>
      </c>
      <c r="D149" s="289"/>
      <c r="E149" s="289" t="str">
        <f>IF(J149="HOMIES", MAX(E$6:E148)+1, "")</f>
        <v/>
      </c>
      <c r="F149" s="289" t="str">
        <f t="shared" si="2"/>
        <v>TE17</v>
      </c>
      <c r="G149" s="289" t="s">
        <v>269</v>
      </c>
      <c r="H149" s="289">
        <v>17</v>
      </c>
      <c r="I149" s="289" t="s">
        <v>201</v>
      </c>
      <c r="J149" s="289"/>
      <c r="K149" s="290"/>
      <c r="L149" s="290"/>
      <c r="M149" s="289" t="s">
        <v>20</v>
      </c>
      <c r="N149" s="291">
        <f>_xlfn.XLOOKUP($M149,NFL!$F$7:$F$39,NFL!$G$7:$G$39,"",0)</f>
        <v>7</v>
      </c>
      <c r="O149" s="312" t="s">
        <v>1192</v>
      </c>
      <c r="P149" s="241"/>
      <c r="AB149">
        <v>17</v>
      </c>
      <c r="AC149" t="s">
        <v>269</v>
      </c>
    </row>
    <row r="150" spans="3:29">
      <c r="C150" s="288">
        <v>144</v>
      </c>
      <c r="D150" s="289"/>
      <c r="E150" s="289" t="str">
        <f>IF(J150="HOMIES", MAX(E$6:E149)+1, "")</f>
        <v/>
      </c>
      <c r="F150" s="289" t="str">
        <f t="shared" si="2"/>
        <v>TE18</v>
      </c>
      <c r="G150" s="289" t="s">
        <v>269</v>
      </c>
      <c r="H150" s="289">
        <v>18</v>
      </c>
      <c r="I150" s="289" t="s">
        <v>638</v>
      </c>
      <c r="J150" s="289"/>
      <c r="K150" s="290"/>
      <c r="L150" s="290"/>
      <c r="M150" s="289" t="s">
        <v>52</v>
      </c>
      <c r="N150" s="291">
        <f>_xlfn.XLOOKUP($M150,NFL!$F$7:$F$39,NFL!$G$7:$G$39,"",0)</f>
        <v>9</v>
      </c>
      <c r="O150" s="312" t="s">
        <v>1193</v>
      </c>
      <c r="P150" s="241"/>
      <c r="AB150">
        <v>18</v>
      </c>
      <c r="AC150" t="s">
        <v>269</v>
      </c>
    </row>
    <row r="151" spans="3:29" ht="36">
      <c r="C151" s="288">
        <v>145</v>
      </c>
      <c r="D151" s="289"/>
      <c r="E151" s="289" t="str">
        <f>IF(J151="HOMIES", MAX(E$6:E150)+1, "")</f>
        <v/>
      </c>
      <c r="F151" s="289" t="str">
        <f t="shared" si="2"/>
        <v>TE19</v>
      </c>
      <c r="G151" s="289" t="s">
        <v>269</v>
      </c>
      <c r="H151" s="289">
        <v>19</v>
      </c>
      <c r="I151" s="289" t="s">
        <v>191</v>
      </c>
      <c r="J151" s="289"/>
      <c r="K151" s="290"/>
      <c r="L151" s="290"/>
      <c r="M151" s="289" t="s">
        <v>27</v>
      </c>
      <c r="N151" s="291">
        <f>_xlfn.XLOOKUP($M151,NFL!$F$7:$F$39,NFL!$G$7:$G$39,"",0)</f>
        <v>8</v>
      </c>
      <c r="O151" s="312" t="s">
        <v>1194</v>
      </c>
      <c r="P151" s="241"/>
      <c r="AB151">
        <v>19</v>
      </c>
      <c r="AC151" t="s">
        <v>269</v>
      </c>
    </row>
    <row r="152" spans="3:29">
      <c r="C152" s="288">
        <v>146</v>
      </c>
      <c r="D152" s="289"/>
      <c r="E152" s="289" t="str">
        <f>IF(J152="HOMIES", MAX(E$6:E151)+1, "")</f>
        <v/>
      </c>
      <c r="F152" s="289" t="str">
        <f t="shared" si="2"/>
        <v>RB50</v>
      </c>
      <c r="G152" s="289" t="s">
        <v>267</v>
      </c>
      <c r="H152" s="289">
        <v>50</v>
      </c>
      <c r="I152" s="289" t="s">
        <v>441</v>
      </c>
      <c r="J152" s="289"/>
      <c r="K152" s="290"/>
      <c r="L152" s="290"/>
      <c r="M152" s="289" t="s">
        <v>51</v>
      </c>
      <c r="N152" s="291">
        <f>_xlfn.XLOOKUP($M152,NFL!$F$7:$F$39,NFL!$G$7:$G$39,"",0)</f>
        <v>11</v>
      </c>
      <c r="O152" s="312" t="s">
        <v>1195</v>
      </c>
      <c r="P152" s="241"/>
      <c r="AB152">
        <v>50</v>
      </c>
      <c r="AC152" t="s">
        <v>267</v>
      </c>
    </row>
    <row r="153" spans="3:29" ht="24">
      <c r="C153" s="288">
        <v>147</v>
      </c>
      <c r="D153" s="289"/>
      <c r="E153" s="289" t="str">
        <f>IF(J153="HOMIES", MAX(E$6:E152)+1, "")</f>
        <v/>
      </c>
      <c r="F153" s="289" t="str">
        <f t="shared" si="2"/>
        <v>RB51</v>
      </c>
      <c r="G153" s="289" t="s">
        <v>267</v>
      </c>
      <c r="H153" s="289">
        <v>51</v>
      </c>
      <c r="I153" s="289" t="s">
        <v>941</v>
      </c>
      <c r="J153" s="289"/>
      <c r="K153" s="290"/>
      <c r="L153" s="290"/>
      <c r="M153" s="289" t="s">
        <v>18</v>
      </c>
      <c r="N153" s="291">
        <f>_xlfn.XLOOKUP($M153,NFL!$F$7:$F$39,NFL!$G$7:$G$39,"",0)</f>
        <v>11</v>
      </c>
      <c r="O153" s="312" t="s">
        <v>1196</v>
      </c>
      <c r="P153" s="241"/>
      <c r="AB153">
        <v>51</v>
      </c>
      <c r="AC153" t="s">
        <v>267</v>
      </c>
    </row>
    <row r="154" spans="3:29">
      <c r="C154" s="288">
        <v>148</v>
      </c>
      <c r="D154" s="289"/>
      <c r="E154" s="289" t="str">
        <f>IF(J154="HOMIES", MAX(E$6:E153)+1, "")</f>
        <v/>
      </c>
      <c r="F154" s="289" t="str">
        <f t="shared" si="2"/>
        <v>WR59</v>
      </c>
      <c r="G154" s="289" t="s">
        <v>268</v>
      </c>
      <c r="H154" s="289">
        <v>59</v>
      </c>
      <c r="I154" s="289" t="s">
        <v>148</v>
      </c>
      <c r="J154" s="289"/>
      <c r="K154" s="290"/>
      <c r="L154" s="290"/>
      <c r="M154" s="289" t="s">
        <v>13</v>
      </c>
      <c r="N154" s="291">
        <f>_xlfn.XLOOKUP($M154,NFL!$F$7:$F$39,NFL!$G$7:$G$39,"",0)</f>
        <v>14</v>
      </c>
      <c r="O154" s="312" t="s">
        <v>1197</v>
      </c>
      <c r="P154" s="241"/>
      <c r="AB154">
        <v>59</v>
      </c>
      <c r="AC154" t="s">
        <v>268</v>
      </c>
    </row>
    <row r="155" spans="3:29" ht="48">
      <c r="C155" s="288">
        <v>149</v>
      </c>
      <c r="D155" s="289"/>
      <c r="E155" s="289" t="str">
        <f>IF(J155="HOMIES", MAX(E$6:E154)+1, "")</f>
        <v/>
      </c>
      <c r="F155" s="289" t="str">
        <f t="shared" si="2"/>
        <v>QB20</v>
      </c>
      <c r="G155" s="289" t="s">
        <v>266</v>
      </c>
      <c r="H155" s="289">
        <v>20</v>
      </c>
      <c r="I155" s="289" t="s">
        <v>9</v>
      </c>
      <c r="J155" s="289"/>
      <c r="K155" s="290"/>
      <c r="L155" s="290"/>
      <c r="M155" s="289" t="s">
        <v>2</v>
      </c>
      <c r="N155" s="291">
        <f>_xlfn.XLOOKUP($M155,NFL!$F$7:$F$39,NFL!$G$7:$G$39,"",0)</f>
        <v>14</v>
      </c>
      <c r="O155" s="312" t="s">
        <v>1198</v>
      </c>
      <c r="P155" s="241"/>
      <c r="AB155">
        <v>20</v>
      </c>
      <c r="AC155" t="s">
        <v>266</v>
      </c>
    </row>
    <row r="156" spans="3:29">
      <c r="C156" s="288">
        <v>150</v>
      </c>
      <c r="D156" s="289"/>
      <c r="E156" s="289" t="str">
        <f>IF(J156="HOMIES", MAX(E$6:E155)+1, "")</f>
        <v/>
      </c>
      <c r="F156" s="289" t="str">
        <f t="shared" si="2"/>
        <v>DST1</v>
      </c>
      <c r="G156" s="289" t="s">
        <v>283</v>
      </c>
      <c r="H156" s="289">
        <v>1</v>
      </c>
      <c r="I156" s="289" t="s">
        <v>372</v>
      </c>
      <c r="J156" s="289"/>
      <c r="K156" s="290"/>
      <c r="L156" s="290"/>
      <c r="M156" s="289" t="s">
        <v>34</v>
      </c>
      <c r="N156" s="291">
        <f>_xlfn.XLOOKUP($M156,NFL!$F$7:$F$39,NFL!$G$7:$G$39,"",0)</f>
        <v>7</v>
      </c>
      <c r="O156" s="312" t="s">
        <v>1199</v>
      </c>
      <c r="P156" s="241"/>
      <c r="AB156">
        <v>1</v>
      </c>
      <c r="AC156" t="s">
        <v>283</v>
      </c>
    </row>
    <row r="157" spans="3:29" ht="24">
      <c r="C157" s="288">
        <v>151</v>
      </c>
      <c r="D157" s="289"/>
      <c r="E157" s="289" t="str">
        <f>IF(J157="HOMIES", MAX(E$6:E156)+1, "")</f>
        <v/>
      </c>
      <c r="F157" s="289" t="str">
        <f t="shared" si="2"/>
        <v>TE20</v>
      </c>
      <c r="G157" s="289" t="s">
        <v>269</v>
      </c>
      <c r="H157" s="289">
        <v>20</v>
      </c>
      <c r="I157" s="289" t="s">
        <v>189</v>
      </c>
      <c r="J157" s="289"/>
      <c r="K157" s="290"/>
      <c r="L157" s="290"/>
      <c r="M157" s="289" t="s">
        <v>12</v>
      </c>
      <c r="N157" s="291">
        <f>_xlfn.XLOOKUP($M157,NFL!$F$7:$F$39,NFL!$G$7:$G$39,"",0)</f>
        <v>11</v>
      </c>
      <c r="O157" s="312" t="s">
        <v>1200</v>
      </c>
      <c r="P157" s="241"/>
      <c r="AB157">
        <v>20</v>
      </c>
      <c r="AC157" t="s">
        <v>269</v>
      </c>
    </row>
    <row r="158" spans="3:29" ht="24">
      <c r="C158" s="288">
        <v>152</v>
      </c>
      <c r="D158" s="289"/>
      <c r="E158" s="289" t="str">
        <f>IF(J158="HOMIES", MAX(E$6:E157)+1, "")</f>
        <v/>
      </c>
      <c r="F158" s="289" t="str">
        <f t="shared" si="2"/>
        <v>TE21</v>
      </c>
      <c r="G158" s="289" t="s">
        <v>269</v>
      </c>
      <c r="H158" s="289">
        <v>21</v>
      </c>
      <c r="I158" s="289" t="s">
        <v>571</v>
      </c>
      <c r="J158" s="289"/>
      <c r="K158" s="290"/>
      <c r="L158" s="290"/>
      <c r="M158" s="289" t="s">
        <v>4</v>
      </c>
      <c r="N158" s="291">
        <f>_xlfn.XLOOKUP($M158,NFL!$F$7:$F$39,NFL!$G$7:$G$39,"",0)</f>
        <v>14</v>
      </c>
      <c r="O158" s="312" t="s">
        <v>1201</v>
      </c>
      <c r="P158" s="241"/>
      <c r="AB158">
        <v>21</v>
      </c>
      <c r="AC158" t="s">
        <v>269</v>
      </c>
    </row>
    <row r="159" spans="3:29" ht="24">
      <c r="C159" s="288">
        <v>153</v>
      </c>
      <c r="D159" s="289"/>
      <c r="E159" s="289" t="str">
        <f>IF(J159="HOMIES", MAX(E$6:E158)+1, "")</f>
        <v/>
      </c>
      <c r="F159" s="289" t="str">
        <f t="shared" si="2"/>
        <v>WR60</v>
      </c>
      <c r="G159" s="289" t="s">
        <v>268</v>
      </c>
      <c r="H159" s="289">
        <v>60</v>
      </c>
      <c r="I159" s="289" t="s">
        <v>592</v>
      </c>
      <c r="J159" s="289"/>
      <c r="K159" s="290"/>
      <c r="L159" s="290"/>
      <c r="M159" s="289" t="s">
        <v>22</v>
      </c>
      <c r="N159" s="291">
        <f>_xlfn.XLOOKUP($M159,NFL!$F$7:$F$39,NFL!$G$7:$G$39,"",0)</f>
        <v>13</v>
      </c>
      <c r="O159" s="312" t="s">
        <v>1202</v>
      </c>
      <c r="P159" s="241"/>
      <c r="AB159">
        <v>60</v>
      </c>
      <c r="AC159" t="s">
        <v>268</v>
      </c>
    </row>
    <row r="160" spans="3:29">
      <c r="C160" s="288">
        <v>154</v>
      </c>
      <c r="D160" s="289"/>
      <c r="E160" s="289" t="str">
        <f>IF(J160="HOMIES", MAX(E$6:E159)+1, "")</f>
        <v/>
      </c>
      <c r="F160" s="289" t="str">
        <f t="shared" si="2"/>
        <v>WR61</v>
      </c>
      <c r="G160" s="289" t="s">
        <v>268</v>
      </c>
      <c r="H160" s="289">
        <v>61</v>
      </c>
      <c r="I160" s="289" t="s">
        <v>613</v>
      </c>
      <c r="J160" s="289"/>
      <c r="K160" s="290"/>
      <c r="L160" s="290"/>
      <c r="M160" s="289" t="s">
        <v>6</v>
      </c>
      <c r="N160" s="291">
        <f>_xlfn.XLOOKUP($M160,NFL!$F$7:$F$39,NFL!$G$7:$G$39,"",0)</f>
        <v>6</v>
      </c>
      <c r="O160" s="312" t="s">
        <v>1051</v>
      </c>
      <c r="P160" s="241"/>
      <c r="AB160">
        <v>61</v>
      </c>
      <c r="AC160" t="s">
        <v>268</v>
      </c>
    </row>
    <row r="161" spans="3:29">
      <c r="C161" s="288">
        <v>155</v>
      </c>
      <c r="D161" s="289"/>
      <c r="E161" s="289" t="str">
        <f>IF(J161="HOMIES", MAX(E$6:E160)+1, "")</f>
        <v/>
      </c>
      <c r="F161" s="289" t="str">
        <f t="shared" si="2"/>
        <v>WR62</v>
      </c>
      <c r="G161" s="289" t="s">
        <v>268</v>
      </c>
      <c r="H161" s="289">
        <v>62</v>
      </c>
      <c r="I161" s="289" t="s">
        <v>140</v>
      </c>
      <c r="J161" s="289"/>
      <c r="K161" s="290"/>
      <c r="L161" s="290"/>
      <c r="M161" s="289" t="s">
        <v>53</v>
      </c>
      <c r="N161" s="291">
        <f>_xlfn.XLOOKUP($M161,NFL!$F$7:$F$39,NFL!$G$7:$G$39,"",0)</f>
        <v>9</v>
      </c>
      <c r="O161" s="312" t="s">
        <v>1203</v>
      </c>
      <c r="P161" s="241"/>
      <c r="AB161">
        <v>62</v>
      </c>
      <c r="AC161" t="s">
        <v>268</v>
      </c>
    </row>
    <row r="162" spans="3:29">
      <c r="C162" s="288">
        <v>156</v>
      </c>
      <c r="D162" s="289"/>
      <c r="E162" s="289" t="str">
        <f>IF(J162="HOMIES", MAX(E$6:E161)+1, "")</f>
        <v/>
      </c>
      <c r="F162" s="289" t="str">
        <f t="shared" si="2"/>
        <v>DST2</v>
      </c>
      <c r="G162" s="289" t="s">
        <v>283</v>
      </c>
      <c r="H162" s="289">
        <v>2</v>
      </c>
      <c r="I162" s="289" t="s">
        <v>378</v>
      </c>
      <c r="J162" s="289"/>
      <c r="K162" s="290"/>
      <c r="L162" s="290"/>
      <c r="M162" s="289" t="s">
        <v>18</v>
      </c>
      <c r="N162" s="291">
        <f>_xlfn.XLOOKUP($M162,NFL!$F$7:$F$39,NFL!$G$7:$G$39,"",0)</f>
        <v>11</v>
      </c>
      <c r="O162" s="312" t="s">
        <v>1204</v>
      </c>
      <c r="P162" s="241"/>
      <c r="AB162">
        <v>2</v>
      </c>
      <c r="AC162" t="s">
        <v>283</v>
      </c>
    </row>
    <row r="163" spans="3:29" ht="24">
      <c r="C163" s="288">
        <v>157</v>
      </c>
      <c r="D163" s="289"/>
      <c r="E163" s="289" t="str">
        <f>IF(J163="HOMIES", MAX(E$6:E162)+1, "")</f>
        <v/>
      </c>
      <c r="F163" s="289" t="str">
        <f t="shared" si="2"/>
        <v>RB52</v>
      </c>
      <c r="G163" s="289" t="s">
        <v>267</v>
      </c>
      <c r="H163" s="289">
        <v>52</v>
      </c>
      <c r="I163" s="289" t="s">
        <v>583</v>
      </c>
      <c r="J163" s="289"/>
      <c r="K163" s="290"/>
      <c r="L163" s="290"/>
      <c r="M163" s="289" t="s">
        <v>50</v>
      </c>
      <c r="N163" s="291">
        <f>_xlfn.XLOOKUP($M163,NFL!$F$7:$F$39,NFL!$G$7:$G$39,"",0)</f>
        <v>14</v>
      </c>
      <c r="O163" s="312" t="s">
        <v>1205</v>
      </c>
      <c r="P163" s="241"/>
      <c r="AB163">
        <v>52</v>
      </c>
      <c r="AC163" t="s">
        <v>267</v>
      </c>
    </row>
    <row r="164" spans="3:29" ht="24">
      <c r="C164" s="288">
        <v>158</v>
      </c>
      <c r="D164" s="289"/>
      <c r="E164" s="289" t="str">
        <f>IF(J164="HOMIES", MAX(E$6:E163)+1, "")</f>
        <v/>
      </c>
      <c r="F164" s="289" t="str">
        <f t="shared" si="2"/>
        <v>QB21</v>
      </c>
      <c r="G164" s="289" t="s">
        <v>266</v>
      </c>
      <c r="H164" s="289">
        <v>21</v>
      </c>
      <c r="I164" s="289" t="s">
        <v>55</v>
      </c>
      <c r="J164" s="289"/>
      <c r="K164" s="290"/>
      <c r="L164" s="290"/>
      <c r="M164" s="289" t="s">
        <v>53</v>
      </c>
      <c r="N164" s="291">
        <f>_xlfn.XLOOKUP($M164,NFL!$F$7:$F$39,NFL!$G$7:$G$39,"",0)</f>
        <v>9</v>
      </c>
      <c r="O164" s="312" t="s">
        <v>1206</v>
      </c>
      <c r="P164" s="241"/>
      <c r="AB164">
        <v>21</v>
      </c>
      <c r="AC164" t="s">
        <v>266</v>
      </c>
    </row>
    <row r="165" spans="3:29" ht="24">
      <c r="C165" s="288">
        <v>159</v>
      </c>
      <c r="D165" s="289"/>
      <c r="E165" s="289" t="str">
        <f>IF(J165="HOMIES", MAX(E$6:E164)+1, "")</f>
        <v/>
      </c>
      <c r="F165" s="289" t="str">
        <f t="shared" si="2"/>
        <v>RB53</v>
      </c>
      <c r="G165" s="289" t="s">
        <v>267</v>
      </c>
      <c r="H165" s="289">
        <v>53</v>
      </c>
      <c r="I165" s="289" t="s">
        <v>944</v>
      </c>
      <c r="J165" s="289"/>
      <c r="K165" s="290"/>
      <c r="L165" s="290"/>
      <c r="M165" s="289" t="s">
        <v>433</v>
      </c>
      <c r="N165" s="291">
        <f>_xlfn.XLOOKUP($M165,NFL!$F$7:$F$39,NFL!$G$7:$G$39,"",0)</f>
        <v>6</v>
      </c>
      <c r="O165" s="312" t="s">
        <v>1207</v>
      </c>
      <c r="P165" s="241"/>
      <c r="AB165">
        <v>53</v>
      </c>
      <c r="AC165" t="s">
        <v>267</v>
      </c>
    </row>
    <row r="166" spans="3:29">
      <c r="C166" s="288">
        <v>160</v>
      </c>
      <c r="D166" s="289"/>
      <c r="E166" s="289" t="str">
        <f>IF(J166="HOMIES", MAX(E$6:E165)+1, "")</f>
        <v/>
      </c>
      <c r="F166" s="289" t="str">
        <f t="shared" si="2"/>
        <v>DST3</v>
      </c>
      <c r="G166" s="289" t="s">
        <v>283</v>
      </c>
      <c r="H166" s="289">
        <v>3</v>
      </c>
      <c r="I166" s="289" t="s">
        <v>379</v>
      </c>
      <c r="J166" s="289"/>
      <c r="K166" s="290"/>
      <c r="L166" s="290"/>
      <c r="M166" s="289" t="s">
        <v>38</v>
      </c>
      <c r="N166" s="291">
        <f>_xlfn.XLOOKUP($M166,NFL!$F$7:$F$39,NFL!$G$7:$G$39,"",0)</f>
        <v>9</v>
      </c>
      <c r="O166" s="312" t="s">
        <v>1208</v>
      </c>
      <c r="P166" s="241"/>
      <c r="AB166">
        <v>3</v>
      </c>
      <c r="AC166" t="s">
        <v>283</v>
      </c>
    </row>
    <row r="167" spans="3:29" ht="48">
      <c r="C167" s="288">
        <v>161</v>
      </c>
      <c r="D167" s="289"/>
      <c r="E167" s="289" t="str">
        <f>IF(J167="HOMIES", MAX(E$6:E166)+1, "")</f>
        <v/>
      </c>
      <c r="F167" s="289" t="str">
        <f t="shared" si="2"/>
        <v>RB54</v>
      </c>
      <c r="G167" s="289" t="s">
        <v>267</v>
      </c>
      <c r="H167" s="289">
        <v>54</v>
      </c>
      <c r="I167" s="289" t="s">
        <v>942</v>
      </c>
      <c r="J167" s="289"/>
      <c r="K167" s="290"/>
      <c r="L167" s="290"/>
      <c r="M167" s="289" t="s">
        <v>27</v>
      </c>
      <c r="N167" s="291">
        <f>_xlfn.XLOOKUP($M167,NFL!$F$7:$F$39,NFL!$G$7:$G$39,"",0)</f>
        <v>8</v>
      </c>
      <c r="O167" s="312" t="s">
        <v>1209</v>
      </c>
      <c r="P167" s="241"/>
      <c r="AB167">
        <v>54</v>
      </c>
      <c r="AC167" t="s">
        <v>267</v>
      </c>
    </row>
    <row r="168" spans="3:29" ht="24">
      <c r="C168" s="288">
        <v>162</v>
      </c>
      <c r="D168" s="289"/>
      <c r="E168" s="289" t="str">
        <f>IF(J168="HOMIES", MAX(E$6:E167)+1, "")</f>
        <v/>
      </c>
      <c r="F168" s="289" t="str">
        <f t="shared" si="2"/>
        <v>QB22</v>
      </c>
      <c r="G168" s="289" t="s">
        <v>266</v>
      </c>
      <c r="H168" s="289">
        <v>22</v>
      </c>
      <c r="I168" s="289" t="s">
        <v>54</v>
      </c>
      <c r="J168" s="289"/>
      <c r="K168" s="290"/>
      <c r="L168" s="290"/>
      <c r="M168" s="289" t="s">
        <v>48</v>
      </c>
      <c r="N168" s="291">
        <f>_xlfn.XLOOKUP($M168,NFL!$F$7:$F$39,NFL!$G$7:$G$39,"",0)</f>
        <v>6</v>
      </c>
      <c r="O168" s="312" t="s">
        <v>1210</v>
      </c>
      <c r="P168" s="241"/>
      <c r="AB168">
        <v>22</v>
      </c>
      <c r="AC168" t="s">
        <v>266</v>
      </c>
    </row>
    <row r="169" spans="3:29" ht="24">
      <c r="C169" s="288">
        <v>163</v>
      </c>
      <c r="D169" s="289"/>
      <c r="E169" s="289" t="str">
        <f>IF(J169="HOMIES", MAX(E$6:E168)+1, "")</f>
        <v/>
      </c>
      <c r="F169" s="289" t="str">
        <f t="shared" si="2"/>
        <v>QB23</v>
      </c>
      <c r="G169" s="289" t="s">
        <v>266</v>
      </c>
      <c r="H169" s="289">
        <v>23</v>
      </c>
      <c r="I169" s="289" t="s">
        <v>624</v>
      </c>
      <c r="J169" s="289"/>
      <c r="K169" s="290"/>
      <c r="L169" s="290"/>
      <c r="M169" s="289" t="s">
        <v>36</v>
      </c>
      <c r="N169" s="291">
        <f>_xlfn.XLOOKUP($M169,NFL!$F$7:$F$39,NFL!$G$7:$G$39,"",0)</f>
        <v>10</v>
      </c>
      <c r="O169" s="312" t="s">
        <v>1052</v>
      </c>
      <c r="P169" s="241"/>
      <c r="AB169">
        <v>23</v>
      </c>
      <c r="AC169" t="s">
        <v>266</v>
      </c>
    </row>
    <row r="170" spans="3:29" ht="24">
      <c r="C170" s="288">
        <v>164</v>
      </c>
      <c r="D170" s="289"/>
      <c r="E170" s="289" t="str">
        <f>IF(J170="HOMIES", MAX(E$6:E169)+1, "")</f>
        <v/>
      </c>
      <c r="F170" s="289" t="str">
        <f t="shared" si="2"/>
        <v>TE22</v>
      </c>
      <c r="G170" s="289" t="s">
        <v>269</v>
      </c>
      <c r="H170" s="289">
        <v>22</v>
      </c>
      <c r="I170" s="289" t="s">
        <v>180</v>
      </c>
      <c r="J170" s="289"/>
      <c r="K170" s="290"/>
      <c r="L170" s="290"/>
      <c r="M170" s="289" t="s">
        <v>49</v>
      </c>
      <c r="N170" s="291">
        <f>_xlfn.XLOOKUP($M170,NFL!$F$7:$F$39,NFL!$G$7:$G$39,"",0)</f>
        <v>11</v>
      </c>
      <c r="O170" s="312" t="s">
        <v>1211</v>
      </c>
      <c r="P170" s="241"/>
      <c r="AB170">
        <v>22</v>
      </c>
      <c r="AC170" t="s">
        <v>269</v>
      </c>
    </row>
    <row r="171" spans="3:29">
      <c r="C171" s="288">
        <v>165</v>
      </c>
      <c r="D171" s="289"/>
      <c r="E171" s="289" t="str">
        <f>IF(J171="HOMIES", MAX(E$6:E170)+1, "")</f>
        <v/>
      </c>
      <c r="F171" s="289" t="str">
        <f t="shared" si="2"/>
        <v>RB55</v>
      </c>
      <c r="G171" s="289" t="s">
        <v>267</v>
      </c>
      <c r="H171" s="289">
        <v>55</v>
      </c>
      <c r="I171" s="289" t="s">
        <v>951</v>
      </c>
      <c r="J171" s="289"/>
      <c r="K171" s="290"/>
      <c r="L171" s="290"/>
      <c r="M171" s="289" t="s">
        <v>1</v>
      </c>
      <c r="N171" s="291">
        <f>_xlfn.XLOOKUP($M171,NFL!$F$7:$F$39,NFL!$G$7:$G$39,"",0)</f>
        <v>8</v>
      </c>
      <c r="O171" s="310"/>
      <c r="P171" s="241"/>
      <c r="AB171">
        <v>55</v>
      </c>
      <c r="AC171" t="s">
        <v>267</v>
      </c>
    </row>
    <row r="172" spans="3:29" ht="22">
      <c r="C172" s="288">
        <v>166</v>
      </c>
      <c r="D172" s="289"/>
      <c r="E172" s="289" t="str">
        <f>IF(J172="HOMIES", MAX(E$6:E171)+1, "")</f>
        <v/>
      </c>
      <c r="F172" s="289" t="str">
        <f t="shared" si="2"/>
        <v>WR63</v>
      </c>
      <c r="G172" s="289" t="s">
        <v>268</v>
      </c>
      <c r="H172" s="289">
        <v>63</v>
      </c>
      <c r="I172" s="289" t="s">
        <v>943</v>
      </c>
      <c r="J172" s="289"/>
      <c r="K172" s="290"/>
      <c r="L172" s="290"/>
      <c r="M172" s="289" t="s">
        <v>50</v>
      </c>
      <c r="N172" s="291">
        <f>_xlfn.XLOOKUP($M172,NFL!$F$7:$F$39,NFL!$G$7:$G$39,"",0)</f>
        <v>14</v>
      </c>
      <c r="O172" s="310" t="s">
        <v>1212</v>
      </c>
      <c r="P172" s="241"/>
      <c r="AB172">
        <v>63</v>
      </c>
      <c r="AC172" t="s">
        <v>268</v>
      </c>
    </row>
    <row r="173" spans="3:29">
      <c r="C173" s="288">
        <v>167</v>
      </c>
      <c r="D173" s="289"/>
      <c r="E173" s="289" t="str">
        <f>IF(J173="HOMIES", MAX(E$6:E172)+1, "")</f>
        <v/>
      </c>
      <c r="F173" s="289" t="str">
        <f t="shared" si="2"/>
        <v>TE23</v>
      </c>
      <c r="G173" s="289" t="s">
        <v>269</v>
      </c>
      <c r="H173" s="289">
        <v>23</v>
      </c>
      <c r="I173" s="289" t="s">
        <v>184</v>
      </c>
      <c r="J173" s="289"/>
      <c r="K173" s="290"/>
      <c r="L173" s="290"/>
      <c r="M173" s="289" t="s">
        <v>48</v>
      </c>
      <c r="N173" s="291">
        <f>_xlfn.XLOOKUP($M173,NFL!$F$7:$F$39,NFL!$G$7:$G$39,"",0)</f>
        <v>6</v>
      </c>
      <c r="O173" s="310" t="s">
        <v>1213</v>
      </c>
      <c r="P173" s="241"/>
      <c r="AB173">
        <v>23</v>
      </c>
      <c r="AC173" t="s">
        <v>269</v>
      </c>
    </row>
    <row r="174" spans="3:29" ht="22">
      <c r="C174" s="288">
        <v>168</v>
      </c>
      <c r="D174" s="289"/>
      <c r="E174" s="289" t="str">
        <f>IF(J174="HOMIES", MAX(E$6:E173)+1, "")</f>
        <v/>
      </c>
      <c r="F174" s="289" t="str">
        <f t="shared" si="2"/>
        <v>WR64</v>
      </c>
      <c r="G174" s="289" t="s">
        <v>268</v>
      </c>
      <c r="H174" s="289">
        <v>64</v>
      </c>
      <c r="I174" s="289" t="s">
        <v>950</v>
      </c>
      <c r="J174" s="289"/>
      <c r="K174" s="290"/>
      <c r="L174" s="290"/>
      <c r="M174" s="289" t="s">
        <v>24</v>
      </c>
      <c r="N174" s="291">
        <f>_xlfn.XLOOKUP($M174,NFL!$F$7:$F$39,NFL!$G$7:$G$39,"",0)</f>
        <v>9</v>
      </c>
      <c r="O174" s="310" t="s">
        <v>1214</v>
      </c>
      <c r="P174" s="241"/>
      <c r="AB174">
        <v>64</v>
      </c>
      <c r="AC174" t="s">
        <v>268</v>
      </c>
    </row>
    <row r="175" spans="3:29" ht="22">
      <c r="C175" s="288">
        <v>169</v>
      </c>
      <c r="D175" s="289"/>
      <c r="E175" s="289" t="str">
        <f>IF(J175="HOMIES", MAX(E$6:E174)+1, "")</f>
        <v/>
      </c>
      <c r="F175" s="289" t="str">
        <f t="shared" si="2"/>
        <v>RB56</v>
      </c>
      <c r="G175" s="289" t="s">
        <v>267</v>
      </c>
      <c r="H175" s="289">
        <v>56</v>
      </c>
      <c r="I175" s="289" t="s">
        <v>440</v>
      </c>
      <c r="J175" s="289"/>
      <c r="K175" s="290"/>
      <c r="L175" s="290"/>
      <c r="M175" s="289" t="s">
        <v>13</v>
      </c>
      <c r="N175" s="291">
        <f>_xlfn.XLOOKUP($M175,NFL!$F$7:$F$39,NFL!$G$7:$G$39,"",0)</f>
        <v>14</v>
      </c>
      <c r="O175" s="310" t="s">
        <v>1215</v>
      </c>
      <c r="P175" s="241"/>
      <c r="AB175">
        <v>56</v>
      </c>
      <c r="AC175" t="s">
        <v>267</v>
      </c>
    </row>
    <row r="176" spans="3:29">
      <c r="C176" s="288">
        <v>170</v>
      </c>
      <c r="D176" s="289"/>
      <c r="E176" s="289" t="str">
        <f>IF(J176="HOMIES", MAX(E$6:E175)+1, "")</f>
        <v/>
      </c>
      <c r="F176" s="289" t="str">
        <f t="shared" si="2"/>
        <v>DST4</v>
      </c>
      <c r="G176" s="289" t="s">
        <v>283</v>
      </c>
      <c r="H176" s="289">
        <v>4</v>
      </c>
      <c r="I176" s="289" t="s">
        <v>362</v>
      </c>
      <c r="J176" s="289"/>
      <c r="K176" s="290"/>
      <c r="L176" s="290"/>
      <c r="M176" s="289" t="s">
        <v>2</v>
      </c>
      <c r="N176" s="291">
        <f>_xlfn.XLOOKUP($M176,NFL!$F$7:$F$39,NFL!$G$7:$G$39,"",0)</f>
        <v>14</v>
      </c>
      <c r="O176" s="310" t="s">
        <v>1216</v>
      </c>
      <c r="P176" s="241"/>
      <c r="AB176">
        <v>4</v>
      </c>
      <c r="AC176" t="s">
        <v>283</v>
      </c>
    </row>
    <row r="177" spans="3:29" ht="22">
      <c r="C177" s="288">
        <v>171</v>
      </c>
      <c r="D177" s="289"/>
      <c r="E177" s="289" t="str">
        <f>IF(J177="HOMIES", MAX(E$6:E176)+1, "")</f>
        <v/>
      </c>
      <c r="F177" s="289" t="str">
        <f t="shared" si="2"/>
        <v>RB57</v>
      </c>
      <c r="G177" s="289" t="s">
        <v>267</v>
      </c>
      <c r="H177" s="289">
        <v>57</v>
      </c>
      <c r="I177" s="289" t="s">
        <v>79</v>
      </c>
      <c r="J177" s="289"/>
      <c r="K177" s="290"/>
      <c r="L177" s="290"/>
      <c r="M177" s="289" t="s">
        <v>6</v>
      </c>
      <c r="N177" s="291">
        <f>_xlfn.XLOOKUP($M177,NFL!$F$7:$F$39,NFL!$G$7:$G$39,"",0)</f>
        <v>6</v>
      </c>
      <c r="O177" s="310" t="s">
        <v>1217</v>
      </c>
      <c r="P177" s="241"/>
      <c r="AB177">
        <v>57</v>
      </c>
      <c r="AC177" t="s">
        <v>267</v>
      </c>
    </row>
    <row r="178" spans="3:29" ht="22">
      <c r="C178" s="288">
        <v>172</v>
      </c>
      <c r="D178" s="289"/>
      <c r="E178" s="289" t="str">
        <f>IF(J178="HOMIES", MAX(E$6:E177)+1, "")</f>
        <v/>
      </c>
      <c r="F178" s="289" t="str">
        <f t="shared" si="2"/>
        <v>RB58</v>
      </c>
      <c r="G178" s="289" t="s">
        <v>267</v>
      </c>
      <c r="H178" s="289">
        <v>58</v>
      </c>
      <c r="I178" s="289" t="s">
        <v>85</v>
      </c>
      <c r="J178" s="289"/>
      <c r="K178" s="290"/>
      <c r="L178" s="290"/>
      <c r="M178" s="289" t="s">
        <v>51</v>
      </c>
      <c r="N178" s="291">
        <f>_xlfn.XLOOKUP($M178,NFL!$F$7:$F$39,NFL!$G$7:$G$39,"",0)</f>
        <v>11</v>
      </c>
      <c r="O178" s="310" t="s">
        <v>1218</v>
      </c>
      <c r="P178" s="241"/>
      <c r="AB178">
        <v>58</v>
      </c>
      <c r="AC178" t="s">
        <v>267</v>
      </c>
    </row>
    <row r="179" spans="3:29" ht="22">
      <c r="C179" s="288">
        <v>173</v>
      </c>
      <c r="D179" s="289"/>
      <c r="E179" s="289" t="str">
        <f>IF(J179="HOMIES", MAX(E$6:E178)+1, "")</f>
        <v/>
      </c>
      <c r="F179" s="289" t="str">
        <f t="shared" si="2"/>
        <v>WR65</v>
      </c>
      <c r="G179" s="289" t="s">
        <v>268</v>
      </c>
      <c r="H179" s="289">
        <v>65</v>
      </c>
      <c r="I179" s="289" t="s">
        <v>945</v>
      </c>
      <c r="J179" s="289"/>
      <c r="K179" s="290"/>
      <c r="L179" s="290"/>
      <c r="M179" s="289" t="s">
        <v>27</v>
      </c>
      <c r="N179" s="291">
        <f>_xlfn.XLOOKUP($M179,NFL!$F$7:$F$39,NFL!$G$7:$G$39,"",0)</f>
        <v>8</v>
      </c>
      <c r="O179" s="310" t="s">
        <v>1219</v>
      </c>
      <c r="P179" s="241"/>
      <c r="AB179">
        <v>65</v>
      </c>
      <c r="AC179" t="s">
        <v>268</v>
      </c>
    </row>
    <row r="180" spans="3:29" ht="22">
      <c r="C180" s="288">
        <v>174</v>
      </c>
      <c r="D180" s="289"/>
      <c r="E180" s="289" t="str">
        <f>IF(J180="HOMIES", MAX(E$6:E179)+1, "")</f>
        <v/>
      </c>
      <c r="F180" s="289" t="str">
        <f t="shared" si="2"/>
        <v>TE24</v>
      </c>
      <c r="G180" s="289" t="s">
        <v>269</v>
      </c>
      <c r="H180" s="289">
        <v>24</v>
      </c>
      <c r="I180" s="289" t="s">
        <v>193</v>
      </c>
      <c r="J180" s="289"/>
      <c r="K180" s="290"/>
      <c r="L180" s="290"/>
      <c r="M180" s="289" t="s">
        <v>46</v>
      </c>
      <c r="N180" s="291">
        <f>_xlfn.XLOOKUP($M180,NFL!$F$7:$F$39,NFL!$G$7:$G$39,"",0)</f>
        <v>10</v>
      </c>
      <c r="O180" s="310" t="s">
        <v>1220</v>
      </c>
      <c r="P180" s="241"/>
      <c r="AB180">
        <v>24</v>
      </c>
      <c r="AC180" t="s">
        <v>269</v>
      </c>
    </row>
    <row r="181" spans="3:29" ht="22">
      <c r="C181" s="288">
        <v>175</v>
      </c>
      <c r="D181" s="289"/>
      <c r="E181" s="289" t="str">
        <f>IF(J181="HOMIES", MAX(E$6:E180)+1, "")</f>
        <v/>
      </c>
      <c r="F181" s="289" t="str">
        <f t="shared" si="2"/>
        <v>WR66</v>
      </c>
      <c r="G181" s="289" t="s">
        <v>268</v>
      </c>
      <c r="H181" s="289">
        <v>66</v>
      </c>
      <c r="I181" s="289" t="s">
        <v>149</v>
      </c>
      <c r="J181" s="289"/>
      <c r="K181" s="290"/>
      <c r="L181" s="290"/>
      <c r="M181" s="289" t="s">
        <v>42</v>
      </c>
      <c r="N181" s="291">
        <f>_xlfn.XLOOKUP($M181,NFL!$F$7:$F$39,NFL!$G$7:$G$39,"",0)</f>
        <v>10</v>
      </c>
      <c r="O181" s="310" t="s">
        <v>1221</v>
      </c>
      <c r="P181" s="241"/>
      <c r="AB181">
        <v>66</v>
      </c>
      <c r="AC181" t="s">
        <v>268</v>
      </c>
    </row>
    <row r="182" spans="3:29">
      <c r="C182" s="288">
        <v>176</v>
      </c>
      <c r="D182" s="289"/>
      <c r="E182" s="289" t="str">
        <f>IF(J182="HOMIES", MAX(E$6:E181)+1, "")</f>
        <v/>
      </c>
      <c r="F182" s="289" t="str">
        <f t="shared" si="2"/>
        <v>RB59</v>
      </c>
      <c r="G182" s="289" t="s">
        <v>267</v>
      </c>
      <c r="H182" s="289">
        <v>59</v>
      </c>
      <c r="I182" s="289" t="s">
        <v>670</v>
      </c>
      <c r="J182" s="289"/>
      <c r="K182" s="290"/>
      <c r="L182" s="290"/>
      <c r="M182" s="289" t="s">
        <v>14</v>
      </c>
      <c r="N182" s="291">
        <f>_xlfn.XLOOKUP($M182,NFL!$F$7:$F$39,NFL!$G$7:$G$39,"",0)</f>
        <v>13</v>
      </c>
      <c r="O182" s="310" t="s">
        <v>1222</v>
      </c>
      <c r="P182" s="241"/>
      <c r="AB182">
        <v>59</v>
      </c>
      <c r="AC182" t="s">
        <v>267</v>
      </c>
    </row>
    <row r="183" spans="3:29" ht="22">
      <c r="C183" s="288">
        <v>177</v>
      </c>
      <c r="D183" s="289"/>
      <c r="E183" s="289" t="str">
        <f>IF(J183="HOMIES", MAX(E$6:E182)+1, "")</f>
        <v/>
      </c>
      <c r="F183" s="289" t="str">
        <f t="shared" si="2"/>
        <v>WR67</v>
      </c>
      <c r="G183" s="289" t="s">
        <v>268</v>
      </c>
      <c r="H183" s="289">
        <v>67</v>
      </c>
      <c r="I183" s="289" t="s">
        <v>165</v>
      </c>
      <c r="J183" s="289"/>
      <c r="K183" s="290"/>
      <c r="L183" s="290"/>
      <c r="M183" s="289" t="s">
        <v>1</v>
      </c>
      <c r="N183" s="291">
        <f>_xlfn.XLOOKUP($M183,NFL!$F$7:$F$39,NFL!$G$7:$G$39,"",0)</f>
        <v>8</v>
      </c>
      <c r="O183" s="310" t="s">
        <v>1223</v>
      </c>
      <c r="P183" s="241"/>
      <c r="AB183">
        <v>67</v>
      </c>
      <c r="AC183" t="s">
        <v>268</v>
      </c>
    </row>
    <row r="184" spans="3:29" ht="22">
      <c r="C184" s="288">
        <v>178</v>
      </c>
      <c r="D184" s="289"/>
      <c r="E184" s="289" t="str">
        <f>IF(J184="HOMIES", MAX(E$6:E183)+1, "")</f>
        <v/>
      </c>
      <c r="F184" s="289" t="str">
        <f t="shared" si="2"/>
        <v>QB24</v>
      </c>
      <c r="G184" s="289" t="s">
        <v>266</v>
      </c>
      <c r="H184" s="289">
        <v>24</v>
      </c>
      <c r="I184" s="289" t="s">
        <v>19</v>
      </c>
      <c r="J184" s="289"/>
      <c r="K184" s="290"/>
      <c r="L184" s="290"/>
      <c r="M184" s="289" t="s">
        <v>40</v>
      </c>
      <c r="N184" s="291">
        <f>_xlfn.XLOOKUP($M184,NFL!$F$7:$F$39,NFL!$G$7:$G$39,"",0)</f>
        <v>6</v>
      </c>
      <c r="O184" s="310" t="s">
        <v>1224</v>
      </c>
      <c r="P184" s="241"/>
      <c r="AB184">
        <v>24</v>
      </c>
      <c r="AC184" t="s">
        <v>266</v>
      </c>
    </row>
    <row r="185" spans="3:29">
      <c r="C185" s="288">
        <v>179</v>
      </c>
      <c r="D185" s="289"/>
      <c r="E185" s="289" t="str">
        <f>IF(J185="HOMIES", MAX(E$6:E184)+1, "")</f>
        <v/>
      </c>
      <c r="F185" s="289" t="str">
        <f t="shared" si="2"/>
        <v>DST5</v>
      </c>
      <c r="G185" s="289" t="s">
        <v>283</v>
      </c>
      <c r="H185" s="289">
        <v>5</v>
      </c>
      <c r="I185" s="289" t="s">
        <v>366</v>
      </c>
      <c r="J185" s="289"/>
      <c r="K185" s="290"/>
      <c r="L185" s="290"/>
      <c r="M185" s="289" t="s">
        <v>52</v>
      </c>
      <c r="N185" s="291">
        <f>_xlfn.XLOOKUP($M185,NFL!$F$7:$F$39,NFL!$G$7:$G$39,"",0)</f>
        <v>9</v>
      </c>
      <c r="O185" s="310" t="s">
        <v>1053</v>
      </c>
      <c r="P185" s="241"/>
      <c r="AB185">
        <v>5</v>
      </c>
      <c r="AC185" t="s">
        <v>283</v>
      </c>
    </row>
    <row r="186" spans="3:29">
      <c r="C186" s="288">
        <v>180</v>
      </c>
      <c r="D186" s="289"/>
      <c r="E186" s="289" t="str">
        <f>IF(J186="HOMIES", MAX(E$6:E185)+1, "")</f>
        <v/>
      </c>
      <c r="F186" s="289" t="str">
        <f t="shared" si="2"/>
        <v>DST6</v>
      </c>
      <c r="G186" s="289" t="s">
        <v>283</v>
      </c>
      <c r="H186" s="289">
        <v>6</v>
      </c>
      <c r="I186" s="289" t="s">
        <v>384</v>
      </c>
      <c r="J186" s="289"/>
      <c r="K186" s="290"/>
      <c r="L186" s="290"/>
      <c r="M186" s="289" t="s">
        <v>13</v>
      </c>
      <c r="N186" s="291">
        <f>_xlfn.XLOOKUP($M186,NFL!$F$7:$F$39,NFL!$G$7:$G$39,"",0)</f>
        <v>14</v>
      </c>
      <c r="O186" s="310" t="s">
        <v>1225</v>
      </c>
      <c r="P186" s="241"/>
      <c r="AB186">
        <v>6</v>
      </c>
      <c r="AC186" t="s">
        <v>283</v>
      </c>
    </row>
    <row r="187" spans="3:29" ht="22">
      <c r="C187" s="288">
        <v>181</v>
      </c>
      <c r="D187" s="289"/>
      <c r="E187" s="289" t="str">
        <f>IF(J187="HOMIES", MAX(E$6:E186)+1, "")</f>
        <v/>
      </c>
      <c r="F187" s="289" t="str">
        <f t="shared" si="2"/>
        <v>WR68</v>
      </c>
      <c r="G187" s="289" t="s">
        <v>268</v>
      </c>
      <c r="H187" s="289">
        <v>68</v>
      </c>
      <c r="I187" s="289" t="s">
        <v>946</v>
      </c>
      <c r="J187" s="289"/>
      <c r="K187" s="290"/>
      <c r="L187" s="290"/>
      <c r="M187" s="289" t="s">
        <v>31</v>
      </c>
      <c r="N187" s="291">
        <f>_xlfn.XLOOKUP($M187,NFL!$F$7:$F$39,NFL!$G$7:$G$39,"",0)</f>
        <v>7</v>
      </c>
      <c r="O187" s="310" t="s">
        <v>1226</v>
      </c>
      <c r="P187" s="241"/>
      <c r="AB187">
        <v>68</v>
      </c>
      <c r="AC187" t="s">
        <v>268</v>
      </c>
    </row>
    <row r="188" spans="3:29">
      <c r="C188" s="288">
        <v>182</v>
      </c>
      <c r="D188" s="289"/>
      <c r="E188" s="289" t="str">
        <f>IF(J188="HOMIES", MAX(E$6:E187)+1, "")</f>
        <v/>
      </c>
      <c r="F188" s="289" t="str">
        <f t="shared" si="2"/>
        <v>K1</v>
      </c>
      <c r="G188" s="289" t="s">
        <v>273</v>
      </c>
      <c r="H188" s="289">
        <v>1</v>
      </c>
      <c r="I188" s="289" t="s">
        <v>203</v>
      </c>
      <c r="J188" s="289"/>
      <c r="K188" s="290"/>
      <c r="L188" s="290"/>
      <c r="M188" s="289" t="s">
        <v>29</v>
      </c>
      <c r="N188" s="291">
        <f>_xlfn.XLOOKUP($M188,NFL!$F$7:$F$39,NFL!$G$7:$G$39,"",0)</f>
        <v>10</v>
      </c>
      <c r="O188" s="310" t="s">
        <v>1227</v>
      </c>
      <c r="P188" s="241"/>
      <c r="AB188">
        <v>1</v>
      </c>
      <c r="AC188" t="s">
        <v>273</v>
      </c>
    </row>
    <row r="189" spans="3:29">
      <c r="C189" s="288">
        <v>183</v>
      </c>
      <c r="D189" s="289"/>
      <c r="E189" s="289" t="str">
        <f>IF(J189="HOMIES", MAX(E$6:E188)+1, "")</f>
        <v/>
      </c>
      <c r="F189" s="289" t="str">
        <f t="shared" si="2"/>
        <v>QB25</v>
      </c>
      <c r="G189" s="289" t="s">
        <v>266</v>
      </c>
      <c r="H189" s="289">
        <v>25</v>
      </c>
      <c r="I189" s="289" t="s">
        <v>15</v>
      </c>
      <c r="J189" s="289"/>
      <c r="K189" s="290"/>
      <c r="L189" s="290"/>
      <c r="M189" s="289" t="s">
        <v>50</v>
      </c>
      <c r="N189" s="291">
        <f>_xlfn.XLOOKUP($M189,NFL!$F$7:$F$39,NFL!$G$7:$G$39,"",0)</f>
        <v>14</v>
      </c>
      <c r="O189" s="310" t="s">
        <v>1228</v>
      </c>
      <c r="P189" s="241"/>
      <c r="AB189">
        <v>25</v>
      </c>
      <c r="AC189" t="s">
        <v>266</v>
      </c>
    </row>
    <row r="190" spans="3:29">
      <c r="C190" s="288">
        <v>184</v>
      </c>
      <c r="D190" s="289"/>
      <c r="E190" s="289" t="str">
        <f>IF(J190="HOMIES", MAX(E$6:E189)+1, "")</f>
        <v/>
      </c>
      <c r="F190" s="289" t="str">
        <f t="shared" si="2"/>
        <v>WR69</v>
      </c>
      <c r="G190" s="289" t="s">
        <v>268</v>
      </c>
      <c r="H190" s="289">
        <v>69</v>
      </c>
      <c r="I190" s="289" t="s">
        <v>947</v>
      </c>
      <c r="J190" s="289"/>
      <c r="K190" s="290"/>
      <c r="L190" s="290"/>
      <c r="M190" s="289" t="s">
        <v>14</v>
      </c>
      <c r="N190" s="291">
        <f>_xlfn.XLOOKUP($M190,NFL!$F$7:$F$39,NFL!$G$7:$G$39,"",0)</f>
        <v>13</v>
      </c>
      <c r="O190" s="310" t="s">
        <v>1229</v>
      </c>
      <c r="P190" s="241"/>
      <c r="AB190">
        <v>69</v>
      </c>
      <c r="AC190" t="s">
        <v>268</v>
      </c>
    </row>
    <row r="191" spans="3:29">
      <c r="C191" s="288">
        <v>185</v>
      </c>
      <c r="D191" s="289"/>
      <c r="E191" s="289" t="str">
        <f>IF(J191="HOMIES", MAX(E$6:E190)+1, "")</f>
        <v/>
      </c>
      <c r="F191" s="289" t="str">
        <f t="shared" si="2"/>
        <v>DST7</v>
      </c>
      <c r="G191" s="289" t="s">
        <v>283</v>
      </c>
      <c r="H191" s="289">
        <v>7</v>
      </c>
      <c r="I191" s="289" t="s">
        <v>359</v>
      </c>
      <c r="J191" s="289"/>
      <c r="K191" s="290"/>
      <c r="L191" s="290"/>
      <c r="M191" s="289" t="s">
        <v>20</v>
      </c>
      <c r="N191" s="291">
        <f>_xlfn.XLOOKUP($M191,NFL!$F$7:$F$39,NFL!$G$7:$G$39,"",0)</f>
        <v>7</v>
      </c>
      <c r="O191" s="310"/>
      <c r="P191" s="241"/>
      <c r="AB191">
        <v>7</v>
      </c>
      <c r="AC191" t="s">
        <v>283</v>
      </c>
    </row>
    <row r="192" spans="3:29">
      <c r="C192" s="288">
        <v>186</v>
      </c>
      <c r="D192" s="289"/>
      <c r="E192" s="289" t="str">
        <f>IF(J192="HOMIES", MAX(E$6:E191)+1, "")</f>
        <v/>
      </c>
      <c r="F192" s="289" t="str">
        <f t="shared" si="2"/>
        <v>WR70</v>
      </c>
      <c r="G192" s="289" t="s">
        <v>268</v>
      </c>
      <c r="H192" s="289">
        <v>70</v>
      </c>
      <c r="I192" s="289" t="s">
        <v>605</v>
      </c>
      <c r="J192" s="289"/>
      <c r="K192" s="290"/>
      <c r="L192" s="290"/>
      <c r="M192" s="289" t="s">
        <v>20</v>
      </c>
      <c r="N192" s="291">
        <f>_xlfn.XLOOKUP($M192,NFL!$F$7:$F$39,NFL!$G$7:$G$39,"",0)</f>
        <v>7</v>
      </c>
      <c r="O192" s="310" t="s">
        <v>1230</v>
      </c>
      <c r="P192" s="241"/>
      <c r="AB192">
        <v>70</v>
      </c>
      <c r="AC192" t="s">
        <v>268</v>
      </c>
    </row>
    <row r="193" spans="3:29" ht="22">
      <c r="C193" s="288">
        <v>187</v>
      </c>
      <c r="D193" s="289"/>
      <c r="E193" s="289" t="str">
        <f>IF(J193="HOMIES", MAX(E$6:E192)+1, "")</f>
        <v/>
      </c>
      <c r="F193" s="289" t="str">
        <f t="shared" si="2"/>
        <v>WR71</v>
      </c>
      <c r="G193" s="289" t="s">
        <v>268</v>
      </c>
      <c r="H193" s="289">
        <v>71</v>
      </c>
      <c r="I193" s="289" t="s">
        <v>955</v>
      </c>
      <c r="J193" s="289"/>
      <c r="K193" s="290"/>
      <c r="L193" s="290"/>
      <c r="M193" s="289" t="s">
        <v>4</v>
      </c>
      <c r="N193" s="291">
        <f>_xlfn.XLOOKUP($M193,NFL!$F$7:$F$39,NFL!$G$7:$G$39,"",0)</f>
        <v>14</v>
      </c>
      <c r="O193" s="310" t="s">
        <v>1231</v>
      </c>
      <c r="P193" s="241"/>
      <c r="AB193">
        <v>71</v>
      </c>
      <c r="AC193" t="s">
        <v>268</v>
      </c>
    </row>
    <row r="194" spans="3:29" ht="22">
      <c r="C194" s="288">
        <v>188</v>
      </c>
      <c r="D194" s="289"/>
      <c r="E194" s="289" t="str">
        <f>IF(J194="HOMIES", MAX(E$6:E193)+1, "")</f>
        <v/>
      </c>
      <c r="F194" s="289" t="str">
        <f t="shared" si="2"/>
        <v>WR72</v>
      </c>
      <c r="G194" s="289" t="s">
        <v>268</v>
      </c>
      <c r="H194" s="289">
        <v>72</v>
      </c>
      <c r="I194" s="289" t="s">
        <v>578</v>
      </c>
      <c r="J194" s="289"/>
      <c r="K194" s="290"/>
      <c r="L194" s="290"/>
      <c r="M194" s="289" t="s">
        <v>49</v>
      </c>
      <c r="N194" s="291">
        <f>_xlfn.XLOOKUP($M194,NFL!$F$7:$F$39,NFL!$G$7:$G$39,"",0)</f>
        <v>11</v>
      </c>
      <c r="O194" s="310" t="s">
        <v>1232</v>
      </c>
      <c r="P194" s="241"/>
      <c r="AB194">
        <v>72</v>
      </c>
      <c r="AC194" t="s">
        <v>268</v>
      </c>
    </row>
    <row r="195" spans="3:29" ht="22">
      <c r="C195" s="288">
        <v>189</v>
      </c>
      <c r="D195" s="289"/>
      <c r="E195" s="289" t="str">
        <f>IF(J195="HOMIES", MAX(E$6:E194)+1, "")</f>
        <v/>
      </c>
      <c r="F195" s="289" t="str">
        <f t="shared" si="2"/>
        <v>TE25</v>
      </c>
      <c r="G195" s="289" t="s">
        <v>269</v>
      </c>
      <c r="H195" s="289">
        <v>25</v>
      </c>
      <c r="I195" s="289" t="s">
        <v>573</v>
      </c>
      <c r="J195" s="289"/>
      <c r="K195" s="290"/>
      <c r="L195" s="290"/>
      <c r="M195" s="289" t="s">
        <v>50</v>
      </c>
      <c r="N195" s="291">
        <f>_xlfn.XLOOKUP($M195,NFL!$F$7:$F$39,NFL!$G$7:$G$39,"",0)</f>
        <v>14</v>
      </c>
      <c r="O195" s="310" t="s">
        <v>1233</v>
      </c>
      <c r="P195" s="241"/>
      <c r="AB195">
        <v>25</v>
      </c>
      <c r="AC195" t="s">
        <v>269</v>
      </c>
    </row>
    <row r="196" spans="3:29">
      <c r="C196" s="288">
        <v>190</v>
      </c>
      <c r="D196" s="289"/>
      <c r="E196" s="289" t="str">
        <f>IF(J196="HOMIES", MAX(E$6:E195)+1, "")</f>
        <v/>
      </c>
      <c r="F196" s="289" t="str">
        <f t="shared" si="2"/>
        <v>K2</v>
      </c>
      <c r="G196" s="289" t="s">
        <v>273</v>
      </c>
      <c r="H196" s="289">
        <v>2</v>
      </c>
      <c r="I196" s="289" t="s">
        <v>599</v>
      </c>
      <c r="J196" s="289"/>
      <c r="K196" s="290"/>
      <c r="L196" s="290"/>
      <c r="M196" s="289" t="s">
        <v>34</v>
      </c>
      <c r="N196" s="291">
        <f>_xlfn.XLOOKUP($M196,NFL!$F$7:$F$39,NFL!$G$7:$G$39,"",0)</f>
        <v>7</v>
      </c>
      <c r="O196" s="310" t="s">
        <v>1234</v>
      </c>
      <c r="P196" s="241"/>
      <c r="AB196">
        <v>2</v>
      </c>
      <c r="AC196" t="s">
        <v>273</v>
      </c>
    </row>
    <row r="197" spans="3:29" ht="22">
      <c r="C197" s="288">
        <v>191</v>
      </c>
      <c r="D197" s="289"/>
      <c r="E197" s="289" t="str">
        <f>IF(J197="HOMIES", MAX(E$6:E196)+1, "")</f>
        <v/>
      </c>
      <c r="F197" s="289" t="str">
        <f t="shared" si="2"/>
        <v>WR73</v>
      </c>
      <c r="G197" s="289" t="s">
        <v>268</v>
      </c>
      <c r="H197" s="289">
        <v>73</v>
      </c>
      <c r="I197" s="289" t="s">
        <v>665</v>
      </c>
      <c r="J197" s="289"/>
      <c r="K197" s="290"/>
      <c r="L197" s="290"/>
      <c r="M197" s="289" t="s">
        <v>34</v>
      </c>
      <c r="N197" s="291">
        <f>_xlfn.XLOOKUP($M197,NFL!$F$7:$F$39,NFL!$G$7:$G$39,"",0)</f>
        <v>7</v>
      </c>
      <c r="O197" s="310" t="s">
        <v>1235</v>
      </c>
      <c r="P197" s="241"/>
      <c r="AB197">
        <v>73</v>
      </c>
      <c r="AC197" t="s">
        <v>268</v>
      </c>
    </row>
    <row r="198" spans="3:29">
      <c r="C198" s="288">
        <v>192</v>
      </c>
      <c r="D198" s="289"/>
      <c r="E198" s="289" t="str">
        <f>IF(J198="HOMIES", MAX(E$6:E197)+1, "")</f>
        <v/>
      </c>
      <c r="F198" s="289" t="str">
        <f t="shared" si="2"/>
        <v>DST8</v>
      </c>
      <c r="G198" s="289" t="s">
        <v>283</v>
      </c>
      <c r="H198" s="289">
        <v>8</v>
      </c>
      <c r="I198" s="289" t="s">
        <v>385</v>
      </c>
      <c r="J198" s="289"/>
      <c r="K198" s="290"/>
      <c r="L198" s="290"/>
      <c r="M198" s="289" t="s">
        <v>36</v>
      </c>
      <c r="N198" s="291">
        <f>_xlfn.XLOOKUP($M198,NFL!$F$7:$F$39,NFL!$G$7:$G$39,"",0)</f>
        <v>10</v>
      </c>
      <c r="O198" s="310" t="s">
        <v>1054</v>
      </c>
      <c r="P198" s="241"/>
      <c r="AB198">
        <v>8</v>
      </c>
      <c r="AC198" t="s">
        <v>283</v>
      </c>
    </row>
    <row r="199" spans="3:29" ht="22">
      <c r="C199" s="288">
        <v>193</v>
      </c>
      <c r="D199" s="289"/>
      <c r="E199" s="289" t="str">
        <f>IF(J199="HOMIES", MAX(E$6:E198)+1, "")</f>
        <v/>
      </c>
      <c r="F199" s="289" t="str">
        <f t="shared" si="2"/>
        <v>RB60</v>
      </c>
      <c r="G199" s="289" t="s">
        <v>267</v>
      </c>
      <c r="H199" s="289">
        <v>60</v>
      </c>
      <c r="I199" s="289" t="s">
        <v>109</v>
      </c>
      <c r="J199" s="289"/>
      <c r="K199" s="290"/>
      <c r="L199" s="290"/>
      <c r="M199" s="289" t="s">
        <v>29</v>
      </c>
      <c r="N199" s="291">
        <f>_xlfn.XLOOKUP($M199,NFL!$F$7:$F$39,NFL!$G$7:$G$39,"",0)</f>
        <v>10</v>
      </c>
      <c r="O199" s="310" t="s">
        <v>1236</v>
      </c>
      <c r="P199" s="241"/>
      <c r="AB199">
        <v>60</v>
      </c>
      <c r="AC199" t="s">
        <v>267</v>
      </c>
    </row>
    <row r="200" spans="3:29">
      <c r="C200" s="288">
        <v>194</v>
      </c>
      <c r="D200" s="289"/>
      <c r="E200" s="289" t="str">
        <f>IF(J200="HOMIES", MAX(E$6:E199)+1, "")</f>
        <v/>
      </c>
      <c r="F200" s="289" t="str">
        <f t="shared" ref="F200:F263" si="3">CONCATENATE($G200&amp;$H200)</f>
        <v>K3</v>
      </c>
      <c r="G200" s="289" t="s">
        <v>273</v>
      </c>
      <c r="H200" s="289">
        <v>3</v>
      </c>
      <c r="I200" s="289" t="s">
        <v>222</v>
      </c>
      <c r="J200" s="289"/>
      <c r="K200" s="290"/>
      <c r="L200" s="290"/>
      <c r="M200" s="289" t="s">
        <v>20</v>
      </c>
      <c r="N200" s="291">
        <f>_xlfn.XLOOKUP($M200,NFL!$F$7:$F$39,NFL!$G$7:$G$39,"",0)</f>
        <v>7</v>
      </c>
      <c r="O200" s="310" t="s">
        <v>1237</v>
      </c>
      <c r="P200" s="241"/>
      <c r="AB200">
        <v>3</v>
      </c>
      <c r="AC200" t="s">
        <v>273</v>
      </c>
    </row>
    <row r="201" spans="3:29">
      <c r="C201" s="288">
        <v>195</v>
      </c>
      <c r="D201" s="289"/>
      <c r="E201" s="289" t="str">
        <f>IF(J201="HOMIES", MAX(E$6:E200)+1, "")</f>
        <v/>
      </c>
      <c r="F201" s="289" t="str">
        <f t="shared" si="3"/>
        <v>WR74</v>
      </c>
      <c r="G201" s="289" t="s">
        <v>268</v>
      </c>
      <c r="H201" s="289">
        <v>74</v>
      </c>
      <c r="I201" s="289" t="s">
        <v>949</v>
      </c>
      <c r="J201" s="289"/>
      <c r="K201" s="290"/>
      <c r="L201" s="290"/>
      <c r="M201" s="289" t="s">
        <v>4</v>
      </c>
      <c r="N201" s="291">
        <f>_xlfn.XLOOKUP($M201,NFL!$F$7:$F$39,NFL!$G$7:$G$39,"",0)</f>
        <v>14</v>
      </c>
      <c r="O201" s="310" t="s">
        <v>1238</v>
      </c>
      <c r="P201" s="241"/>
      <c r="AB201">
        <v>74</v>
      </c>
      <c r="AC201" t="s">
        <v>268</v>
      </c>
    </row>
    <row r="202" spans="3:29">
      <c r="C202" s="288">
        <v>196</v>
      </c>
      <c r="D202" s="289"/>
      <c r="E202" s="289" t="str">
        <f>IF(J202="HOMIES", MAX(E$6:E201)+1, "")</f>
        <v/>
      </c>
      <c r="F202" s="289" t="str">
        <f t="shared" si="3"/>
        <v>WR75</v>
      </c>
      <c r="G202" s="289" t="s">
        <v>268</v>
      </c>
      <c r="H202" s="289">
        <v>75</v>
      </c>
      <c r="I202" s="289" t="s">
        <v>475</v>
      </c>
      <c r="J202" s="289"/>
      <c r="K202" s="290"/>
      <c r="L202" s="290"/>
      <c r="M202" s="289" t="s">
        <v>52</v>
      </c>
      <c r="N202" s="291">
        <f>_xlfn.XLOOKUP($M202,NFL!$F$7:$F$39,NFL!$G$7:$G$39,"",0)</f>
        <v>9</v>
      </c>
      <c r="O202" s="310" t="s">
        <v>1239</v>
      </c>
      <c r="P202" s="241"/>
      <c r="AB202">
        <v>75</v>
      </c>
      <c r="AC202" t="s">
        <v>268</v>
      </c>
    </row>
    <row r="203" spans="3:29">
      <c r="C203" s="288">
        <v>197</v>
      </c>
      <c r="D203" s="289"/>
      <c r="E203" s="289" t="str">
        <f>IF(J203="HOMIES", MAX(E$6:E202)+1, "")</f>
        <v/>
      </c>
      <c r="F203" s="289" t="str">
        <f t="shared" si="3"/>
        <v>WR76</v>
      </c>
      <c r="G203" s="289" t="s">
        <v>268</v>
      </c>
      <c r="H203" s="289">
        <v>76</v>
      </c>
      <c r="I203" s="289" t="s">
        <v>948</v>
      </c>
      <c r="J203" s="289"/>
      <c r="K203" s="290"/>
      <c r="L203" s="290"/>
      <c r="M203" s="289" t="s">
        <v>40</v>
      </c>
      <c r="N203" s="291">
        <f>_xlfn.XLOOKUP($M203,NFL!$F$7:$F$39,NFL!$G$7:$G$39,"",0)</f>
        <v>6</v>
      </c>
      <c r="O203" s="310" t="s">
        <v>1240</v>
      </c>
      <c r="P203" s="241"/>
      <c r="AB203">
        <v>76</v>
      </c>
      <c r="AC203" t="s">
        <v>268</v>
      </c>
    </row>
    <row r="204" spans="3:29">
      <c r="C204" s="288">
        <v>198</v>
      </c>
      <c r="D204" s="289"/>
      <c r="E204" s="289" t="str">
        <f>IF(J204="HOMIES", MAX(E$6:E203)+1, "")</f>
        <v/>
      </c>
      <c r="F204" s="289" t="str">
        <f t="shared" si="3"/>
        <v>QB26</v>
      </c>
      <c r="G204" s="289" t="s">
        <v>266</v>
      </c>
      <c r="H204" s="289">
        <v>26</v>
      </c>
      <c r="I204" s="289" t="s">
        <v>650</v>
      </c>
      <c r="J204" s="289"/>
      <c r="K204" s="290"/>
      <c r="L204" s="290"/>
      <c r="M204" s="289" t="s">
        <v>6</v>
      </c>
      <c r="N204" s="291">
        <f>_xlfn.XLOOKUP($M204,NFL!$F$7:$F$39,NFL!$G$7:$G$39,"",0)</f>
        <v>6</v>
      </c>
      <c r="O204" s="310" t="s">
        <v>1241</v>
      </c>
      <c r="P204" s="241"/>
      <c r="AB204">
        <v>26</v>
      </c>
      <c r="AC204" t="s">
        <v>266</v>
      </c>
    </row>
    <row r="205" spans="3:29" ht="22">
      <c r="C205" s="288">
        <v>199</v>
      </c>
      <c r="D205" s="289"/>
      <c r="E205" s="289" t="str">
        <f>IF(J205="HOMIES", MAX(E$6:E204)+1, "")</f>
        <v/>
      </c>
      <c r="F205" s="289" t="str">
        <f t="shared" si="3"/>
        <v>TE26</v>
      </c>
      <c r="G205" s="289" t="s">
        <v>269</v>
      </c>
      <c r="H205" s="289">
        <v>26</v>
      </c>
      <c r="I205" s="289" t="s">
        <v>647</v>
      </c>
      <c r="J205" s="289"/>
      <c r="K205" s="290"/>
      <c r="L205" s="290"/>
      <c r="M205" s="289" t="s">
        <v>6</v>
      </c>
      <c r="N205" s="291">
        <f>_xlfn.XLOOKUP($M205,NFL!$F$7:$F$39,NFL!$G$7:$G$39,"",0)</f>
        <v>6</v>
      </c>
      <c r="O205" s="310" t="s">
        <v>1242</v>
      </c>
      <c r="P205" s="241"/>
      <c r="AB205">
        <v>26</v>
      </c>
      <c r="AC205" t="s">
        <v>269</v>
      </c>
    </row>
    <row r="206" spans="3:29" ht="22">
      <c r="C206" s="288">
        <v>200</v>
      </c>
      <c r="D206" s="289"/>
      <c r="E206" s="289" t="str">
        <f>IF(J206="HOMIES", MAX(E$6:E205)+1, "")</f>
        <v/>
      </c>
      <c r="F206" s="289" t="str">
        <f t="shared" si="3"/>
        <v>RB61</v>
      </c>
      <c r="G206" s="289" t="s">
        <v>267</v>
      </c>
      <c r="H206" s="289">
        <v>61</v>
      </c>
      <c r="I206" s="289" t="s">
        <v>954</v>
      </c>
      <c r="J206" s="289"/>
      <c r="K206" s="290"/>
      <c r="L206" s="290"/>
      <c r="M206" s="289" t="s">
        <v>38</v>
      </c>
      <c r="N206" s="291">
        <f>_xlfn.XLOOKUP($M206,NFL!$F$7:$F$39,NFL!$G$7:$G$39,"",0)</f>
        <v>9</v>
      </c>
      <c r="O206" s="310" t="s">
        <v>1243</v>
      </c>
      <c r="P206" s="241"/>
      <c r="AB206">
        <v>61</v>
      </c>
      <c r="AC206" t="s">
        <v>267</v>
      </c>
    </row>
    <row r="207" spans="3:29">
      <c r="C207" s="288">
        <v>201</v>
      </c>
      <c r="D207" s="289"/>
      <c r="E207" s="289" t="str">
        <f>IF(J207="HOMIES", MAX(E$6:E206)+1, "")</f>
        <v/>
      </c>
      <c r="F207" s="289" t="str">
        <f t="shared" si="3"/>
        <v>DST9</v>
      </c>
      <c r="G207" s="289" t="s">
        <v>283</v>
      </c>
      <c r="H207" s="289">
        <v>9</v>
      </c>
      <c r="I207" s="289" t="s">
        <v>367</v>
      </c>
      <c r="J207" s="289"/>
      <c r="K207" s="290"/>
      <c r="L207" s="290"/>
      <c r="M207" s="289" t="s">
        <v>24</v>
      </c>
      <c r="N207" s="291">
        <f>_xlfn.XLOOKUP($M207,NFL!$F$7:$F$39,NFL!$G$7:$G$39,"",0)</f>
        <v>9</v>
      </c>
      <c r="O207" s="310" t="s">
        <v>1244</v>
      </c>
      <c r="P207" s="241"/>
      <c r="AB207">
        <v>9</v>
      </c>
      <c r="AC207" t="s">
        <v>283</v>
      </c>
    </row>
    <row r="208" spans="3:29">
      <c r="C208" s="288">
        <v>202</v>
      </c>
      <c r="D208" s="289"/>
      <c r="E208" s="289" t="str">
        <f>IF(J208="HOMIES", MAX(E$6:E207)+1, "")</f>
        <v/>
      </c>
      <c r="F208" s="289" t="str">
        <f t="shared" si="3"/>
        <v>K4</v>
      </c>
      <c r="G208" s="289" t="s">
        <v>273</v>
      </c>
      <c r="H208" s="289">
        <v>4</v>
      </c>
      <c r="I208" s="289" t="s">
        <v>642</v>
      </c>
      <c r="J208" s="289"/>
      <c r="K208" s="290"/>
      <c r="L208" s="290"/>
      <c r="M208" s="289" t="s">
        <v>46</v>
      </c>
      <c r="N208" s="291">
        <f>_xlfn.XLOOKUP($M208,NFL!$F$7:$F$39,NFL!$G$7:$G$39,"",0)</f>
        <v>10</v>
      </c>
      <c r="O208" s="310" t="s">
        <v>1245</v>
      </c>
      <c r="P208" s="241"/>
      <c r="AB208">
        <v>4</v>
      </c>
      <c r="AC208" t="s">
        <v>273</v>
      </c>
    </row>
    <row r="209" spans="3:29" ht="22">
      <c r="C209" s="288">
        <v>203</v>
      </c>
      <c r="D209" s="289"/>
      <c r="E209" s="289" t="str">
        <f>IF(J209="HOMIES", MAX(E$6:E208)+1, "")</f>
        <v/>
      </c>
      <c r="F209" s="289" t="str">
        <f t="shared" si="3"/>
        <v>QB27</v>
      </c>
      <c r="G209" s="289" t="s">
        <v>266</v>
      </c>
      <c r="H209" s="289">
        <v>27</v>
      </c>
      <c r="I209" s="289" t="s">
        <v>7</v>
      </c>
      <c r="J209" s="289"/>
      <c r="K209" s="290"/>
      <c r="L209" s="290"/>
      <c r="M209" s="289" t="s">
        <v>14</v>
      </c>
      <c r="N209" s="291">
        <f>_xlfn.XLOOKUP($M209,NFL!$F$7:$F$39,NFL!$G$7:$G$39,"",0)</f>
        <v>13</v>
      </c>
      <c r="O209" s="310" t="s">
        <v>1246</v>
      </c>
      <c r="P209" s="241"/>
      <c r="AB209">
        <v>27</v>
      </c>
      <c r="AC209" t="s">
        <v>266</v>
      </c>
    </row>
    <row r="210" spans="3:29">
      <c r="C210" s="288">
        <v>204</v>
      </c>
      <c r="D210" s="289"/>
      <c r="E210" s="289" t="str">
        <f>IF(J210="HOMIES", MAX(E$6:E209)+1, "")</f>
        <v/>
      </c>
      <c r="F210" s="289" t="str">
        <f t="shared" si="3"/>
        <v>DST10</v>
      </c>
      <c r="G210" s="289" t="s">
        <v>283</v>
      </c>
      <c r="H210" s="289">
        <v>10</v>
      </c>
      <c r="I210" s="289" t="s">
        <v>358</v>
      </c>
      <c r="J210" s="289"/>
      <c r="K210" s="290"/>
      <c r="L210" s="290"/>
      <c r="M210" s="289" t="s">
        <v>27</v>
      </c>
      <c r="N210" s="291">
        <f>_xlfn.XLOOKUP($M210,NFL!$F$7:$F$39,NFL!$G$7:$G$39,"",0)</f>
        <v>8</v>
      </c>
      <c r="O210" s="310" t="s">
        <v>1055</v>
      </c>
      <c r="P210" s="241"/>
      <c r="AB210">
        <v>10</v>
      </c>
      <c r="AC210" t="s">
        <v>283</v>
      </c>
    </row>
    <row r="211" spans="3:29">
      <c r="C211" s="288">
        <v>205</v>
      </c>
      <c r="D211" s="289"/>
      <c r="E211" s="289" t="str">
        <f>IF(J211="HOMIES", MAX(E$6:E210)+1, "")</f>
        <v/>
      </c>
      <c r="F211" s="289" t="str">
        <f t="shared" si="3"/>
        <v>DST11</v>
      </c>
      <c r="G211" s="289" t="s">
        <v>283</v>
      </c>
      <c r="H211" s="289">
        <v>11</v>
      </c>
      <c r="I211" s="289" t="s">
        <v>364</v>
      </c>
      <c r="J211" s="289"/>
      <c r="K211" s="290"/>
      <c r="L211" s="290"/>
      <c r="M211" s="289" t="s">
        <v>4</v>
      </c>
      <c r="N211" s="291">
        <f>_xlfn.XLOOKUP($M211,NFL!$F$7:$F$39,NFL!$G$7:$G$39,"",0)</f>
        <v>14</v>
      </c>
      <c r="O211" s="310"/>
      <c r="P211" s="241"/>
      <c r="AB211">
        <v>11</v>
      </c>
      <c r="AC211" t="s">
        <v>283</v>
      </c>
    </row>
    <row r="212" spans="3:29" ht="22">
      <c r="C212" s="288">
        <v>206</v>
      </c>
      <c r="D212" s="289"/>
      <c r="E212" s="289" t="str">
        <f>IF(J212="HOMIES", MAX(E$6:E211)+1, "")</f>
        <v/>
      </c>
      <c r="F212" s="289" t="str">
        <f t="shared" si="3"/>
        <v>RB62</v>
      </c>
      <c r="G212" s="289" t="s">
        <v>267</v>
      </c>
      <c r="H212" s="289">
        <v>62</v>
      </c>
      <c r="I212" s="289" t="s">
        <v>448</v>
      </c>
      <c r="J212" s="289"/>
      <c r="K212" s="290"/>
      <c r="L212" s="290"/>
      <c r="M212" s="289" t="s">
        <v>16</v>
      </c>
      <c r="N212" s="291">
        <f>_xlfn.XLOOKUP($M212,NFL!$F$7:$F$39,NFL!$G$7:$G$39,"",0)</f>
        <v>7</v>
      </c>
      <c r="O212" s="310" t="s">
        <v>1247</v>
      </c>
      <c r="P212" s="241"/>
      <c r="AB212">
        <v>62</v>
      </c>
      <c r="AC212" t="s">
        <v>267</v>
      </c>
    </row>
    <row r="213" spans="3:29" ht="22">
      <c r="C213" s="288">
        <v>207</v>
      </c>
      <c r="D213" s="289"/>
      <c r="E213" s="289" t="str">
        <f>IF(J213="HOMIES", MAX(E$6:E212)+1, "")</f>
        <v/>
      </c>
      <c r="F213" s="289" t="str">
        <f t="shared" si="3"/>
        <v>WR77</v>
      </c>
      <c r="G213" s="289" t="s">
        <v>268</v>
      </c>
      <c r="H213" s="289">
        <v>77</v>
      </c>
      <c r="I213" s="289" t="s">
        <v>952</v>
      </c>
      <c r="J213" s="289"/>
      <c r="K213" s="290"/>
      <c r="L213" s="290"/>
      <c r="M213" s="289" t="s">
        <v>53</v>
      </c>
      <c r="N213" s="291">
        <f>_xlfn.XLOOKUP($M213,NFL!$F$7:$F$39,NFL!$G$7:$G$39,"",0)</f>
        <v>9</v>
      </c>
      <c r="O213" s="310" t="s">
        <v>1248</v>
      </c>
      <c r="P213" s="241"/>
      <c r="AB213">
        <v>77</v>
      </c>
      <c r="AC213" t="s">
        <v>268</v>
      </c>
    </row>
    <row r="214" spans="3:29" ht="22">
      <c r="C214" s="288">
        <v>208</v>
      </c>
      <c r="D214" s="289"/>
      <c r="E214" s="289" t="str">
        <f>IF(J214="HOMIES", MAX(E$6:E213)+1, "")</f>
        <v/>
      </c>
      <c r="F214" s="289" t="str">
        <f t="shared" si="3"/>
        <v>K5</v>
      </c>
      <c r="G214" s="289" t="s">
        <v>273</v>
      </c>
      <c r="H214" s="289">
        <v>5</v>
      </c>
      <c r="I214" s="289" t="s">
        <v>216</v>
      </c>
      <c r="J214" s="289"/>
      <c r="K214" s="290"/>
      <c r="L214" s="290"/>
      <c r="M214" s="289" t="s">
        <v>433</v>
      </c>
      <c r="N214" s="291">
        <f>_xlfn.XLOOKUP($M214,NFL!$F$7:$F$39,NFL!$G$7:$G$39,"",0)</f>
        <v>6</v>
      </c>
      <c r="O214" s="310" t="s">
        <v>1249</v>
      </c>
      <c r="P214" s="241"/>
      <c r="AB214">
        <v>5</v>
      </c>
      <c r="AC214" t="s">
        <v>273</v>
      </c>
    </row>
    <row r="215" spans="3:29">
      <c r="C215" s="288">
        <v>209</v>
      </c>
      <c r="D215" s="289"/>
      <c r="E215" s="289" t="str">
        <f>IF(J215="HOMIES", MAX(E$6:E214)+1, "")</f>
        <v/>
      </c>
      <c r="F215" s="289" t="str">
        <f t="shared" si="3"/>
        <v>QB28</v>
      </c>
      <c r="G215" s="289" t="s">
        <v>266</v>
      </c>
      <c r="H215" s="289">
        <v>28</v>
      </c>
      <c r="I215" s="289" t="s">
        <v>593</v>
      </c>
      <c r="J215" s="289"/>
      <c r="K215" s="290"/>
      <c r="L215" s="290"/>
      <c r="M215" s="289" t="s">
        <v>42</v>
      </c>
      <c r="N215" s="291">
        <f>_xlfn.XLOOKUP($M215,NFL!$F$7:$F$39,NFL!$G$7:$G$39,"",0)</f>
        <v>10</v>
      </c>
      <c r="O215" s="310" t="s">
        <v>1250</v>
      </c>
      <c r="P215" s="241"/>
      <c r="AB215">
        <v>28</v>
      </c>
      <c r="AC215" t="s">
        <v>266</v>
      </c>
    </row>
    <row r="216" spans="3:29" ht="22">
      <c r="C216" s="288">
        <v>210</v>
      </c>
      <c r="D216" s="289"/>
      <c r="E216" s="289" t="str">
        <f>IF(J216="HOMIES", MAX(E$6:E215)+1, "")</f>
        <v/>
      </c>
      <c r="F216" s="289" t="str">
        <f t="shared" si="3"/>
        <v>RB63</v>
      </c>
      <c r="G216" s="289" t="s">
        <v>267</v>
      </c>
      <c r="H216" s="289">
        <v>63</v>
      </c>
      <c r="I216" s="289" t="s">
        <v>454</v>
      </c>
      <c r="J216" s="289"/>
      <c r="K216" s="290"/>
      <c r="L216" s="290"/>
      <c r="M216" s="289" t="s">
        <v>22</v>
      </c>
      <c r="N216" s="291">
        <f>_xlfn.XLOOKUP($M216,NFL!$F$7:$F$39,NFL!$G$7:$G$39,"",0)</f>
        <v>13</v>
      </c>
      <c r="O216" s="310" t="s">
        <v>1251</v>
      </c>
      <c r="P216" s="241"/>
      <c r="AB216">
        <v>63</v>
      </c>
      <c r="AC216" t="s">
        <v>267</v>
      </c>
    </row>
    <row r="217" spans="3:29">
      <c r="C217" s="288">
        <v>211</v>
      </c>
      <c r="D217" s="289"/>
      <c r="E217" s="289" t="str">
        <f>IF(J217="HOMIES", MAX(E$6:E216)+1, "")</f>
        <v/>
      </c>
      <c r="F217" s="289" t="str">
        <f t="shared" si="3"/>
        <v>K6</v>
      </c>
      <c r="G217" s="289" t="s">
        <v>273</v>
      </c>
      <c r="H217" s="289">
        <v>6</v>
      </c>
      <c r="I217" s="289" t="s">
        <v>204</v>
      </c>
      <c r="J217" s="289"/>
      <c r="K217" s="290"/>
      <c r="L217" s="290"/>
      <c r="M217" s="289" t="s">
        <v>1</v>
      </c>
      <c r="N217" s="291">
        <f>_xlfn.XLOOKUP($M217,NFL!$F$7:$F$39,NFL!$G$7:$G$39,"",0)</f>
        <v>8</v>
      </c>
      <c r="O217" s="310" t="s">
        <v>1252</v>
      </c>
      <c r="P217" s="241"/>
      <c r="AB217">
        <v>6</v>
      </c>
      <c r="AC217" t="s">
        <v>273</v>
      </c>
    </row>
    <row r="218" spans="3:29" ht="22">
      <c r="C218" s="288">
        <v>212</v>
      </c>
      <c r="D218" s="289"/>
      <c r="E218" s="289" t="str">
        <f>IF(J218="HOMIES", MAX(E$6:E217)+1, "")</f>
        <v/>
      </c>
      <c r="F218" s="289" t="str">
        <f t="shared" si="3"/>
        <v>WR78</v>
      </c>
      <c r="G218" s="289" t="s">
        <v>268</v>
      </c>
      <c r="H218" s="289">
        <v>78</v>
      </c>
      <c r="I218" s="289" t="s">
        <v>953</v>
      </c>
      <c r="J218" s="289"/>
      <c r="K218" s="290"/>
      <c r="L218" s="290"/>
      <c r="M218" s="289" t="s">
        <v>2</v>
      </c>
      <c r="N218" s="291">
        <f>_xlfn.XLOOKUP($M218,NFL!$F$7:$F$39,NFL!$G$7:$G$39,"",0)</f>
        <v>14</v>
      </c>
      <c r="O218" s="310" t="s">
        <v>1253</v>
      </c>
      <c r="P218" s="241"/>
      <c r="AB218">
        <v>78</v>
      </c>
      <c r="AC218" t="s">
        <v>268</v>
      </c>
    </row>
    <row r="219" spans="3:29" ht="22">
      <c r="C219" s="288">
        <v>213</v>
      </c>
      <c r="D219" s="289"/>
      <c r="E219" s="289" t="str">
        <f>IF(J219="HOMIES", MAX(E$6:E218)+1, "")</f>
        <v/>
      </c>
      <c r="F219" s="289" t="str">
        <f t="shared" si="3"/>
        <v>TE27</v>
      </c>
      <c r="G219" s="289" t="s">
        <v>269</v>
      </c>
      <c r="H219" s="289">
        <v>27</v>
      </c>
      <c r="I219" s="289" t="s">
        <v>622</v>
      </c>
      <c r="J219" s="289"/>
      <c r="K219" s="290"/>
      <c r="L219" s="290"/>
      <c r="M219" s="289" t="s">
        <v>2</v>
      </c>
      <c r="N219" s="291">
        <f>_xlfn.XLOOKUP($M219,NFL!$F$7:$F$39,NFL!$G$7:$G$39,"",0)</f>
        <v>14</v>
      </c>
      <c r="O219" s="310" t="s">
        <v>1056</v>
      </c>
      <c r="P219" s="241"/>
      <c r="AB219">
        <v>27</v>
      </c>
      <c r="AC219" t="s">
        <v>269</v>
      </c>
    </row>
    <row r="220" spans="3:29">
      <c r="C220" s="288">
        <v>214</v>
      </c>
      <c r="D220" s="289"/>
      <c r="E220" s="289" t="str">
        <f>IF(J220="HOMIES", MAX(E$6:E219)+1, "")</f>
        <v/>
      </c>
      <c r="F220" s="289" t="str">
        <f t="shared" si="3"/>
        <v>DST12</v>
      </c>
      <c r="G220" s="289" t="s">
        <v>283</v>
      </c>
      <c r="H220" s="289">
        <v>12</v>
      </c>
      <c r="I220" s="289" t="s">
        <v>360</v>
      </c>
      <c r="J220" s="289"/>
      <c r="K220" s="290"/>
      <c r="L220" s="290"/>
      <c r="M220" s="289" t="s">
        <v>1</v>
      </c>
      <c r="N220" s="291">
        <f>_xlfn.XLOOKUP($M220,NFL!$F$7:$F$39,NFL!$G$7:$G$39,"",0)</f>
        <v>8</v>
      </c>
      <c r="O220" s="310" t="s">
        <v>1254</v>
      </c>
      <c r="P220" s="241"/>
      <c r="AB220">
        <v>12</v>
      </c>
      <c r="AC220" t="s">
        <v>283</v>
      </c>
    </row>
    <row r="221" spans="3:29" ht="22">
      <c r="C221" s="288">
        <v>215</v>
      </c>
      <c r="D221" s="289"/>
      <c r="E221" s="289" t="str">
        <f>IF(J221="HOMIES", MAX(E$6:E220)+1, "")</f>
        <v/>
      </c>
      <c r="F221" s="289" t="str">
        <f t="shared" si="3"/>
        <v>K7</v>
      </c>
      <c r="G221" s="289" t="s">
        <v>273</v>
      </c>
      <c r="H221" s="289">
        <v>7</v>
      </c>
      <c r="I221" s="289" t="s">
        <v>602</v>
      </c>
      <c r="J221" s="289"/>
      <c r="K221" s="290"/>
      <c r="L221" s="290"/>
      <c r="M221" s="289" t="s">
        <v>18</v>
      </c>
      <c r="N221" s="291">
        <f>_xlfn.XLOOKUP($M221,NFL!$F$7:$F$39,NFL!$G$7:$G$39,"",0)</f>
        <v>11</v>
      </c>
      <c r="O221" s="310" t="s">
        <v>1255</v>
      </c>
      <c r="P221" s="241"/>
      <c r="AB221">
        <v>7</v>
      </c>
      <c r="AC221" t="s">
        <v>273</v>
      </c>
    </row>
    <row r="222" spans="3:29" ht="22">
      <c r="C222" s="288">
        <v>216</v>
      </c>
      <c r="D222" s="289"/>
      <c r="E222" s="289" t="str">
        <f>IF(J222="HOMIES", MAX(E$6:E221)+1, "")</f>
        <v/>
      </c>
      <c r="F222" s="289" t="str">
        <f t="shared" si="3"/>
        <v>WR79</v>
      </c>
      <c r="G222" s="289" t="s">
        <v>268</v>
      </c>
      <c r="H222" s="289">
        <v>79</v>
      </c>
      <c r="I222" s="289" t="s">
        <v>166</v>
      </c>
      <c r="J222" s="289"/>
      <c r="K222" s="290"/>
      <c r="L222" s="290"/>
      <c r="M222" s="289" t="s">
        <v>2</v>
      </c>
      <c r="N222" s="291">
        <f>_xlfn.XLOOKUP($M222,NFL!$F$7:$F$39,NFL!$G$7:$G$39,"",0)</f>
        <v>14</v>
      </c>
      <c r="O222" s="310" t="s">
        <v>1256</v>
      </c>
      <c r="P222" s="241"/>
      <c r="AB222">
        <v>79</v>
      </c>
      <c r="AC222" t="s">
        <v>268</v>
      </c>
    </row>
    <row r="223" spans="3:29">
      <c r="C223" s="288">
        <v>217</v>
      </c>
      <c r="D223" s="289"/>
      <c r="E223" s="289" t="str">
        <f>IF(J223="HOMIES", MAX(E$6:E222)+1, "")</f>
        <v/>
      </c>
      <c r="F223" s="289" t="str">
        <f t="shared" si="3"/>
        <v>DST13</v>
      </c>
      <c r="G223" s="289" t="s">
        <v>283</v>
      </c>
      <c r="H223" s="289">
        <v>13</v>
      </c>
      <c r="I223" s="289" t="s">
        <v>387</v>
      </c>
      <c r="J223" s="289"/>
      <c r="K223" s="290"/>
      <c r="L223" s="290"/>
      <c r="M223" s="289" t="s">
        <v>51</v>
      </c>
      <c r="N223" s="291">
        <f>_xlfn.XLOOKUP($M223,NFL!$F$7:$F$39,NFL!$G$7:$G$39,"",0)</f>
        <v>11</v>
      </c>
      <c r="O223" s="310" t="s">
        <v>1257</v>
      </c>
      <c r="P223" s="241"/>
      <c r="AB223">
        <v>13</v>
      </c>
      <c r="AC223" t="s">
        <v>283</v>
      </c>
    </row>
    <row r="224" spans="3:29">
      <c r="C224" s="288">
        <v>218</v>
      </c>
      <c r="D224" s="289"/>
      <c r="E224" s="289" t="str">
        <f>IF(J224="HOMIES", MAX(E$6:E223)+1, "")</f>
        <v/>
      </c>
      <c r="F224" s="289" t="str">
        <f t="shared" si="3"/>
        <v>WR80</v>
      </c>
      <c r="G224" s="289" t="s">
        <v>268</v>
      </c>
      <c r="H224" s="289">
        <v>80</v>
      </c>
      <c r="I224" s="289" t="s">
        <v>619</v>
      </c>
      <c r="J224" s="289"/>
      <c r="K224" s="290"/>
      <c r="L224" s="290"/>
      <c r="M224" s="289" t="s">
        <v>8</v>
      </c>
      <c r="N224" s="291">
        <f>_xlfn.XLOOKUP($M224,NFL!$F$7:$F$39,NFL!$G$7:$G$39,"",0)</f>
        <v>9</v>
      </c>
      <c r="O224" s="310" t="s">
        <v>1258</v>
      </c>
      <c r="P224" s="241"/>
      <c r="AB224">
        <v>80</v>
      </c>
      <c r="AC224" t="s">
        <v>268</v>
      </c>
    </row>
    <row r="225" spans="3:29" ht="22">
      <c r="C225" s="288">
        <v>219</v>
      </c>
      <c r="D225" s="289"/>
      <c r="E225" s="289" t="str">
        <f>IF(J225="HOMIES", MAX(E$6:E224)+1, "")</f>
        <v/>
      </c>
      <c r="F225" s="289" t="str">
        <f t="shared" si="3"/>
        <v>RB64</v>
      </c>
      <c r="G225" s="289" t="s">
        <v>267</v>
      </c>
      <c r="H225" s="289">
        <v>64</v>
      </c>
      <c r="I225" s="289" t="s">
        <v>600</v>
      </c>
      <c r="J225" s="289"/>
      <c r="K225" s="290"/>
      <c r="L225" s="290"/>
      <c r="M225" s="289" t="s">
        <v>38</v>
      </c>
      <c r="N225" s="291">
        <f>_xlfn.XLOOKUP($M225,NFL!$F$7:$F$39,NFL!$G$7:$G$39,"",0)</f>
        <v>9</v>
      </c>
      <c r="O225" s="310" t="s">
        <v>1259</v>
      </c>
      <c r="P225" s="241"/>
      <c r="AB225">
        <v>64</v>
      </c>
      <c r="AC225" t="s">
        <v>267</v>
      </c>
    </row>
    <row r="226" spans="3:29">
      <c r="C226" s="288">
        <v>220</v>
      </c>
      <c r="D226" s="289"/>
      <c r="E226" s="289" t="str">
        <f>IF(J226="HOMIES", MAX(E$6:E225)+1, "")</f>
        <v/>
      </c>
      <c r="F226" s="289" t="str">
        <f t="shared" si="3"/>
        <v>DST14</v>
      </c>
      <c r="G226" s="289" t="s">
        <v>283</v>
      </c>
      <c r="H226" s="289">
        <v>14</v>
      </c>
      <c r="I226" s="289" t="s">
        <v>373</v>
      </c>
      <c r="J226" s="289"/>
      <c r="K226" s="290"/>
      <c r="L226" s="290"/>
      <c r="M226" s="289" t="s">
        <v>29</v>
      </c>
      <c r="N226" s="291">
        <f>_xlfn.XLOOKUP($M226,NFL!$F$7:$F$39,NFL!$G$7:$G$39,"",0)</f>
        <v>10</v>
      </c>
      <c r="O226" s="310" t="s">
        <v>1057</v>
      </c>
      <c r="P226" s="241"/>
      <c r="AB226">
        <v>14</v>
      </c>
      <c r="AC226" t="s">
        <v>283</v>
      </c>
    </row>
    <row r="227" spans="3:29">
      <c r="C227" s="288">
        <v>221</v>
      </c>
      <c r="D227" s="289"/>
      <c r="E227" s="289" t="str">
        <f>IF(J227="HOMIES", MAX(E$6:E226)+1, "")</f>
        <v/>
      </c>
      <c r="F227" s="289" t="str">
        <f t="shared" si="3"/>
        <v>K8</v>
      </c>
      <c r="G227" s="289" t="s">
        <v>273</v>
      </c>
      <c r="H227" s="289">
        <v>8</v>
      </c>
      <c r="I227" s="289" t="s">
        <v>209</v>
      </c>
      <c r="J227" s="289"/>
      <c r="K227" s="290"/>
      <c r="L227" s="290"/>
      <c r="M227" s="289" t="s">
        <v>22</v>
      </c>
      <c r="N227" s="291">
        <f>_xlfn.XLOOKUP($M227,NFL!$F$7:$F$39,NFL!$G$7:$G$39,"",0)</f>
        <v>13</v>
      </c>
      <c r="O227" s="310" t="s">
        <v>1260</v>
      </c>
      <c r="P227" s="241"/>
      <c r="AB227">
        <v>8</v>
      </c>
      <c r="AC227" t="s">
        <v>273</v>
      </c>
    </row>
    <row r="228" spans="3:29">
      <c r="C228" s="288">
        <v>222</v>
      </c>
      <c r="D228" s="289"/>
      <c r="E228" s="289" t="str">
        <f>IF(J228="HOMIES", MAX(E$6:E227)+1, "")</f>
        <v/>
      </c>
      <c r="F228" s="289" t="str">
        <f t="shared" si="3"/>
        <v>DST15</v>
      </c>
      <c r="G228" s="289" t="s">
        <v>283</v>
      </c>
      <c r="H228" s="289">
        <v>15</v>
      </c>
      <c r="I228" s="289" t="s">
        <v>368</v>
      </c>
      <c r="J228" s="289"/>
      <c r="K228" s="290"/>
      <c r="L228" s="290"/>
      <c r="M228" s="289" t="s">
        <v>8</v>
      </c>
      <c r="N228" s="291">
        <f>_xlfn.XLOOKUP($M228,NFL!$F$7:$F$39,NFL!$G$7:$G$39,"",0)</f>
        <v>9</v>
      </c>
      <c r="O228" s="310" t="s">
        <v>1261</v>
      </c>
      <c r="P228" s="241"/>
      <c r="AB228">
        <v>15</v>
      </c>
      <c r="AC228" t="s">
        <v>283</v>
      </c>
    </row>
    <row r="229" spans="3:29" ht="33">
      <c r="C229" s="288">
        <v>223</v>
      </c>
      <c r="D229" s="289"/>
      <c r="E229" s="289" t="str">
        <f>IF(J229="HOMIES", MAX(E$6:E228)+1, "")</f>
        <v/>
      </c>
      <c r="F229" s="289" t="str">
        <f>CONCATENATE($G229&amp;$H229)</f>
        <v>RB65</v>
      </c>
      <c r="G229" s="289" t="s">
        <v>267</v>
      </c>
      <c r="H229" s="289">
        <v>65</v>
      </c>
      <c r="I229" s="289" t="s">
        <v>98</v>
      </c>
      <c r="J229" s="289"/>
      <c r="K229" s="290"/>
      <c r="L229" s="290"/>
      <c r="M229" s="289" t="s">
        <v>1</v>
      </c>
      <c r="N229" s="291">
        <f>_xlfn.XLOOKUP($M229,NFL!$F$7:$F$39,NFL!$G$7:$G$39,"",0)</f>
        <v>8</v>
      </c>
      <c r="O229" s="310" t="s">
        <v>1262</v>
      </c>
      <c r="P229" s="241"/>
      <c r="AB229">
        <v>65</v>
      </c>
      <c r="AC229" t="s">
        <v>267</v>
      </c>
    </row>
    <row r="230" spans="3:29">
      <c r="C230" s="288">
        <v>224</v>
      </c>
      <c r="D230" s="289"/>
      <c r="E230" s="289" t="str">
        <f>IF(J230="HOMIES", MAX(E$6:E229)+1, "")</f>
        <v/>
      </c>
      <c r="F230" s="289" t="str">
        <f t="shared" si="3"/>
        <v>QB29</v>
      </c>
      <c r="G230" s="289" t="s">
        <v>266</v>
      </c>
      <c r="H230" s="289">
        <v>29</v>
      </c>
      <c r="I230" s="289" t="s">
        <v>47</v>
      </c>
      <c r="J230" s="289"/>
      <c r="K230" s="290"/>
      <c r="L230" s="290"/>
      <c r="M230" s="289" t="s">
        <v>10</v>
      </c>
      <c r="N230" s="291">
        <f>_xlfn.XLOOKUP($M230,NFL!$F$7:$F$39,NFL!$G$7:$G$39,"",0)</f>
        <v>14</v>
      </c>
      <c r="O230" s="310" t="s">
        <v>1263</v>
      </c>
      <c r="P230" s="241"/>
      <c r="AB230">
        <v>29</v>
      </c>
      <c r="AC230" t="s">
        <v>266</v>
      </c>
    </row>
    <row r="231" spans="3:29">
      <c r="C231" s="288">
        <v>225</v>
      </c>
      <c r="D231" s="289"/>
      <c r="E231" s="289" t="str">
        <f>IF(J231="HOMIES", MAX(E$6:E230)+1, "")</f>
        <v/>
      </c>
      <c r="F231" s="289" t="str">
        <f t="shared" si="3"/>
        <v>DST16</v>
      </c>
      <c r="G231" s="289" t="s">
        <v>283</v>
      </c>
      <c r="H231" s="289">
        <v>16</v>
      </c>
      <c r="I231" s="289" t="s">
        <v>380</v>
      </c>
      <c r="J231" s="289"/>
      <c r="K231" s="290"/>
      <c r="L231" s="290"/>
      <c r="M231" s="289" t="s">
        <v>25</v>
      </c>
      <c r="N231" s="291">
        <f>_xlfn.XLOOKUP($M231,NFL!$F$7:$F$39,NFL!$G$7:$G$39,"",0)</f>
        <v>9</v>
      </c>
      <c r="O231" s="310"/>
      <c r="P231" s="241"/>
      <c r="AB231">
        <v>16</v>
      </c>
      <c r="AC231" t="s">
        <v>283</v>
      </c>
    </row>
    <row r="232" spans="3:29" ht="22">
      <c r="C232" s="288">
        <v>226</v>
      </c>
      <c r="D232" s="289"/>
      <c r="E232" s="289" t="str">
        <f>IF(J232="HOMIES", MAX(E$6:E231)+1, "")</f>
        <v/>
      </c>
      <c r="F232" s="289" t="str">
        <f t="shared" si="3"/>
        <v>WR81</v>
      </c>
      <c r="G232" s="289" t="s">
        <v>268</v>
      </c>
      <c r="H232" s="289">
        <v>81</v>
      </c>
      <c r="I232" s="289" t="s">
        <v>664</v>
      </c>
      <c r="J232" s="289"/>
      <c r="K232" s="290"/>
      <c r="L232" s="290"/>
      <c r="M232" s="289" t="s">
        <v>49</v>
      </c>
      <c r="N232" s="291">
        <f>_xlfn.XLOOKUP($M232,NFL!$F$7:$F$39,NFL!$G$7:$G$39,"",0)</f>
        <v>11</v>
      </c>
      <c r="O232" s="310" t="s">
        <v>1264</v>
      </c>
      <c r="P232" s="241"/>
      <c r="AB232">
        <v>81</v>
      </c>
      <c r="AC232" t="s">
        <v>268</v>
      </c>
    </row>
    <row r="233" spans="3:29" ht="22">
      <c r="C233" s="288">
        <v>227</v>
      </c>
      <c r="D233" s="289"/>
      <c r="E233" s="289" t="str">
        <f>IF(J233="HOMIES", MAX(E$6:E232)+1, "")</f>
        <v/>
      </c>
      <c r="F233" s="289" t="str">
        <f t="shared" si="3"/>
        <v>RB66</v>
      </c>
      <c r="G233" s="289" t="s">
        <v>267</v>
      </c>
      <c r="H233" s="289">
        <v>66</v>
      </c>
      <c r="I233" s="289" t="s">
        <v>614</v>
      </c>
      <c r="J233" s="289"/>
      <c r="K233" s="290"/>
      <c r="L233" s="290"/>
      <c r="M233" s="289" t="s">
        <v>46</v>
      </c>
      <c r="N233" s="291">
        <f>_xlfn.XLOOKUP($M233,NFL!$F$7:$F$39,NFL!$G$7:$G$39,"",0)</f>
        <v>10</v>
      </c>
      <c r="O233" s="310" t="s">
        <v>1265</v>
      </c>
      <c r="P233" s="241"/>
      <c r="AB233">
        <v>66</v>
      </c>
      <c r="AC233" t="s">
        <v>267</v>
      </c>
    </row>
    <row r="234" spans="3:29">
      <c r="C234" s="288">
        <v>228</v>
      </c>
      <c r="D234" s="289"/>
      <c r="E234" s="289" t="str">
        <f>IF(J234="HOMIES", MAX(E$6:E233)+1, "")</f>
        <v/>
      </c>
      <c r="F234" s="289" t="str">
        <f t="shared" si="3"/>
        <v>K9</v>
      </c>
      <c r="G234" s="289" t="s">
        <v>273</v>
      </c>
      <c r="H234" s="289">
        <v>9</v>
      </c>
      <c r="I234" s="289" t="s">
        <v>218</v>
      </c>
      <c r="J234" s="289"/>
      <c r="K234" s="290"/>
      <c r="L234" s="290"/>
      <c r="M234" s="289" t="s">
        <v>51</v>
      </c>
      <c r="N234" s="291">
        <f>_xlfn.XLOOKUP($M234,NFL!$F$7:$F$39,NFL!$G$7:$G$39,"",0)</f>
        <v>11</v>
      </c>
      <c r="O234" s="310" t="s">
        <v>1266</v>
      </c>
      <c r="P234" s="241"/>
      <c r="AB234">
        <v>9</v>
      </c>
      <c r="AC234" t="s">
        <v>273</v>
      </c>
    </row>
    <row r="235" spans="3:29" ht="22">
      <c r="C235" s="288">
        <v>229</v>
      </c>
      <c r="D235" s="289"/>
      <c r="E235" s="289" t="str">
        <f>IF(J235="HOMIES", MAX(E$6:E234)+1, "")</f>
        <v/>
      </c>
      <c r="F235" s="289" t="str">
        <f t="shared" si="3"/>
        <v>RB67</v>
      </c>
      <c r="G235" s="289" t="s">
        <v>267</v>
      </c>
      <c r="H235" s="289">
        <v>67</v>
      </c>
      <c r="I235" s="289" t="s">
        <v>956</v>
      </c>
      <c r="J235" s="289"/>
      <c r="K235" s="290"/>
      <c r="L235" s="290"/>
      <c r="M235" s="289" t="s">
        <v>8</v>
      </c>
      <c r="N235" s="291">
        <f>_xlfn.XLOOKUP($M235,NFL!$F$7:$F$39,NFL!$G$7:$G$39,"",0)</f>
        <v>9</v>
      </c>
      <c r="O235" s="310" t="s">
        <v>1267</v>
      </c>
      <c r="P235" s="241"/>
      <c r="AB235">
        <v>67</v>
      </c>
      <c r="AC235" t="s">
        <v>267</v>
      </c>
    </row>
    <row r="236" spans="3:29">
      <c r="C236" s="288">
        <v>230</v>
      </c>
      <c r="D236" s="289"/>
      <c r="E236" s="289" t="str">
        <f>IF(J236="HOMIES", MAX(E$6:E235)+1, "")</f>
        <v/>
      </c>
      <c r="F236" s="289" t="str">
        <f t="shared" si="3"/>
        <v>DST17</v>
      </c>
      <c r="G236" s="289" t="s">
        <v>283</v>
      </c>
      <c r="H236" s="289">
        <v>17</v>
      </c>
      <c r="I236" s="289" t="s">
        <v>381</v>
      </c>
      <c r="J236" s="289"/>
      <c r="K236" s="290"/>
      <c r="L236" s="290"/>
      <c r="M236" s="289" t="s">
        <v>16</v>
      </c>
      <c r="N236" s="291">
        <f>_xlfn.XLOOKUP($M236,NFL!$F$7:$F$39,NFL!$G$7:$G$39,"",0)</f>
        <v>7</v>
      </c>
      <c r="O236" s="310"/>
      <c r="P236" s="241"/>
      <c r="AB236">
        <v>17</v>
      </c>
      <c r="AC236" t="s">
        <v>283</v>
      </c>
    </row>
    <row r="237" spans="3:29">
      <c r="C237" s="288">
        <v>231</v>
      </c>
      <c r="D237" s="289"/>
      <c r="E237" s="289" t="str">
        <f>IF(J237="HOMIES", MAX(E$6:E236)+1, "")</f>
        <v/>
      </c>
      <c r="F237" s="289" t="str">
        <f t="shared" si="3"/>
        <v>K10</v>
      </c>
      <c r="G237" s="289" t="s">
        <v>273</v>
      </c>
      <c r="H237" s="289">
        <v>10</v>
      </c>
      <c r="I237" s="289" t="s">
        <v>596</v>
      </c>
      <c r="J237" s="289"/>
      <c r="K237" s="290"/>
      <c r="L237" s="290"/>
      <c r="M237" s="289" t="s">
        <v>2</v>
      </c>
      <c r="N237" s="291">
        <f>_xlfn.XLOOKUP($M237,NFL!$F$7:$F$39,NFL!$G$7:$G$39,"",0)</f>
        <v>14</v>
      </c>
      <c r="O237" s="310" t="s">
        <v>1268</v>
      </c>
      <c r="P237" s="241"/>
      <c r="AB237">
        <v>10</v>
      </c>
      <c r="AC237" t="s">
        <v>273</v>
      </c>
    </row>
    <row r="238" spans="3:29" ht="22">
      <c r="C238" s="288">
        <v>232</v>
      </c>
      <c r="D238" s="289"/>
      <c r="E238" s="289" t="str">
        <f>IF(J238="HOMIES", MAX(E$6:E237)+1, "")</f>
        <v/>
      </c>
      <c r="F238" s="289" t="str">
        <f t="shared" si="3"/>
        <v>WR82</v>
      </c>
      <c r="G238" s="289" t="s">
        <v>268</v>
      </c>
      <c r="H238" s="289">
        <v>82</v>
      </c>
      <c r="I238" s="289" t="s">
        <v>153</v>
      </c>
      <c r="J238" s="289"/>
      <c r="K238" s="290"/>
      <c r="L238" s="290"/>
      <c r="M238" s="289" t="s">
        <v>50</v>
      </c>
      <c r="N238" s="291">
        <f>_xlfn.XLOOKUP($M238,NFL!$F$7:$F$39,NFL!$G$7:$G$39,"",0)</f>
        <v>14</v>
      </c>
      <c r="O238" s="310" t="s">
        <v>1058</v>
      </c>
      <c r="P238" s="241"/>
      <c r="AB238">
        <v>82</v>
      </c>
      <c r="AC238" t="s">
        <v>268</v>
      </c>
    </row>
    <row r="239" spans="3:29" ht="22">
      <c r="C239" s="288">
        <v>233</v>
      </c>
      <c r="D239" s="289"/>
      <c r="E239" s="289" t="str">
        <f>IF(J239="HOMIES", MAX(E$6:E238)+1, "")</f>
        <v/>
      </c>
      <c r="F239" s="289" t="str">
        <f t="shared" si="3"/>
        <v>RB68</v>
      </c>
      <c r="G239" s="289" t="s">
        <v>267</v>
      </c>
      <c r="H239" s="289">
        <v>68</v>
      </c>
      <c r="I239" s="289" t="s">
        <v>443</v>
      </c>
      <c r="J239" s="289"/>
      <c r="K239" s="290"/>
      <c r="L239" s="290"/>
      <c r="M239" s="289" t="s">
        <v>1</v>
      </c>
      <c r="N239" s="291">
        <f>_xlfn.XLOOKUP($M239,NFL!$F$7:$F$39,NFL!$G$7:$G$39,"",0)</f>
        <v>8</v>
      </c>
      <c r="O239" s="310" t="s">
        <v>1059</v>
      </c>
      <c r="P239" s="241"/>
      <c r="AB239">
        <v>68</v>
      </c>
      <c r="AC239" t="s">
        <v>267</v>
      </c>
    </row>
    <row r="240" spans="3:29">
      <c r="C240" s="288">
        <v>234</v>
      </c>
      <c r="D240" s="289"/>
      <c r="E240" s="289" t="str">
        <f>IF(J240="HOMIES", MAX(E$6:E239)+1, "")</f>
        <v/>
      </c>
      <c r="F240" s="289" t="str">
        <f t="shared" si="3"/>
        <v>RB69</v>
      </c>
      <c r="G240" s="289" t="s">
        <v>267</v>
      </c>
      <c r="H240" s="289">
        <v>69</v>
      </c>
      <c r="I240" s="289" t="s">
        <v>458</v>
      </c>
      <c r="J240" s="289"/>
      <c r="K240" s="290"/>
      <c r="L240" s="290"/>
      <c r="M240" s="289" t="s">
        <v>22</v>
      </c>
      <c r="N240" s="291">
        <f>_xlfn.XLOOKUP($M240,NFL!$F$7:$F$39,NFL!$G$7:$G$39,"",0)</f>
        <v>13</v>
      </c>
      <c r="O240" s="310" t="s">
        <v>1060</v>
      </c>
      <c r="P240" s="241"/>
      <c r="AB240">
        <v>69</v>
      </c>
      <c r="AC240" t="s">
        <v>267</v>
      </c>
    </row>
    <row r="241" spans="3:29" ht="22">
      <c r="C241" s="288">
        <v>235</v>
      </c>
      <c r="D241" s="289"/>
      <c r="E241" s="289" t="str">
        <f>IF(J241="HOMIES", MAX(E$6:E240)+1, "")</f>
        <v/>
      </c>
      <c r="F241" s="289" t="str">
        <f t="shared" si="3"/>
        <v>TE28</v>
      </c>
      <c r="G241" s="289" t="s">
        <v>269</v>
      </c>
      <c r="H241" s="289">
        <v>28</v>
      </c>
      <c r="I241" s="289" t="s">
        <v>195</v>
      </c>
      <c r="J241" s="289"/>
      <c r="K241" s="290"/>
      <c r="L241" s="290"/>
      <c r="M241" s="289" t="s">
        <v>36</v>
      </c>
      <c r="N241" s="291">
        <f>_xlfn.XLOOKUP($M241,NFL!$F$7:$F$39,NFL!$G$7:$G$39,"",0)</f>
        <v>10</v>
      </c>
      <c r="O241" s="310" t="s">
        <v>1269</v>
      </c>
      <c r="P241" s="241"/>
      <c r="AB241">
        <v>28</v>
      </c>
      <c r="AC241" t="s">
        <v>269</v>
      </c>
    </row>
    <row r="242" spans="3:29">
      <c r="C242" s="288">
        <v>236</v>
      </c>
      <c r="D242" s="289"/>
      <c r="E242" s="289" t="str">
        <f>IF(J242="HOMIES", MAX(E$6:E241)+1, "")</f>
        <v/>
      </c>
      <c r="F242" s="289" t="str">
        <f t="shared" si="3"/>
        <v>RB70</v>
      </c>
      <c r="G242" s="289" t="s">
        <v>267</v>
      </c>
      <c r="H242" s="289">
        <v>70</v>
      </c>
      <c r="I242" s="289" t="s">
        <v>445</v>
      </c>
      <c r="J242" s="289"/>
      <c r="K242" s="290"/>
      <c r="L242" s="290"/>
      <c r="M242" s="289" t="s">
        <v>34</v>
      </c>
      <c r="N242" s="291">
        <f>_xlfn.XLOOKUP($M242,NFL!$F$7:$F$39,NFL!$G$7:$G$39,"",0)</f>
        <v>7</v>
      </c>
      <c r="O242" s="310"/>
      <c r="P242" s="241"/>
      <c r="AB242">
        <v>70</v>
      </c>
      <c r="AC242" t="s">
        <v>267</v>
      </c>
    </row>
    <row r="243" spans="3:29">
      <c r="C243" s="288">
        <v>237</v>
      </c>
      <c r="D243" s="289"/>
      <c r="E243" s="289" t="str">
        <f>IF(J243="HOMIES", MAX(E$6:E242)+1, "")</f>
        <v/>
      </c>
      <c r="F243" s="289" t="str">
        <f t="shared" si="3"/>
        <v>K11</v>
      </c>
      <c r="G243" s="289" t="s">
        <v>273</v>
      </c>
      <c r="H243" s="289">
        <v>11</v>
      </c>
      <c r="I243" s="289" t="s">
        <v>641</v>
      </c>
      <c r="J243" s="289"/>
      <c r="K243" s="290"/>
      <c r="L243" s="290"/>
      <c r="M243" s="289" t="s">
        <v>36</v>
      </c>
      <c r="N243" s="291">
        <f>_xlfn.XLOOKUP($M243,NFL!$F$7:$F$39,NFL!$G$7:$G$39,"",0)</f>
        <v>10</v>
      </c>
      <c r="O243" s="310" t="s">
        <v>1270</v>
      </c>
      <c r="P243" s="241"/>
      <c r="AB243">
        <v>11</v>
      </c>
      <c r="AC243" t="s">
        <v>273</v>
      </c>
    </row>
    <row r="244" spans="3:29">
      <c r="C244" s="288">
        <v>238</v>
      </c>
      <c r="D244" s="289"/>
      <c r="E244" s="289" t="str">
        <f>IF(J244="HOMIES", MAX(E$6:E243)+1, "")</f>
        <v/>
      </c>
      <c r="F244" s="289" t="str">
        <f t="shared" si="3"/>
        <v>WR83</v>
      </c>
      <c r="G244" s="289" t="s">
        <v>268</v>
      </c>
      <c r="H244" s="289">
        <v>83</v>
      </c>
      <c r="I244" s="289" t="s">
        <v>145</v>
      </c>
      <c r="J244" s="289"/>
      <c r="K244" s="290"/>
      <c r="L244" s="290"/>
      <c r="M244" s="289" t="s">
        <v>4</v>
      </c>
      <c r="N244" s="291">
        <f>_xlfn.XLOOKUP($M244,NFL!$F$7:$F$39,NFL!$G$7:$G$39,"",0)</f>
        <v>14</v>
      </c>
      <c r="O244" s="310" t="s">
        <v>1271</v>
      </c>
      <c r="P244" s="241"/>
      <c r="AB244">
        <v>83</v>
      </c>
      <c r="AC244" t="s">
        <v>268</v>
      </c>
    </row>
    <row r="245" spans="3:29" ht="22">
      <c r="C245" s="288">
        <v>239</v>
      </c>
      <c r="D245" s="289"/>
      <c r="E245" s="289" t="str">
        <f>IF(J245="HOMIES", MAX(E$6:E244)+1, "")</f>
        <v/>
      </c>
      <c r="F245" s="289" t="str">
        <f t="shared" si="3"/>
        <v>WR84</v>
      </c>
      <c r="G245" s="289" t="s">
        <v>268</v>
      </c>
      <c r="H245" s="289">
        <v>84</v>
      </c>
      <c r="I245" s="289" t="s">
        <v>133</v>
      </c>
      <c r="J245" s="289"/>
      <c r="K245" s="290"/>
      <c r="L245" s="290"/>
      <c r="M245" s="289" t="s">
        <v>22</v>
      </c>
      <c r="N245" s="291">
        <f>_xlfn.XLOOKUP($M245,NFL!$F$7:$F$39,NFL!$G$7:$G$39,"",0)</f>
        <v>13</v>
      </c>
      <c r="O245" s="310" t="s">
        <v>1272</v>
      </c>
      <c r="P245" s="241"/>
      <c r="AB245">
        <v>84</v>
      </c>
      <c r="AC245" t="s">
        <v>268</v>
      </c>
    </row>
    <row r="246" spans="3:29">
      <c r="C246" s="288">
        <v>240</v>
      </c>
      <c r="D246" s="289"/>
      <c r="E246" s="289" t="str">
        <f>IF(J246="HOMIES", MAX(E$6:E245)+1, "")</f>
        <v/>
      </c>
      <c r="F246" s="289" t="str">
        <f t="shared" si="3"/>
        <v>WR85</v>
      </c>
      <c r="G246" s="289" t="s">
        <v>268</v>
      </c>
      <c r="H246" s="289">
        <v>85</v>
      </c>
      <c r="I246" s="289" t="s">
        <v>612</v>
      </c>
      <c r="J246" s="289"/>
      <c r="K246" s="290"/>
      <c r="L246" s="290"/>
      <c r="M246" s="289" t="s">
        <v>36</v>
      </c>
      <c r="N246" s="291">
        <f>_xlfn.XLOOKUP($M246,NFL!$F$7:$F$39,NFL!$G$7:$G$39,"",0)</f>
        <v>10</v>
      </c>
      <c r="O246" s="310" t="s">
        <v>1273</v>
      </c>
      <c r="P246" s="241"/>
      <c r="AB246">
        <v>85</v>
      </c>
      <c r="AC246" t="s">
        <v>268</v>
      </c>
    </row>
    <row r="247" spans="3:29">
      <c r="C247" s="288">
        <v>241</v>
      </c>
      <c r="D247" s="289"/>
      <c r="E247" s="289" t="str">
        <f>IF(J247="HOMIES", MAX(E$6:E246)+1, "")</f>
        <v/>
      </c>
      <c r="F247" s="289" t="str">
        <f t="shared" si="3"/>
        <v>K12</v>
      </c>
      <c r="G247" s="289" t="s">
        <v>273</v>
      </c>
      <c r="H247" s="289">
        <v>12</v>
      </c>
      <c r="I247" s="289" t="s">
        <v>210</v>
      </c>
      <c r="J247" s="289"/>
      <c r="K247" s="290"/>
      <c r="L247" s="290"/>
      <c r="M247" s="289" t="s">
        <v>38</v>
      </c>
      <c r="N247" s="291">
        <f>_xlfn.XLOOKUP($M247,NFL!$F$7:$F$39,NFL!$G$7:$G$39,"",0)</f>
        <v>9</v>
      </c>
      <c r="O247" s="310" t="s">
        <v>1274</v>
      </c>
      <c r="P247" s="241"/>
      <c r="AB247">
        <v>12</v>
      </c>
      <c r="AC247" t="s">
        <v>273</v>
      </c>
    </row>
    <row r="248" spans="3:29">
      <c r="C248" s="288">
        <v>242</v>
      </c>
      <c r="D248" s="289"/>
      <c r="E248" s="289" t="str">
        <f>IF(J248="HOMIES", MAX(E$6:E247)+1, "")</f>
        <v/>
      </c>
      <c r="F248" s="289" t="str">
        <f t="shared" si="3"/>
        <v>K13</v>
      </c>
      <c r="G248" s="289" t="s">
        <v>273</v>
      </c>
      <c r="H248" s="289">
        <v>13</v>
      </c>
      <c r="I248" s="289" t="s">
        <v>213</v>
      </c>
      <c r="J248" s="289"/>
      <c r="K248" s="290"/>
      <c r="L248" s="290"/>
      <c r="M248" s="289" t="s">
        <v>52</v>
      </c>
      <c r="N248" s="291">
        <f>_xlfn.XLOOKUP($M248,NFL!$F$7:$F$39,NFL!$G$7:$G$39,"",0)</f>
        <v>9</v>
      </c>
      <c r="O248" s="310" t="s">
        <v>1275</v>
      </c>
      <c r="P248" s="241"/>
      <c r="AB248">
        <v>13</v>
      </c>
      <c r="AC248" t="s">
        <v>273</v>
      </c>
    </row>
    <row r="249" spans="3:29">
      <c r="C249" s="288">
        <v>243</v>
      </c>
      <c r="D249" s="289"/>
      <c r="E249" s="289" t="str">
        <f>IF(J249="HOMIES", MAX(E$6:E248)+1, "")</f>
        <v/>
      </c>
      <c r="F249" s="289" t="str">
        <f t="shared" si="3"/>
        <v>DST18</v>
      </c>
      <c r="G249" s="289" t="s">
        <v>283</v>
      </c>
      <c r="H249" s="289">
        <v>18</v>
      </c>
      <c r="I249" s="289" t="s">
        <v>375</v>
      </c>
      <c r="J249" s="289"/>
      <c r="K249" s="290"/>
      <c r="L249" s="290"/>
      <c r="M249" s="289" t="s">
        <v>22</v>
      </c>
      <c r="N249" s="291">
        <f>_xlfn.XLOOKUP($M249,NFL!$F$7:$F$39,NFL!$G$7:$G$39,"",0)</f>
        <v>13</v>
      </c>
      <c r="O249" s="310"/>
      <c r="P249" s="241"/>
      <c r="AB249">
        <v>18</v>
      </c>
      <c r="AC249" t="s">
        <v>283</v>
      </c>
    </row>
    <row r="250" spans="3:29" ht="22">
      <c r="C250" s="288">
        <v>244</v>
      </c>
      <c r="D250" s="289"/>
      <c r="E250" s="289" t="str">
        <f>IF(J250="HOMIES", MAX(E$6:E249)+1, "")</f>
        <v/>
      </c>
      <c r="F250" s="289" t="str">
        <f t="shared" si="3"/>
        <v>TE29</v>
      </c>
      <c r="G250" s="289" t="s">
        <v>269</v>
      </c>
      <c r="H250" s="289">
        <v>29</v>
      </c>
      <c r="I250" s="289" t="s">
        <v>192</v>
      </c>
      <c r="J250" s="289"/>
      <c r="K250" s="290"/>
      <c r="L250" s="290"/>
      <c r="M250" s="289" t="s">
        <v>18</v>
      </c>
      <c r="N250" s="291">
        <f>_xlfn.XLOOKUP($M250,NFL!$F$7:$F$39,NFL!$G$7:$G$39,"",0)</f>
        <v>11</v>
      </c>
      <c r="O250" s="310" t="s">
        <v>1061</v>
      </c>
      <c r="P250" s="241"/>
      <c r="AB250">
        <v>29</v>
      </c>
      <c r="AC250" t="s">
        <v>269</v>
      </c>
    </row>
    <row r="251" spans="3:29" ht="22">
      <c r="C251" s="288">
        <v>245</v>
      </c>
      <c r="D251" s="289"/>
      <c r="E251" s="289" t="str">
        <f>IF(J251="HOMIES", MAX(E$6:E250)+1, "")</f>
        <v/>
      </c>
      <c r="F251" s="289" t="str">
        <f t="shared" si="3"/>
        <v>WR86</v>
      </c>
      <c r="G251" s="289" t="s">
        <v>268</v>
      </c>
      <c r="H251" s="289">
        <v>86</v>
      </c>
      <c r="I251" s="289" t="s">
        <v>163</v>
      </c>
      <c r="J251" s="289"/>
      <c r="K251" s="290"/>
      <c r="L251" s="290"/>
      <c r="M251" s="289" t="s">
        <v>34</v>
      </c>
      <c r="N251" s="291">
        <f>_xlfn.XLOOKUP($M251,NFL!$F$7:$F$39,NFL!$G$7:$G$39,"",0)</f>
        <v>7</v>
      </c>
      <c r="O251" s="310" t="s">
        <v>1062</v>
      </c>
      <c r="P251" s="241"/>
      <c r="AB251">
        <v>86</v>
      </c>
      <c r="AC251" t="s">
        <v>268</v>
      </c>
    </row>
    <row r="252" spans="3:29">
      <c r="C252" s="288">
        <v>246</v>
      </c>
      <c r="D252" s="289"/>
      <c r="E252" s="289" t="str">
        <f>IF(J252="HOMIES", MAX(E$6:E251)+1, "")</f>
        <v/>
      </c>
      <c r="F252" s="289" t="str">
        <f t="shared" si="3"/>
        <v>DST19</v>
      </c>
      <c r="G252" s="289" t="s">
        <v>283</v>
      </c>
      <c r="H252" s="289">
        <v>19</v>
      </c>
      <c r="I252" s="289" t="s">
        <v>369</v>
      </c>
      <c r="J252" s="289"/>
      <c r="K252" s="290"/>
      <c r="L252" s="290"/>
      <c r="M252" s="289" t="s">
        <v>46</v>
      </c>
      <c r="N252" s="291">
        <f>_xlfn.XLOOKUP($M252,NFL!$F$7:$F$39,NFL!$G$7:$G$39,"",0)</f>
        <v>10</v>
      </c>
      <c r="O252" s="310"/>
      <c r="P252" s="241"/>
      <c r="AB252">
        <v>19</v>
      </c>
      <c r="AC252" t="s">
        <v>283</v>
      </c>
    </row>
    <row r="253" spans="3:29" ht="33">
      <c r="C253" s="288">
        <v>247</v>
      </c>
      <c r="D253" s="289"/>
      <c r="E253" s="289" t="str">
        <f>IF(J253="HOMIES", MAX(E$6:E252)+1, "")</f>
        <v/>
      </c>
      <c r="F253" s="289" t="str">
        <f t="shared" si="3"/>
        <v>RB71</v>
      </c>
      <c r="G253" s="289" t="s">
        <v>267</v>
      </c>
      <c r="H253" s="289">
        <v>71</v>
      </c>
      <c r="I253" s="289" t="s">
        <v>112</v>
      </c>
      <c r="J253" s="289"/>
      <c r="K253" s="290"/>
      <c r="L253" s="290"/>
      <c r="M253" s="289" t="s">
        <v>6</v>
      </c>
      <c r="N253" s="291">
        <f>_xlfn.XLOOKUP($M253,NFL!$F$7:$F$39,NFL!$G$7:$G$39,"",0)</f>
        <v>6</v>
      </c>
      <c r="O253" s="310" t="s">
        <v>1276</v>
      </c>
      <c r="P253" s="241"/>
      <c r="AB253">
        <v>71</v>
      </c>
      <c r="AC253" t="s">
        <v>267</v>
      </c>
    </row>
    <row r="254" spans="3:29" ht="22">
      <c r="C254" s="288">
        <v>248</v>
      </c>
      <c r="D254" s="289"/>
      <c r="E254" s="289" t="str">
        <f>IF(J254="HOMIES", MAX(E$6:E253)+1, "")</f>
        <v/>
      </c>
      <c r="F254" s="289" t="str">
        <f t="shared" si="3"/>
        <v>K14</v>
      </c>
      <c r="G254" s="289" t="s">
        <v>273</v>
      </c>
      <c r="H254" s="289">
        <v>14</v>
      </c>
      <c r="I254" s="289" t="s">
        <v>487</v>
      </c>
      <c r="J254" s="289"/>
      <c r="K254" s="290"/>
      <c r="L254" s="290"/>
      <c r="M254" s="289" t="s">
        <v>10</v>
      </c>
      <c r="N254" s="291">
        <f>_xlfn.XLOOKUP($M254,NFL!$F$7:$F$39,NFL!$G$7:$G$39,"",0)</f>
        <v>14</v>
      </c>
      <c r="O254" s="310" t="s">
        <v>1277</v>
      </c>
      <c r="P254" s="241"/>
      <c r="AB254">
        <v>14</v>
      </c>
      <c r="AC254" t="s">
        <v>273</v>
      </c>
    </row>
    <row r="255" spans="3:29" ht="22">
      <c r="C255" s="288">
        <v>249</v>
      </c>
      <c r="D255" s="289"/>
      <c r="E255" s="289" t="str">
        <f>IF(J255="HOMIES", MAX(E$6:E254)+1, "")</f>
        <v/>
      </c>
      <c r="F255" s="289" t="str">
        <f t="shared" si="3"/>
        <v>WR87</v>
      </c>
      <c r="G255" s="289" t="s">
        <v>268</v>
      </c>
      <c r="H255" s="289">
        <v>87</v>
      </c>
      <c r="I255" s="289" t="s">
        <v>957</v>
      </c>
      <c r="J255" s="289"/>
      <c r="K255" s="290"/>
      <c r="L255" s="290"/>
      <c r="M255" s="289" t="s">
        <v>8</v>
      </c>
      <c r="N255" s="291">
        <f>_xlfn.XLOOKUP($M255,NFL!$F$7:$F$39,NFL!$G$7:$G$39,"",0)</f>
        <v>9</v>
      </c>
      <c r="O255" s="310" t="s">
        <v>1278</v>
      </c>
      <c r="P255" s="241"/>
      <c r="AB255">
        <v>87</v>
      </c>
      <c r="AC255" t="s">
        <v>268</v>
      </c>
    </row>
    <row r="256" spans="3:29">
      <c r="C256" s="288">
        <v>250</v>
      </c>
      <c r="D256" s="289"/>
      <c r="E256" s="289" t="str">
        <f>IF(J256="HOMIES", MAX(E$6:E255)+1, "")</f>
        <v/>
      </c>
      <c r="F256" s="289" t="str">
        <f t="shared" si="3"/>
        <v>WR88</v>
      </c>
      <c r="G256" s="289" t="s">
        <v>268</v>
      </c>
      <c r="H256" s="289">
        <v>88</v>
      </c>
      <c r="I256" s="289" t="s">
        <v>170</v>
      </c>
      <c r="J256" s="289"/>
      <c r="K256" s="290"/>
      <c r="L256" s="290"/>
      <c r="M256" s="289" t="s">
        <v>4</v>
      </c>
      <c r="N256" s="291">
        <f>_xlfn.XLOOKUP($M256,NFL!$F$7:$F$39,NFL!$G$7:$G$39,"",0)</f>
        <v>14</v>
      </c>
      <c r="O256" s="310"/>
      <c r="P256" s="241"/>
      <c r="AB256">
        <v>88</v>
      </c>
      <c r="AC256" t="s">
        <v>268</v>
      </c>
    </row>
    <row r="257" spans="3:29">
      <c r="C257" s="288">
        <v>251</v>
      </c>
      <c r="D257" s="289"/>
      <c r="E257" s="289" t="str">
        <f>IF(J257="HOMIES", MAX(E$6:E256)+1, "")</f>
        <v/>
      </c>
      <c r="F257" s="289" t="str">
        <f t="shared" si="3"/>
        <v>RB72</v>
      </c>
      <c r="G257" s="289" t="s">
        <v>267</v>
      </c>
      <c r="H257" s="289">
        <v>72</v>
      </c>
      <c r="I257" s="289" t="s">
        <v>601</v>
      </c>
      <c r="J257" s="289"/>
      <c r="K257" s="290"/>
      <c r="L257" s="290"/>
      <c r="M257" s="289" t="s">
        <v>10</v>
      </c>
      <c r="N257" s="291">
        <f>_xlfn.XLOOKUP($M257,NFL!$F$7:$F$39,NFL!$G$7:$G$39,"",0)</f>
        <v>14</v>
      </c>
      <c r="O257" s="310" t="s">
        <v>1063</v>
      </c>
      <c r="P257" s="241"/>
      <c r="AB257">
        <v>72</v>
      </c>
      <c r="AC257" t="s">
        <v>267</v>
      </c>
    </row>
    <row r="258" spans="3:29">
      <c r="C258" s="288">
        <v>252</v>
      </c>
      <c r="D258" s="289"/>
      <c r="E258" s="289" t="str">
        <f>IF(J258="HOMIES", MAX(E$6:E257)+1, "")</f>
        <v/>
      </c>
      <c r="F258" s="289" t="str">
        <f t="shared" si="3"/>
        <v>RB73</v>
      </c>
      <c r="G258" s="289" t="s">
        <v>267</v>
      </c>
      <c r="H258" s="289">
        <v>73</v>
      </c>
      <c r="I258" s="289" t="s">
        <v>566</v>
      </c>
      <c r="J258" s="289"/>
      <c r="K258" s="290"/>
      <c r="L258" s="290"/>
      <c r="M258" s="289" t="s">
        <v>29</v>
      </c>
      <c r="N258" s="291">
        <f>_xlfn.XLOOKUP($M258,NFL!$F$7:$F$39,NFL!$G$7:$G$39,"",0)</f>
        <v>10</v>
      </c>
      <c r="O258" s="310"/>
      <c r="P258" s="241"/>
      <c r="AB258">
        <v>73</v>
      </c>
      <c r="AC258" t="s">
        <v>267</v>
      </c>
    </row>
    <row r="259" spans="3:29">
      <c r="C259" s="288">
        <v>253</v>
      </c>
      <c r="D259" s="289"/>
      <c r="E259" s="289" t="str">
        <f>IF(J259="HOMIES", MAX(E$6:E258)+1, "")</f>
        <v/>
      </c>
      <c r="F259" s="289" t="str">
        <f t="shared" si="3"/>
        <v>WR89</v>
      </c>
      <c r="G259" s="289" t="s">
        <v>268</v>
      </c>
      <c r="H259" s="289">
        <v>89</v>
      </c>
      <c r="I259" s="289" t="s">
        <v>151</v>
      </c>
      <c r="J259" s="289"/>
      <c r="K259" s="290"/>
      <c r="L259" s="290"/>
      <c r="M259" s="289" t="s">
        <v>53</v>
      </c>
      <c r="N259" s="291">
        <f>_xlfn.XLOOKUP($M259,NFL!$F$7:$F$39,NFL!$G$7:$G$39,"",0)</f>
        <v>9</v>
      </c>
      <c r="O259" s="310" t="s">
        <v>1279</v>
      </c>
      <c r="P259" s="241"/>
      <c r="AB259">
        <v>89</v>
      </c>
      <c r="AC259" t="s">
        <v>268</v>
      </c>
    </row>
    <row r="260" spans="3:29">
      <c r="C260" s="288">
        <v>254</v>
      </c>
      <c r="D260" s="289"/>
      <c r="E260" s="289" t="str">
        <f>IF(J260="HOMIES", MAX(E$6:E259)+1, "")</f>
        <v/>
      </c>
      <c r="F260" s="289" t="str">
        <f t="shared" si="3"/>
        <v>K15</v>
      </c>
      <c r="G260" s="289" t="s">
        <v>273</v>
      </c>
      <c r="H260" s="289">
        <v>15</v>
      </c>
      <c r="I260" s="289" t="s">
        <v>208</v>
      </c>
      <c r="J260" s="289"/>
      <c r="K260" s="290"/>
      <c r="L260" s="290"/>
      <c r="M260" s="289" t="s">
        <v>16</v>
      </c>
      <c r="N260" s="291">
        <f>_xlfn.XLOOKUP($M260,NFL!$F$7:$F$39,NFL!$G$7:$G$39,"",0)</f>
        <v>7</v>
      </c>
      <c r="O260" s="310"/>
      <c r="P260" s="241"/>
      <c r="AB260">
        <v>15</v>
      </c>
      <c r="AC260" t="s">
        <v>273</v>
      </c>
    </row>
    <row r="261" spans="3:29">
      <c r="C261" s="288">
        <v>255</v>
      </c>
      <c r="D261" s="289"/>
      <c r="E261" s="289" t="str">
        <f>IF(J261="HOMIES", MAX(E$6:E260)+1, "")</f>
        <v/>
      </c>
      <c r="F261" s="289" t="str">
        <f t="shared" si="3"/>
        <v>DST20</v>
      </c>
      <c r="G261" s="289" t="s">
        <v>283</v>
      </c>
      <c r="H261" s="289">
        <v>20</v>
      </c>
      <c r="I261" s="289" t="s">
        <v>377</v>
      </c>
      <c r="J261" s="289"/>
      <c r="K261" s="290"/>
      <c r="L261" s="290"/>
      <c r="M261" s="289" t="s">
        <v>48</v>
      </c>
      <c r="N261" s="291">
        <f>_xlfn.XLOOKUP($M261,NFL!$F$7:$F$39,NFL!$G$7:$G$39,"",0)</f>
        <v>6</v>
      </c>
      <c r="O261" s="310" t="s">
        <v>1064</v>
      </c>
      <c r="P261" s="241"/>
      <c r="AB261">
        <v>20</v>
      </c>
      <c r="AC261" t="s">
        <v>283</v>
      </c>
    </row>
    <row r="262" spans="3:29">
      <c r="C262" s="288">
        <v>256</v>
      </c>
      <c r="D262" s="289"/>
      <c r="E262" s="289" t="str">
        <f>IF(J262="HOMIES", MAX(E$6:E261)+1, "")</f>
        <v/>
      </c>
      <c r="F262" s="289" t="str">
        <f t="shared" si="3"/>
        <v>K16</v>
      </c>
      <c r="G262" s="289" t="s">
        <v>273</v>
      </c>
      <c r="H262" s="289">
        <v>16</v>
      </c>
      <c r="I262" s="289" t="s">
        <v>217</v>
      </c>
      <c r="J262" s="289"/>
      <c r="K262" s="290"/>
      <c r="L262" s="290"/>
      <c r="M262" s="289" t="s">
        <v>27</v>
      </c>
      <c r="N262" s="291">
        <f>_xlfn.XLOOKUP($M262,NFL!$F$7:$F$39,NFL!$G$7:$G$39,"",0)</f>
        <v>8</v>
      </c>
      <c r="O262" s="310" t="s">
        <v>1280</v>
      </c>
      <c r="P262" s="241"/>
      <c r="AB262">
        <v>16</v>
      </c>
      <c r="AC262" t="s">
        <v>273</v>
      </c>
    </row>
    <row r="263" spans="3:29" ht="22">
      <c r="C263" s="288">
        <v>257</v>
      </c>
      <c r="D263" s="289"/>
      <c r="E263" s="289" t="str">
        <f>IF(J263="HOMIES", MAX(E$6:E262)+1, "")</f>
        <v/>
      </c>
      <c r="F263" s="289" t="str">
        <f t="shared" si="3"/>
        <v>RB74</v>
      </c>
      <c r="G263" s="289" t="s">
        <v>267</v>
      </c>
      <c r="H263" s="289">
        <v>74</v>
      </c>
      <c r="I263" s="289" t="s">
        <v>574</v>
      </c>
      <c r="J263" s="289"/>
      <c r="K263" s="290"/>
      <c r="L263" s="290"/>
      <c r="M263" s="289" t="s">
        <v>38</v>
      </c>
      <c r="N263" s="291">
        <f>_xlfn.XLOOKUP($M263,NFL!$F$7:$F$39,NFL!$G$7:$G$39,"",0)</f>
        <v>9</v>
      </c>
      <c r="O263" s="310" t="s">
        <v>1281</v>
      </c>
      <c r="P263" s="241"/>
      <c r="AB263">
        <v>74</v>
      </c>
      <c r="AC263" t="s">
        <v>267</v>
      </c>
    </row>
    <row r="264" spans="3:29">
      <c r="C264" s="288">
        <v>258</v>
      </c>
      <c r="D264" s="289"/>
      <c r="E264" s="289" t="str">
        <f>IF(J264="HOMIES", MAX(E$6:E263)+1, "")</f>
        <v/>
      </c>
      <c r="F264" s="289" t="str">
        <f t="shared" ref="F264:F327" si="4">CONCATENATE($G264&amp;$H264)</f>
        <v>WR90</v>
      </c>
      <c r="G264" s="289" t="s">
        <v>268</v>
      </c>
      <c r="H264" s="289">
        <v>90</v>
      </c>
      <c r="I264" s="289" t="s">
        <v>628</v>
      </c>
      <c r="J264" s="289"/>
      <c r="K264" s="290"/>
      <c r="L264" s="290"/>
      <c r="M264" s="289" t="s">
        <v>32</v>
      </c>
      <c r="N264" s="291">
        <f>_xlfn.XLOOKUP($M264,NFL!$F$7:$F$39,NFL!$G$7:$G$39,"",0)</f>
        <v>14</v>
      </c>
      <c r="O264" s="310"/>
      <c r="P264" s="241"/>
      <c r="AB264">
        <v>90</v>
      </c>
      <c r="AC264" t="s">
        <v>268</v>
      </c>
    </row>
    <row r="265" spans="3:29" ht="22">
      <c r="C265" s="288">
        <v>259</v>
      </c>
      <c r="D265" s="289"/>
      <c r="E265" s="289" t="str">
        <f>IF(J265="HOMIES", MAX(E$6:E264)+1, "")</f>
        <v/>
      </c>
      <c r="F265" s="289" t="str">
        <f t="shared" si="4"/>
        <v>RB75</v>
      </c>
      <c r="G265" s="289" t="s">
        <v>267</v>
      </c>
      <c r="H265" s="289">
        <v>75</v>
      </c>
      <c r="I265" s="289" t="s">
        <v>598</v>
      </c>
      <c r="J265" s="289"/>
      <c r="K265" s="290"/>
      <c r="L265" s="290"/>
      <c r="M265" s="289" t="s">
        <v>14</v>
      </c>
      <c r="N265" s="291">
        <f>_xlfn.XLOOKUP($M265,NFL!$F$7:$F$39,NFL!$G$7:$G$39,"",0)</f>
        <v>13</v>
      </c>
      <c r="O265" s="310" t="s">
        <v>1282</v>
      </c>
      <c r="P265" s="241"/>
      <c r="AB265">
        <v>75</v>
      </c>
      <c r="AC265" t="s">
        <v>267</v>
      </c>
    </row>
    <row r="266" spans="3:29">
      <c r="C266" s="288">
        <v>260</v>
      </c>
      <c r="D266" s="289"/>
      <c r="E266" s="289" t="str">
        <f>IF(J266="HOMIES", MAX(E$6:E265)+1, "")</f>
        <v/>
      </c>
      <c r="F266" s="289" t="str">
        <f t="shared" si="4"/>
        <v>QB30</v>
      </c>
      <c r="G266" s="289" t="s">
        <v>266</v>
      </c>
      <c r="H266" s="289">
        <v>30</v>
      </c>
      <c r="I266" s="289" t="s">
        <v>5</v>
      </c>
      <c r="J266" s="289"/>
      <c r="K266" s="290"/>
      <c r="L266" s="290"/>
      <c r="M266" s="289" t="s">
        <v>8</v>
      </c>
      <c r="N266" s="291">
        <f>_xlfn.XLOOKUP($M266,NFL!$F$7:$F$39,NFL!$G$7:$G$39,"",0)</f>
        <v>9</v>
      </c>
      <c r="O266" s="310" t="s">
        <v>1283</v>
      </c>
      <c r="P266" s="241"/>
      <c r="AB266">
        <v>30</v>
      </c>
      <c r="AC266" t="s">
        <v>266</v>
      </c>
    </row>
    <row r="267" spans="3:29" ht="22">
      <c r="C267" s="288">
        <v>261</v>
      </c>
      <c r="D267" s="289"/>
      <c r="E267" s="289" t="str">
        <f>IF(J267="HOMIES", MAX(E$6:E266)+1, "")</f>
        <v/>
      </c>
      <c r="F267" s="289" t="str">
        <f t="shared" si="4"/>
        <v>RB76</v>
      </c>
      <c r="G267" s="289" t="s">
        <v>267</v>
      </c>
      <c r="H267" s="289">
        <v>76</v>
      </c>
      <c r="I267" s="289" t="s">
        <v>961</v>
      </c>
      <c r="J267" s="289"/>
      <c r="K267" s="290"/>
      <c r="L267" s="290"/>
      <c r="M267" s="289" t="s">
        <v>48</v>
      </c>
      <c r="N267" s="291">
        <f>_xlfn.XLOOKUP($M267,NFL!$F$7:$F$39,NFL!$G$7:$G$39,"",0)</f>
        <v>6</v>
      </c>
      <c r="O267" s="310" t="s">
        <v>1284</v>
      </c>
      <c r="P267" s="241"/>
      <c r="AB267">
        <v>76</v>
      </c>
      <c r="AC267" t="s">
        <v>267</v>
      </c>
    </row>
    <row r="268" spans="3:29" ht="22">
      <c r="C268" s="288">
        <v>262</v>
      </c>
      <c r="D268" s="289"/>
      <c r="E268" s="289" t="str">
        <f>IF(J268="HOMIES", MAX(E$6:E267)+1, "")</f>
        <v/>
      </c>
      <c r="F268" s="289" t="str">
        <f t="shared" si="4"/>
        <v>WR91</v>
      </c>
      <c r="G268" s="289" t="s">
        <v>268</v>
      </c>
      <c r="H268" s="289">
        <v>91</v>
      </c>
      <c r="I268" s="289" t="s">
        <v>471</v>
      </c>
      <c r="J268" s="289"/>
      <c r="K268" s="290"/>
      <c r="L268" s="290"/>
      <c r="M268" s="289" t="s">
        <v>49</v>
      </c>
      <c r="N268" s="291">
        <f>_xlfn.XLOOKUP($M268,NFL!$F$7:$F$39,NFL!$G$7:$G$39,"",0)</f>
        <v>11</v>
      </c>
      <c r="O268" s="310" t="s">
        <v>1285</v>
      </c>
      <c r="P268" s="241"/>
      <c r="AB268">
        <v>91</v>
      </c>
      <c r="AC268" t="s">
        <v>268</v>
      </c>
    </row>
    <row r="269" spans="3:29">
      <c r="C269" s="288">
        <v>263</v>
      </c>
      <c r="D269" s="289"/>
      <c r="E269" s="289" t="str">
        <f>IF(J269="HOMIES", MAX(E$6:E268)+1, "")</f>
        <v/>
      </c>
      <c r="F269" s="289" t="str">
        <f t="shared" si="4"/>
        <v>TE30</v>
      </c>
      <c r="G269" s="289" t="s">
        <v>269</v>
      </c>
      <c r="H269" s="289">
        <v>30</v>
      </c>
      <c r="I269" s="289" t="s">
        <v>200</v>
      </c>
      <c r="J269" s="289"/>
      <c r="K269" s="290"/>
      <c r="L269" s="290"/>
      <c r="M269" s="289" t="s">
        <v>42</v>
      </c>
      <c r="N269" s="291">
        <f>_xlfn.XLOOKUP($M269,NFL!$F$7:$F$39,NFL!$G$7:$G$39,"",0)</f>
        <v>10</v>
      </c>
      <c r="O269" s="310" t="s">
        <v>1286</v>
      </c>
      <c r="P269" s="241"/>
      <c r="AB269">
        <v>30</v>
      </c>
      <c r="AC269" t="s">
        <v>269</v>
      </c>
    </row>
    <row r="270" spans="3:29" ht="22">
      <c r="C270" s="288">
        <v>264</v>
      </c>
      <c r="D270" s="289"/>
      <c r="E270" s="289" t="str">
        <f>IF(J270="HOMIES", MAX(E$6:E269)+1, "")</f>
        <v/>
      </c>
      <c r="F270" s="289" t="str">
        <f t="shared" si="4"/>
        <v>WR92</v>
      </c>
      <c r="G270" s="289" t="s">
        <v>268</v>
      </c>
      <c r="H270" s="289">
        <v>92</v>
      </c>
      <c r="I270" s="289" t="s">
        <v>603</v>
      </c>
      <c r="J270" s="289"/>
      <c r="K270" s="290"/>
      <c r="L270" s="290"/>
      <c r="M270" s="289" t="s">
        <v>14</v>
      </c>
      <c r="N270" s="291">
        <f>_xlfn.XLOOKUP($M270,NFL!$F$7:$F$39,NFL!$G$7:$G$39,"",0)</f>
        <v>13</v>
      </c>
      <c r="O270" s="310" t="s">
        <v>1287</v>
      </c>
      <c r="P270" s="241"/>
      <c r="AB270">
        <v>92</v>
      </c>
      <c r="AC270" t="s">
        <v>268</v>
      </c>
    </row>
    <row r="271" spans="3:29">
      <c r="C271" s="288">
        <v>265</v>
      </c>
      <c r="D271" s="289"/>
      <c r="E271" s="289" t="str">
        <f>IF(J271="HOMIES", MAX(E$6:E270)+1, "")</f>
        <v/>
      </c>
      <c r="F271" s="289" t="str">
        <f t="shared" si="4"/>
        <v>DST21</v>
      </c>
      <c r="G271" s="289" t="s">
        <v>283</v>
      </c>
      <c r="H271" s="289">
        <v>21</v>
      </c>
      <c r="I271" s="289" t="s">
        <v>386</v>
      </c>
      <c r="J271" s="289"/>
      <c r="K271" s="290"/>
      <c r="L271" s="290"/>
      <c r="M271" s="289" t="s">
        <v>31</v>
      </c>
      <c r="N271" s="291">
        <f>_xlfn.XLOOKUP($M271,NFL!$F$7:$F$39,NFL!$G$7:$G$39,"",0)</f>
        <v>7</v>
      </c>
      <c r="O271" s="310"/>
      <c r="P271" s="241"/>
      <c r="AB271">
        <v>21</v>
      </c>
      <c r="AC271" t="s">
        <v>283</v>
      </c>
    </row>
    <row r="272" spans="3:29">
      <c r="C272" s="288">
        <v>266</v>
      </c>
      <c r="D272" s="289"/>
      <c r="E272" s="289" t="str">
        <f>IF(J272="HOMIES", MAX(E$6:E271)+1, "")</f>
        <v/>
      </c>
      <c r="F272" s="289" t="str">
        <f t="shared" si="4"/>
        <v>QB31</v>
      </c>
      <c r="G272" s="289" t="s">
        <v>266</v>
      </c>
      <c r="H272" s="289">
        <v>31</v>
      </c>
      <c r="I272" s="289" t="s">
        <v>958</v>
      </c>
      <c r="J272" s="289"/>
      <c r="K272" s="290"/>
      <c r="L272" s="290"/>
      <c r="M272" s="289" t="s">
        <v>25</v>
      </c>
      <c r="N272" s="291">
        <f>_xlfn.XLOOKUP($M272,NFL!$F$7:$F$39,NFL!$G$7:$G$39,"",0)</f>
        <v>9</v>
      </c>
      <c r="O272" s="310" t="s">
        <v>1288</v>
      </c>
      <c r="P272" s="241"/>
      <c r="AB272">
        <v>31</v>
      </c>
      <c r="AC272" t="s">
        <v>266</v>
      </c>
    </row>
    <row r="273" spans="3:29">
      <c r="C273" s="288">
        <v>267</v>
      </c>
      <c r="D273" s="289"/>
      <c r="E273" s="289" t="str">
        <f>IF(J273="HOMIES", MAX(E$6:E272)+1, "")</f>
        <v/>
      </c>
      <c r="F273" s="289" t="str">
        <f t="shared" si="4"/>
        <v>RB77</v>
      </c>
      <c r="G273" s="289" t="s">
        <v>267</v>
      </c>
      <c r="H273" s="289">
        <v>77</v>
      </c>
      <c r="I273" s="289" t="s">
        <v>101</v>
      </c>
      <c r="J273" s="289"/>
      <c r="K273" s="290"/>
      <c r="L273" s="290"/>
      <c r="M273" s="289" t="s">
        <v>53</v>
      </c>
      <c r="N273" s="291">
        <f>_xlfn.XLOOKUP($M273,NFL!$F$7:$F$39,NFL!$G$7:$G$39,"",0)</f>
        <v>9</v>
      </c>
      <c r="O273" s="310"/>
      <c r="P273" s="241"/>
      <c r="AB273">
        <v>77</v>
      </c>
      <c r="AC273" t="s">
        <v>267</v>
      </c>
    </row>
    <row r="274" spans="3:29">
      <c r="C274" s="288">
        <v>268</v>
      </c>
      <c r="D274" s="289"/>
      <c r="E274" s="289" t="str">
        <f>IF(J274="HOMIES", MAX(E$6:E273)+1, "")</f>
        <v/>
      </c>
      <c r="F274" s="289" t="str">
        <f t="shared" si="4"/>
        <v>WR93</v>
      </c>
      <c r="G274" s="289" t="s">
        <v>268</v>
      </c>
      <c r="H274" s="289">
        <v>93</v>
      </c>
      <c r="I274" s="289" t="s">
        <v>582</v>
      </c>
      <c r="J274" s="289"/>
      <c r="K274" s="290"/>
      <c r="L274" s="290"/>
      <c r="M274" s="289" t="s">
        <v>36</v>
      </c>
      <c r="N274" s="291">
        <f>_xlfn.XLOOKUP($M274,NFL!$F$7:$F$39,NFL!$G$7:$G$39,"",0)</f>
        <v>10</v>
      </c>
      <c r="O274" s="310"/>
      <c r="P274" s="241"/>
      <c r="AB274">
        <v>93</v>
      </c>
      <c r="AC274" t="s">
        <v>268</v>
      </c>
    </row>
    <row r="275" spans="3:29">
      <c r="C275" s="288">
        <v>269</v>
      </c>
      <c r="D275" s="289"/>
      <c r="E275" s="289" t="str">
        <f>IF(J275="HOMIES", MAX(E$6:E274)+1, "")</f>
        <v/>
      </c>
      <c r="F275" s="289" t="str">
        <f t="shared" si="4"/>
        <v>DST22</v>
      </c>
      <c r="G275" s="289" t="s">
        <v>283</v>
      </c>
      <c r="H275" s="289">
        <v>22</v>
      </c>
      <c r="I275" s="289" t="s">
        <v>371</v>
      </c>
      <c r="J275" s="289"/>
      <c r="K275" s="290"/>
      <c r="L275" s="290"/>
      <c r="M275" s="289" t="s">
        <v>14</v>
      </c>
      <c r="N275" s="291">
        <f>_xlfn.XLOOKUP($M275,NFL!$F$7:$F$39,NFL!$G$7:$G$39,"",0)</f>
        <v>13</v>
      </c>
      <c r="O275" s="310"/>
      <c r="P275" s="241"/>
      <c r="AB275">
        <v>22</v>
      </c>
      <c r="AC275" t="s">
        <v>283</v>
      </c>
    </row>
    <row r="276" spans="3:29" ht="22">
      <c r="C276" s="288">
        <v>270</v>
      </c>
      <c r="D276" s="289"/>
      <c r="E276" s="289" t="str">
        <f>IF(J276="HOMIES", MAX(E$6:E275)+1, "")</f>
        <v/>
      </c>
      <c r="F276" s="289" t="str">
        <f t="shared" si="4"/>
        <v>TE31</v>
      </c>
      <c r="G276" s="289" t="s">
        <v>269</v>
      </c>
      <c r="H276" s="289">
        <v>31</v>
      </c>
      <c r="I276" s="289" t="s">
        <v>584</v>
      </c>
      <c r="J276" s="289"/>
      <c r="K276" s="290"/>
      <c r="L276" s="290"/>
      <c r="M276" s="289" t="s">
        <v>13</v>
      </c>
      <c r="N276" s="291">
        <f>_xlfn.XLOOKUP($M276,NFL!$F$7:$F$39,NFL!$G$7:$G$39,"",0)</f>
        <v>14</v>
      </c>
      <c r="O276" s="310" t="s">
        <v>1289</v>
      </c>
      <c r="P276" s="241"/>
      <c r="AB276">
        <v>31</v>
      </c>
      <c r="AC276" t="s">
        <v>269</v>
      </c>
    </row>
    <row r="277" spans="3:29" ht="22">
      <c r="C277" s="288">
        <v>271</v>
      </c>
      <c r="D277" s="289"/>
      <c r="E277" s="289" t="str">
        <f>IF(J277="HOMIES", MAX(E$6:E276)+1, "")</f>
        <v/>
      </c>
      <c r="F277" s="289" t="str">
        <f t="shared" si="4"/>
        <v>TE32</v>
      </c>
      <c r="G277" s="289" t="s">
        <v>269</v>
      </c>
      <c r="H277" s="289">
        <v>32</v>
      </c>
      <c r="I277" s="289" t="s">
        <v>486</v>
      </c>
      <c r="J277" s="289"/>
      <c r="K277" s="290"/>
      <c r="L277" s="290"/>
      <c r="M277" s="289" t="s">
        <v>49</v>
      </c>
      <c r="N277" s="291">
        <f>_xlfn.XLOOKUP($M277,NFL!$F$7:$F$39,NFL!$G$7:$G$39,"",0)</f>
        <v>11</v>
      </c>
      <c r="O277" s="310" t="s">
        <v>1290</v>
      </c>
      <c r="P277" s="241"/>
      <c r="AB277">
        <v>32</v>
      </c>
      <c r="AC277" t="s">
        <v>269</v>
      </c>
    </row>
    <row r="278" spans="3:29">
      <c r="C278" s="288">
        <v>272</v>
      </c>
      <c r="D278" s="289"/>
      <c r="E278" s="289" t="str">
        <f>IF(J278="HOMIES", MAX(E$6:E277)+1, "")</f>
        <v/>
      </c>
      <c r="F278" s="289" t="str">
        <f t="shared" si="4"/>
        <v>RB78</v>
      </c>
      <c r="G278" s="289" t="s">
        <v>267</v>
      </c>
      <c r="H278" s="289">
        <v>78</v>
      </c>
      <c r="I278" s="289" t="s">
        <v>450</v>
      </c>
      <c r="J278" s="289"/>
      <c r="K278" s="290"/>
      <c r="L278" s="290"/>
      <c r="M278" s="289" t="s">
        <v>27</v>
      </c>
      <c r="N278" s="291">
        <f>_xlfn.XLOOKUP($M278,NFL!$F$7:$F$39,NFL!$G$7:$G$39,"",0)</f>
        <v>8</v>
      </c>
      <c r="O278" s="310"/>
      <c r="P278" s="241"/>
      <c r="AB278">
        <v>78</v>
      </c>
      <c r="AC278" t="s">
        <v>267</v>
      </c>
    </row>
    <row r="279" spans="3:29">
      <c r="C279" s="288">
        <v>273</v>
      </c>
      <c r="D279" s="289"/>
      <c r="E279" s="289" t="str">
        <f>IF(J279="HOMIES", MAX(E$6:E278)+1, "")</f>
        <v/>
      </c>
      <c r="F279" s="289" t="str">
        <f t="shared" si="4"/>
        <v>K17</v>
      </c>
      <c r="G279" s="289" t="s">
        <v>273</v>
      </c>
      <c r="H279" s="289">
        <v>17</v>
      </c>
      <c r="I279" s="289" t="s">
        <v>205</v>
      </c>
      <c r="J279" s="289"/>
      <c r="K279" s="290"/>
      <c r="L279" s="290"/>
      <c r="M279" s="289" t="s">
        <v>13</v>
      </c>
      <c r="N279" s="291">
        <f>_xlfn.XLOOKUP($M279,NFL!$F$7:$F$39,NFL!$G$7:$G$39,"",0)</f>
        <v>14</v>
      </c>
      <c r="O279" s="310" t="s">
        <v>1065</v>
      </c>
      <c r="P279" s="241"/>
      <c r="AB279">
        <v>17</v>
      </c>
      <c r="AC279" t="s">
        <v>273</v>
      </c>
    </row>
    <row r="280" spans="3:29" ht="22">
      <c r="C280" s="288">
        <v>274</v>
      </c>
      <c r="D280" s="289"/>
      <c r="E280" s="289" t="str">
        <f>IF(J280="HOMIES", MAX(E$6:E279)+1, "")</f>
        <v/>
      </c>
      <c r="F280" s="289" t="str">
        <f t="shared" si="4"/>
        <v>WR94</v>
      </c>
      <c r="G280" s="289" t="s">
        <v>268</v>
      </c>
      <c r="H280" s="289">
        <v>94</v>
      </c>
      <c r="I280" s="289" t="s">
        <v>658</v>
      </c>
      <c r="J280" s="289"/>
      <c r="K280" s="290"/>
      <c r="L280" s="290"/>
      <c r="M280" s="289" t="s">
        <v>42</v>
      </c>
      <c r="N280" s="291">
        <f>_xlfn.XLOOKUP($M280,NFL!$F$7:$F$39,NFL!$G$7:$G$39,"",0)</f>
        <v>10</v>
      </c>
      <c r="O280" s="310" t="s">
        <v>1291</v>
      </c>
      <c r="P280" s="241"/>
      <c r="AB280">
        <v>94</v>
      </c>
      <c r="AC280" t="s">
        <v>268</v>
      </c>
    </row>
    <row r="281" spans="3:29" ht="22">
      <c r="C281" s="288">
        <v>275</v>
      </c>
      <c r="D281" s="289"/>
      <c r="E281" s="289" t="str">
        <f>IF(J281="HOMIES", MAX(E$6:E280)+1, "")</f>
        <v/>
      </c>
      <c r="F281" s="289" t="str">
        <f t="shared" si="4"/>
        <v>K18</v>
      </c>
      <c r="G281" s="289" t="s">
        <v>273</v>
      </c>
      <c r="H281" s="289">
        <v>18</v>
      </c>
      <c r="I281" s="289" t="s">
        <v>212</v>
      </c>
      <c r="J281" s="289"/>
      <c r="K281" s="290"/>
      <c r="L281" s="290"/>
      <c r="M281" s="289" t="s">
        <v>25</v>
      </c>
      <c r="N281" s="291">
        <f>_xlfn.XLOOKUP($M281,NFL!$F$7:$F$39,NFL!$G$7:$G$39,"",0)</f>
        <v>9</v>
      </c>
      <c r="O281" s="310" t="s">
        <v>1292</v>
      </c>
      <c r="P281" s="241"/>
      <c r="AB281">
        <v>18</v>
      </c>
      <c r="AC281" t="s">
        <v>273</v>
      </c>
    </row>
    <row r="282" spans="3:29" ht="22">
      <c r="C282" s="288">
        <v>276</v>
      </c>
      <c r="D282" s="289"/>
      <c r="E282" s="289" t="str">
        <f>IF(J282="HOMIES", MAX(E$6:E281)+1, "")</f>
        <v/>
      </c>
      <c r="F282" s="289" t="str">
        <f t="shared" si="4"/>
        <v>RB79</v>
      </c>
      <c r="G282" s="289" t="s">
        <v>267</v>
      </c>
      <c r="H282" s="289">
        <v>79</v>
      </c>
      <c r="I282" s="289" t="s">
        <v>636</v>
      </c>
      <c r="J282" s="289"/>
      <c r="K282" s="290"/>
      <c r="L282" s="290"/>
      <c r="M282" s="289" t="s">
        <v>46</v>
      </c>
      <c r="N282" s="291">
        <f>_xlfn.XLOOKUP($M282,NFL!$F$7:$F$39,NFL!$G$7:$G$39,"",0)</f>
        <v>10</v>
      </c>
      <c r="O282" s="310" t="s">
        <v>1293</v>
      </c>
      <c r="P282" s="241"/>
      <c r="AB282">
        <v>79</v>
      </c>
      <c r="AC282" t="s">
        <v>267</v>
      </c>
    </row>
    <row r="283" spans="3:29">
      <c r="C283" s="288">
        <v>277</v>
      </c>
      <c r="D283" s="289"/>
      <c r="E283" s="289" t="str">
        <f>IF(J283="HOMIES", MAX(E$6:E282)+1, "")</f>
        <v/>
      </c>
      <c r="F283" s="289" t="str">
        <f t="shared" si="4"/>
        <v>K19</v>
      </c>
      <c r="G283" s="289" t="s">
        <v>273</v>
      </c>
      <c r="H283" s="289">
        <v>19</v>
      </c>
      <c r="I283" s="289" t="s">
        <v>202</v>
      </c>
      <c r="J283" s="289"/>
      <c r="K283" s="290"/>
      <c r="L283" s="290"/>
      <c r="M283" s="289" t="s">
        <v>42</v>
      </c>
      <c r="N283" s="291">
        <f>_xlfn.XLOOKUP($M283,NFL!$F$7:$F$39,NFL!$G$7:$G$39,"",0)</f>
        <v>10</v>
      </c>
      <c r="O283" s="310"/>
      <c r="P283" s="241"/>
      <c r="AB283">
        <v>19</v>
      </c>
      <c r="AC283" t="s">
        <v>273</v>
      </c>
    </row>
    <row r="284" spans="3:29" ht="22">
      <c r="C284" s="288">
        <v>278</v>
      </c>
      <c r="D284" s="289"/>
      <c r="E284" s="289" t="str">
        <f>IF(J284="HOMIES", MAX(E$6:E283)+1, "")</f>
        <v/>
      </c>
      <c r="F284" s="289" t="str">
        <f t="shared" si="4"/>
        <v>WR95</v>
      </c>
      <c r="G284" s="289" t="s">
        <v>268</v>
      </c>
      <c r="H284" s="289">
        <v>95</v>
      </c>
      <c r="I284" s="289" t="s">
        <v>595</v>
      </c>
      <c r="J284" s="289"/>
      <c r="K284" s="290"/>
      <c r="L284" s="290"/>
      <c r="M284" s="289" t="s">
        <v>10</v>
      </c>
      <c r="N284" s="291">
        <f>_xlfn.XLOOKUP($M284,NFL!$F$7:$F$39,NFL!$G$7:$G$39,"",0)</f>
        <v>14</v>
      </c>
      <c r="O284" s="310" t="s">
        <v>1294</v>
      </c>
      <c r="P284" s="241"/>
      <c r="AB284">
        <v>95</v>
      </c>
      <c r="AC284" t="s">
        <v>268</v>
      </c>
    </row>
    <row r="285" spans="3:29">
      <c r="C285" s="288">
        <v>279</v>
      </c>
      <c r="D285" s="289"/>
      <c r="E285" s="289" t="str">
        <f>IF(J285="HOMIES", MAX(E$6:E284)+1, "")</f>
        <v/>
      </c>
      <c r="F285" s="289" t="str">
        <f t="shared" si="4"/>
        <v>DST23</v>
      </c>
      <c r="G285" s="289" t="s">
        <v>283</v>
      </c>
      <c r="H285" s="289">
        <v>23</v>
      </c>
      <c r="I285" s="289" t="s">
        <v>370</v>
      </c>
      <c r="J285" s="289"/>
      <c r="K285" s="290"/>
      <c r="L285" s="290"/>
      <c r="M285" s="289" t="s">
        <v>32</v>
      </c>
      <c r="N285" s="291">
        <f>_xlfn.XLOOKUP($M285,NFL!$F$7:$F$39,NFL!$G$7:$G$39,"",0)</f>
        <v>14</v>
      </c>
      <c r="O285" s="310"/>
      <c r="P285" s="241"/>
      <c r="AB285">
        <v>23</v>
      </c>
      <c r="AC285" t="s">
        <v>283</v>
      </c>
    </row>
    <row r="286" spans="3:29" ht="22">
      <c r="C286" s="288">
        <v>280</v>
      </c>
      <c r="D286" s="289"/>
      <c r="E286" s="289" t="str">
        <f>IF(J286="HOMIES", MAX(E$6:E285)+1, "")</f>
        <v/>
      </c>
      <c r="F286" s="289" t="str">
        <f t="shared" si="4"/>
        <v>TE33</v>
      </c>
      <c r="G286" s="289" t="s">
        <v>269</v>
      </c>
      <c r="H286" s="289">
        <v>33</v>
      </c>
      <c r="I286" s="289" t="s">
        <v>185</v>
      </c>
      <c r="J286" s="289"/>
      <c r="K286" s="290"/>
      <c r="L286" s="290"/>
      <c r="M286" s="289" t="s">
        <v>18</v>
      </c>
      <c r="N286" s="291">
        <f>_xlfn.XLOOKUP($M286,NFL!$F$7:$F$39,NFL!$G$7:$G$39,"",0)</f>
        <v>11</v>
      </c>
      <c r="O286" s="310" t="s">
        <v>1295</v>
      </c>
      <c r="P286" s="241"/>
      <c r="AB286">
        <v>33</v>
      </c>
      <c r="AC286" t="s">
        <v>269</v>
      </c>
    </row>
    <row r="287" spans="3:29" ht="22">
      <c r="C287" s="288">
        <v>281</v>
      </c>
      <c r="D287" s="289"/>
      <c r="E287" s="289" t="str">
        <f>IF(J287="HOMIES", MAX(E$6:E286)+1, "")</f>
        <v/>
      </c>
      <c r="F287" s="289" t="str">
        <f t="shared" si="4"/>
        <v>QB32</v>
      </c>
      <c r="G287" s="289" t="s">
        <v>266</v>
      </c>
      <c r="H287" s="289">
        <v>32</v>
      </c>
      <c r="I287" s="289" t="s">
        <v>966</v>
      </c>
      <c r="J287" s="289"/>
      <c r="K287" s="290"/>
      <c r="L287" s="290"/>
      <c r="M287" s="289" t="s">
        <v>8</v>
      </c>
      <c r="N287" s="291">
        <f>_xlfn.XLOOKUP($M287,NFL!$F$7:$F$39,NFL!$G$7:$G$39,"",0)</f>
        <v>9</v>
      </c>
      <c r="O287" s="310" t="s">
        <v>1296</v>
      </c>
      <c r="P287" s="241"/>
      <c r="AB287">
        <v>32</v>
      </c>
      <c r="AC287" t="s">
        <v>266</v>
      </c>
    </row>
    <row r="288" spans="3:29">
      <c r="C288" s="288">
        <v>282</v>
      </c>
      <c r="D288" s="289"/>
      <c r="E288" s="289" t="str">
        <f>IF(J288="HOMIES", MAX(E$6:E287)+1, "")</f>
        <v/>
      </c>
      <c r="F288" s="289" t="str">
        <f t="shared" si="4"/>
        <v>K20</v>
      </c>
      <c r="G288" s="289" t="s">
        <v>273</v>
      </c>
      <c r="H288" s="289">
        <v>20</v>
      </c>
      <c r="I288" s="289" t="s">
        <v>207</v>
      </c>
      <c r="J288" s="289"/>
      <c r="K288" s="290"/>
      <c r="L288" s="290"/>
      <c r="M288" s="289" t="s">
        <v>4</v>
      </c>
      <c r="N288" s="291">
        <f>_xlfn.XLOOKUP($M288,NFL!$F$7:$F$39,NFL!$G$7:$G$39,"",0)</f>
        <v>14</v>
      </c>
      <c r="O288" s="310"/>
      <c r="P288" s="241"/>
      <c r="AB288">
        <v>20</v>
      </c>
      <c r="AC288" t="s">
        <v>273</v>
      </c>
    </row>
    <row r="289" spans="3:29" ht="33">
      <c r="C289" s="288">
        <v>283</v>
      </c>
      <c r="D289" s="289"/>
      <c r="E289" s="289" t="str">
        <f>IF(J289="HOMIES", MAX(E$6:E288)+1, "")</f>
        <v/>
      </c>
      <c r="F289" s="289" t="str">
        <f t="shared" si="4"/>
        <v>TE34</v>
      </c>
      <c r="G289" s="289" t="s">
        <v>269</v>
      </c>
      <c r="H289" s="289">
        <v>34</v>
      </c>
      <c r="I289" s="289" t="s">
        <v>971</v>
      </c>
      <c r="J289" s="289"/>
      <c r="K289" s="290"/>
      <c r="L289" s="290"/>
      <c r="M289" s="289" t="s">
        <v>53</v>
      </c>
      <c r="N289" s="291">
        <f>_xlfn.XLOOKUP($M289,NFL!$F$7:$F$39,NFL!$G$7:$G$39,"",0)</f>
        <v>9</v>
      </c>
      <c r="O289" s="310" t="s">
        <v>1297</v>
      </c>
      <c r="P289" s="241"/>
      <c r="AB289">
        <v>34</v>
      </c>
      <c r="AC289" t="s">
        <v>269</v>
      </c>
    </row>
    <row r="290" spans="3:29">
      <c r="C290" s="288">
        <v>284</v>
      </c>
      <c r="D290" s="289"/>
      <c r="E290" s="289" t="str">
        <f>IF(J290="HOMIES", MAX(E$6:E289)+1, "")</f>
        <v/>
      </c>
      <c r="F290" s="289" t="str">
        <f t="shared" si="4"/>
        <v>DST24</v>
      </c>
      <c r="G290" s="289" t="s">
        <v>283</v>
      </c>
      <c r="H290" s="289">
        <v>24</v>
      </c>
      <c r="I290" s="289" t="s">
        <v>962</v>
      </c>
      <c r="J290" s="289"/>
      <c r="K290" s="290"/>
      <c r="L290" s="290"/>
      <c r="M290" s="289" t="s">
        <v>50</v>
      </c>
      <c r="N290" s="291">
        <f>_xlfn.XLOOKUP($M290,NFL!$F$7:$F$39,NFL!$G$7:$G$39,"",0)</f>
        <v>14</v>
      </c>
      <c r="O290" s="310"/>
      <c r="P290" s="241"/>
      <c r="AB290">
        <v>24</v>
      </c>
      <c r="AC290" t="s">
        <v>283</v>
      </c>
    </row>
    <row r="291" spans="3:29">
      <c r="C291" s="288">
        <v>285</v>
      </c>
      <c r="D291" s="289"/>
      <c r="E291" s="289" t="str">
        <f>IF(J291="HOMIES", MAX(E$6:E290)+1, "")</f>
        <v/>
      </c>
      <c r="F291" s="289" t="str">
        <f t="shared" si="4"/>
        <v>K21</v>
      </c>
      <c r="G291" s="289" t="s">
        <v>273</v>
      </c>
      <c r="H291" s="289">
        <v>21</v>
      </c>
      <c r="I291" s="289" t="s">
        <v>617</v>
      </c>
      <c r="J291" s="289"/>
      <c r="K291" s="290"/>
      <c r="L291" s="290"/>
      <c r="M291" s="289" t="s">
        <v>53</v>
      </c>
      <c r="N291" s="291">
        <f>_xlfn.XLOOKUP($M291,NFL!$F$7:$F$39,NFL!$G$7:$G$39,"",0)</f>
        <v>9</v>
      </c>
      <c r="O291" s="310"/>
      <c r="P291" s="241"/>
      <c r="AB291">
        <v>21</v>
      </c>
      <c r="AC291" t="s">
        <v>273</v>
      </c>
    </row>
    <row r="292" spans="3:29">
      <c r="C292" s="288">
        <v>286</v>
      </c>
      <c r="D292" s="289"/>
      <c r="E292" s="289" t="str">
        <f>IF(J292="HOMIES", MAX(E$6:E291)+1, "")</f>
        <v/>
      </c>
      <c r="F292" s="289" t="str">
        <f t="shared" si="4"/>
        <v>WR96</v>
      </c>
      <c r="G292" s="289" t="s">
        <v>268</v>
      </c>
      <c r="H292" s="289">
        <v>96</v>
      </c>
      <c r="I292" s="289" t="s">
        <v>972</v>
      </c>
      <c r="J292" s="289"/>
      <c r="K292" s="290"/>
      <c r="L292" s="290"/>
      <c r="M292" s="289" t="s">
        <v>48</v>
      </c>
      <c r="N292" s="291">
        <f>_xlfn.XLOOKUP($M292,NFL!$F$7:$F$39,NFL!$G$7:$G$39,"",0)</f>
        <v>6</v>
      </c>
      <c r="O292" s="310"/>
      <c r="P292" s="241"/>
      <c r="AB292">
        <v>96</v>
      </c>
      <c r="AC292" t="s">
        <v>268</v>
      </c>
    </row>
    <row r="293" spans="3:29" ht="22">
      <c r="C293" s="288">
        <v>287</v>
      </c>
      <c r="D293" s="289"/>
      <c r="E293" s="289" t="str">
        <f>IF(J293="HOMIES", MAX(E$6:E292)+1, "")</f>
        <v/>
      </c>
      <c r="F293" s="289" t="str">
        <f t="shared" si="4"/>
        <v>RB80</v>
      </c>
      <c r="G293" s="289" t="s">
        <v>267</v>
      </c>
      <c r="H293" s="289">
        <v>80</v>
      </c>
      <c r="I293" s="289" t="s">
        <v>88</v>
      </c>
      <c r="J293" s="289"/>
      <c r="K293" s="290"/>
      <c r="L293" s="290"/>
      <c r="M293" s="289" t="s">
        <v>120</v>
      </c>
      <c r="N293" s="291" t="str">
        <f>_xlfn.XLOOKUP($M293,NFL!$F$7:$F$39,NFL!$G$7:$G$39,"",0)</f>
        <v/>
      </c>
      <c r="O293" s="310" t="s">
        <v>1298</v>
      </c>
      <c r="P293" s="241"/>
      <c r="AB293">
        <v>80</v>
      </c>
      <c r="AC293" t="s">
        <v>267</v>
      </c>
    </row>
    <row r="294" spans="3:29" ht="22">
      <c r="C294" s="288">
        <v>288</v>
      </c>
      <c r="D294" s="289"/>
      <c r="E294" s="289" t="str">
        <f>IF(J294="HOMIES", MAX(E$6:E293)+1, "")</f>
        <v/>
      </c>
      <c r="F294" s="289" t="str">
        <f t="shared" si="4"/>
        <v>TE35</v>
      </c>
      <c r="G294" s="289" t="s">
        <v>269</v>
      </c>
      <c r="H294" s="289">
        <v>35</v>
      </c>
      <c r="I294" s="289" t="s">
        <v>968</v>
      </c>
      <c r="J294" s="289"/>
      <c r="K294" s="290"/>
      <c r="L294" s="290"/>
      <c r="M294" s="289" t="s">
        <v>52</v>
      </c>
      <c r="N294" s="291">
        <f>_xlfn.XLOOKUP($M294,NFL!$F$7:$F$39,NFL!$G$7:$G$39,"",0)</f>
        <v>9</v>
      </c>
      <c r="O294" s="310" t="s">
        <v>1299</v>
      </c>
      <c r="P294" s="241"/>
      <c r="AB294">
        <v>35</v>
      </c>
      <c r="AC294" t="s">
        <v>269</v>
      </c>
    </row>
    <row r="295" spans="3:29">
      <c r="C295" s="288">
        <v>289</v>
      </c>
      <c r="D295" s="289"/>
      <c r="E295" s="289" t="str">
        <f>IF(J295="HOMIES", MAX(E$6:E294)+1, "")</f>
        <v/>
      </c>
      <c r="F295" s="289" t="str">
        <f t="shared" si="4"/>
        <v>WR97</v>
      </c>
      <c r="G295" s="289" t="s">
        <v>268</v>
      </c>
      <c r="H295" s="289">
        <v>97</v>
      </c>
      <c r="I295" s="289" t="s">
        <v>970</v>
      </c>
      <c r="J295" s="289"/>
      <c r="K295" s="290"/>
      <c r="L295" s="290"/>
      <c r="M295" s="289" t="s">
        <v>32</v>
      </c>
      <c r="N295" s="291">
        <f>_xlfn.XLOOKUP($M295,NFL!$F$7:$F$39,NFL!$G$7:$G$39,"",0)</f>
        <v>14</v>
      </c>
      <c r="O295" s="310"/>
      <c r="P295" s="241"/>
      <c r="AB295">
        <v>97</v>
      </c>
      <c r="AC295" t="s">
        <v>268</v>
      </c>
    </row>
    <row r="296" spans="3:29">
      <c r="C296" s="288">
        <v>290</v>
      </c>
      <c r="D296" s="289"/>
      <c r="E296" s="289" t="str">
        <f>IF(J296="HOMIES", MAX(E$6:E295)+1, "")</f>
        <v/>
      </c>
      <c r="F296" s="289" t="str">
        <f t="shared" si="4"/>
        <v>K22</v>
      </c>
      <c r="G296" s="289" t="s">
        <v>273</v>
      </c>
      <c r="H296" s="289">
        <v>22</v>
      </c>
      <c r="I296" s="289" t="s">
        <v>215</v>
      </c>
      <c r="J296" s="289"/>
      <c r="K296" s="290"/>
      <c r="L296" s="290"/>
      <c r="M296" s="289" t="s">
        <v>31</v>
      </c>
      <c r="N296" s="291">
        <f>_xlfn.XLOOKUP($M296,NFL!$F$7:$F$39,NFL!$G$7:$G$39,"",0)</f>
        <v>7</v>
      </c>
      <c r="O296" s="310" t="s">
        <v>1300</v>
      </c>
      <c r="P296" s="241"/>
      <c r="AB296">
        <v>22</v>
      </c>
      <c r="AC296" t="s">
        <v>273</v>
      </c>
    </row>
    <row r="297" spans="3:29" ht="22">
      <c r="C297" s="288">
        <v>291</v>
      </c>
      <c r="D297" s="289"/>
      <c r="E297" s="289" t="str">
        <f>IF(J297="HOMIES", MAX(E$6:E296)+1, "")</f>
        <v/>
      </c>
      <c r="F297" s="289" t="str">
        <f t="shared" si="4"/>
        <v>WR98</v>
      </c>
      <c r="G297" s="289" t="s">
        <v>268</v>
      </c>
      <c r="H297" s="289">
        <v>98</v>
      </c>
      <c r="I297" s="289" t="s">
        <v>959</v>
      </c>
      <c r="J297" s="289"/>
      <c r="K297" s="290"/>
      <c r="L297" s="290"/>
      <c r="M297" s="289" t="s">
        <v>51</v>
      </c>
      <c r="N297" s="291">
        <f>_xlfn.XLOOKUP($M297,NFL!$F$7:$F$39,NFL!$G$7:$G$39,"",0)</f>
        <v>11</v>
      </c>
      <c r="O297" s="310" t="s">
        <v>1066</v>
      </c>
      <c r="P297" s="241"/>
      <c r="AB297">
        <v>98</v>
      </c>
      <c r="AC297" t="s">
        <v>268</v>
      </c>
    </row>
    <row r="298" spans="3:29">
      <c r="C298" s="288">
        <v>292</v>
      </c>
      <c r="D298" s="289"/>
      <c r="E298" s="289" t="str">
        <f>IF(J298="HOMIES", MAX(E$6:E297)+1, "")</f>
        <v/>
      </c>
      <c r="F298" s="289" t="str">
        <f t="shared" si="4"/>
        <v>QB33</v>
      </c>
      <c r="G298" s="289" t="s">
        <v>266</v>
      </c>
      <c r="H298" s="289">
        <v>33</v>
      </c>
      <c r="I298" s="289" t="s">
        <v>967</v>
      </c>
      <c r="J298" s="289"/>
      <c r="K298" s="290"/>
      <c r="L298" s="290"/>
      <c r="M298" s="289" t="s">
        <v>12</v>
      </c>
      <c r="N298" s="291">
        <f>_xlfn.XLOOKUP($M298,NFL!$F$7:$F$39,NFL!$G$7:$G$39,"",0)</f>
        <v>11</v>
      </c>
      <c r="O298" s="310" t="s">
        <v>1067</v>
      </c>
      <c r="P298" s="241"/>
      <c r="AB298">
        <v>33</v>
      </c>
      <c r="AC298" t="s">
        <v>266</v>
      </c>
    </row>
    <row r="299" spans="3:29" ht="22">
      <c r="C299" s="288">
        <v>293</v>
      </c>
      <c r="D299" s="289"/>
      <c r="E299" s="289" t="str">
        <f>IF(J299="HOMIES", MAX(E$6:E298)+1, "")</f>
        <v/>
      </c>
      <c r="F299" s="289" t="str">
        <f t="shared" si="4"/>
        <v>TE36</v>
      </c>
      <c r="G299" s="289" t="s">
        <v>269</v>
      </c>
      <c r="H299" s="289">
        <v>36</v>
      </c>
      <c r="I299" s="289" t="s">
        <v>963</v>
      </c>
      <c r="J299" s="289"/>
      <c r="K299" s="290"/>
      <c r="L299" s="290"/>
      <c r="M299" s="289" t="s">
        <v>22</v>
      </c>
      <c r="N299" s="291">
        <f>_xlfn.XLOOKUP($M299,NFL!$F$7:$F$39,NFL!$G$7:$G$39,"",0)</f>
        <v>13</v>
      </c>
      <c r="O299" s="310" t="s">
        <v>1301</v>
      </c>
      <c r="P299" s="241"/>
      <c r="AB299">
        <v>36</v>
      </c>
      <c r="AC299" t="s">
        <v>269</v>
      </c>
    </row>
    <row r="300" spans="3:29">
      <c r="C300" s="288">
        <v>294</v>
      </c>
      <c r="D300" s="289"/>
      <c r="E300" s="289" t="str">
        <f>IF(J300="HOMIES", MAX(E$6:E299)+1, "")</f>
        <v/>
      </c>
      <c r="F300" s="289" t="str">
        <f t="shared" si="4"/>
        <v>DST25</v>
      </c>
      <c r="G300" s="289" t="s">
        <v>283</v>
      </c>
      <c r="H300" s="289">
        <v>25</v>
      </c>
      <c r="I300" s="289" t="s">
        <v>383</v>
      </c>
      <c r="J300" s="289"/>
      <c r="K300" s="290"/>
      <c r="L300" s="290"/>
      <c r="M300" s="289" t="s">
        <v>53</v>
      </c>
      <c r="N300" s="291">
        <f>_xlfn.XLOOKUP($M300,NFL!$F$7:$F$39,NFL!$G$7:$G$39,"",0)</f>
        <v>9</v>
      </c>
      <c r="O300" s="310"/>
      <c r="P300" s="241"/>
      <c r="AB300">
        <v>25</v>
      </c>
      <c r="AC300" t="s">
        <v>283</v>
      </c>
    </row>
    <row r="301" spans="3:29" ht="22">
      <c r="C301" s="288">
        <v>295</v>
      </c>
      <c r="D301" s="289"/>
      <c r="E301" s="289" t="str">
        <f>IF(J301="HOMIES", MAX(E$6:E300)+1, "")</f>
        <v/>
      </c>
      <c r="F301" s="289" t="str">
        <f t="shared" si="4"/>
        <v>TE37</v>
      </c>
      <c r="G301" s="289" t="s">
        <v>269</v>
      </c>
      <c r="H301" s="289">
        <v>37</v>
      </c>
      <c r="I301" s="289" t="s">
        <v>639</v>
      </c>
      <c r="J301" s="289"/>
      <c r="K301" s="290"/>
      <c r="L301" s="290"/>
      <c r="M301" s="289" t="s">
        <v>42</v>
      </c>
      <c r="N301" s="291">
        <f>_xlfn.XLOOKUP($M301,NFL!$F$7:$F$39,NFL!$G$7:$G$39,"",0)</f>
        <v>10</v>
      </c>
      <c r="O301" s="310" t="s">
        <v>1302</v>
      </c>
      <c r="P301" s="241"/>
      <c r="AB301">
        <v>37</v>
      </c>
      <c r="AC301" t="s">
        <v>269</v>
      </c>
    </row>
    <row r="302" spans="3:29" ht="22">
      <c r="C302" s="288">
        <v>296</v>
      </c>
      <c r="D302" s="289"/>
      <c r="E302" s="289" t="str">
        <f>IF(J302="HOMIES", MAX(E$6:E301)+1, "")</f>
        <v/>
      </c>
      <c r="F302" s="289" t="str">
        <f t="shared" si="4"/>
        <v>WR99</v>
      </c>
      <c r="G302" s="289" t="s">
        <v>268</v>
      </c>
      <c r="H302" s="289">
        <v>99</v>
      </c>
      <c r="I302" s="289" t="s">
        <v>618</v>
      </c>
      <c r="J302" s="289"/>
      <c r="K302" s="290"/>
      <c r="L302" s="290"/>
      <c r="M302" s="289" t="s">
        <v>13</v>
      </c>
      <c r="N302" s="291">
        <f>_xlfn.XLOOKUP($M302,NFL!$F$7:$F$39,NFL!$G$7:$G$39,"",0)</f>
        <v>14</v>
      </c>
      <c r="O302" s="310" t="s">
        <v>1303</v>
      </c>
      <c r="P302" s="241"/>
      <c r="AB302">
        <v>99</v>
      </c>
      <c r="AC302" t="s">
        <v>268</v>
      </c>
    </row>
    <row r="303" spans="3:29">
      <c r="C303" s="288">
        <v>297</v>
      </c>
      <c r="D303" s="289"/>
      <c r="E303" s="289" t="str">
        <f>IF(J303="HOMIES", MAX(E$6:E302)+1, "")</f>
        <v/>
      </c>
      <c r="F303" s="289" t="str">
        <f t="shared" si="4"/>
        <v>WR100</v>
      </c>
      <c r="G303" s="289" t="s">
        <v>268</v>
      </c>
      <c r="H303" s="289">
        <v>100</v>
      </c>
      <c r="I303" s="289" t="s">
        <v>646</v>
      </c>
      <c r="J303" s="289"/>
      <c r="K303" s="290"/>
      <c r="L303" s="290"/>
      <c r="M303" s="289" t="s">
        <v>29</v>
      </c>
      <c r="N303" s="291">
        <f>_xlfn.XLOOKUP($M303,NFL!$F$7:$F$39,NFL!$G$7:$G$39,"",0)</f>
        <v>10</v>
      </c>
      <c r="O303" s="310"/>
      <c r="P303" s="241"/>
      <c r="AB303">
        <v>100</v>
      </c>
      <c r="AC303" t="s">
        <v>268</v>
      </c>
    </row>
    <row r="304" spans="3:29">
      <c r="C304" s="288">
        <v>298</v>
      </c>
      <c r="D304" s="289"/>
      <c r="E304" s="289" t="str">
        <f>IF(J304="HOMIES", MAX(E$6:E303)+1, "")</f>
        <v/>
      </c>
      <c r="F304" s="289" t="str">
        <f t="shared" si="4"/>
        <v>K23</v>
      </c>
      <c r="G304" s="289" t="s">
        <v>273</v>
      </c>
      <c r="H304" s="289">
        <v>23</v>
      </c>
      <c r="I304" s="289" t="s">
        <v>211</v>
      </c>
      <c r="J304" s="289"/>
      <c r="K304" s="290"/>
      <c r="L304" s="290"/>
      <c r="M304" s="289" t="s">
        <v>12</v>
      </c>
      <c r="N304" s="291">
        <f>_xlfn.XLOOKUP($M304,NFL!$F$7:$F$39,NFL!$G$7:$G$39,"",0)</f>
        <v>11</v>
      </c>
      <c r="O304" s="310"/>
      <c r="P304" s="241"/>
      <c r="AB304">
        <v>23</v>
      </c>
      <c r="AC304" t="s">
        <v>273</v>
      </c>
    </row>
    <row r="305" spans="3:29">
      <c r="C305" s="288">
        <v>299</v>
      </c>
      <c r="D305" s="289"/>
      <c r="E305" s="289" t="str">
        <f>IF(J305="HOMIES", MAX(E$6:E304)+1, "")</f>
        <v/>
      </c>
      <c r="F305" s="289" t="str">
        <f t="shared" si="4"/>
        <v>RB81</v>
      </c>
      <c r="G305" s="289" t="s">
        <v>267</v>
      </c>
      <c r="H305" s="289">
        <v>81</v>
      </c>
      <c r="I305" s="289" t="s">
        <v>446</v>
      </c>
      <c r="J305" s="289"/>
      <c r="K305" s="290"/>
      <c r="L305" s="290"/>
      <c r="M305" s="289" t="s">
        <v>18</v>
      </c>
      <c r="N305" s="291">
        <f>_xlfn.XLOOKUP($M305,NFL!$F$7:$F$39,NFL!$G$7:$G$39,"",0)</f>
        <v>11</v>
      </c>
      <c r="O305" s="310"/>
      <c r="P305" s="241"/>
      <c r="AB305">
        <v>81</v>
      </c>
      <c r="AC305" t="s">
        <v>267</v>
      </c>
    </row>
    <row r="306" spans="3:29">
      <c r="C306" s="288">
        <v>300</v>
      </c>
      <c r="D306" s="289"/>
      <c r="E306" s="289" t="str">
        <f>IF(J306="HOMIES", MAX(E$6:E305)+1, "")</f>
        <v/>
      </c>
      <c r="F306" s="289" t="str">
        <f t="shared" si="4"/>
        <v>RB82</v>
      </c>
      <c r="G306" s="289" t="s">
        <v>267</v>
      </c>
      <c r="H306" s="289">
        <v>82</v>
      </c>
      <c r="I306" s="289" t="s">
        <v>974</v>
      </c>
      <c r="J306" s="289"/>
      <c r="K306" s="290"/>
      <c r="L306" s="290"/>
      <c r="M306" s="289" t="s">
        <v>48</v>
      </c>
      <c r="N306" s="291">
        <f>_xlfn.XLOOKUP($M306,NFL!$F$7:$F$39,NFL!$G$7:$G$39,"",0)</f>
        <v>6</v>
      </c>
      <c r="O306" s="310"/>
      <c r="P306" s="241"/>
      <c r="AB306">
        <v>82</v>
      </c>
      <c r="AC306" t="s">
        <v>267</v>
      </c>
    </row>
    <row r="307" spans="3:29">
      <c r="C307" s="288">
        <v>301</v>
      </c>
      <c r="D307" s="289"/>
      <c r="E307" s="289" t="str">
        <f>IF(J307="HOMIES", MAX(E$6:E306)+1, "")</f>
        <v/>
      </c>
      <c r="F307" s="289" t="str">
        <f t="shared" si="4"/>
        <v>QB34</v>
      </c>
      <c r="G307" s="289" t="s">
        <v>266</v>
      </c>
      <c r="H307" s="289">
        <v>34</v>
      </c>
      <c r="I307" s="289" t="s">
        <v>964</v>
      </c>
      <c r="J307" s="289"/>
      <c r="K307" s="290"/>
      <c r="L307" s="290"/>
      <c r="M307" s="289" t="s">
        <v>25</v>
      </c>
      <c r="N307" s="291">
        <f>_xlfn.XLOOKUP($M307,NFL!$F$7:$F$39,NFL!$G$7:$G$39,"",0)</f>
        <v>9</v>
      </c>
      <c r="O307" s="310" t="s">
        <v>1304</v>
      </c>
      <c r="P307" s="241"/>
      <c r="AB307">
        <v>34</v>
      </c>
      <c r="AC307" t="s">
        <v>266</v>
      </c>
    </row>
    <row r="308" spans="3:29">
      <c r="C308" s="288">
        <v>302</v>
      </c>
      <c r="D308" s="289"/>
      <c r="E308" s="289" t="str">
        <f>IF(J308="HOMIES", MAX(E$6:E307)+1, "")</f>
        <v/>
      </c>
      <c r="F308" s="289" t="str">
        <f t="shared" si="4"/>
        <v>K24</v>
      </c>
      <c r="G308" s="289" t="s">
        <v>273</v>
      </c>
      <c r="H308" s="289">
        <v>24</v>
      </c>
      <c r="I308" s="289" t="s">
        <v>220</v>
      </c>
      <c r="J308" s="289"/>
      <c r="K308" s="290"/>
      <c r="L308" s="290"/>
      <c r="M308" s="289" t="s">
        <v>48</v>
      </c>
      <c r="N308" s="291">
        <f>_xlfn.XLOOKUP($M308,NFL!$F$7:$F$39,NFL!$G$7:$G$39,"",0)</f>
        <v>6</v>
      </c>
      <c r="O308" s="310"/>
      <c r="P308" s="241"/>
      <c r="AB308">
        <v>24</v>
      </c>
      <c r="AC308" t="s">
        <v>273</v>
      </c>
    </row>
    <row r="309" spans="3:29">
      <c r="C309" s="288">
        <v>303</v>
      </c>
      <c r="D309" s="289"/>
      <c r="E309" s="289" t="str">
        <f>IF(J309="HOMIES", MAX(E$6:E308)+1, "")</f>
        <v/>
      </c>
      <c r="F309" s="289" t="str">
        <f t="shared" si="4"/>
        <v>RB83</v>
      </c>
      <c r="G309" s="289" t="s">
        <v>267</v>
      </c>
      <c r="H309" s="289">
        <v>83</v>
      </c>
      <c r="I309" s="289" t="s">
        <v>661</v>
      </c>
      <c r="J309" s="289"/>
      <c r="K309" s="290"/>
      <c r="L309" s="290"/>
      <c r="M309" s="289" t="s">
        <v>433</v>
      </c>
      <c r="N309" s="291">
        <f>_xlfn.XLOOKUP($M309,NFL!$F$7:$F$39,NFL!$G$7:$G$39,"",0)</f>
        <v>6</v>
      </c>
      <c r="O309" s="310"/>
      <c r="P309" s="241"/>
      <c r="AB309">
        <v>83</v>
      </c>
      <c r="AC309" t="s">
        <v>267</v>
      </c>
    </row>
    <row r="310" spans="3:29">
      <c r="C310" s="288">
        <v>304</v>
      </c>
      <c r="D310" s="289"/>
      <c r="E310" s="289" t="str">
        <f>IF(J310="HOMIES", MAX(E$6:E309)+1, "")</f>
        <v/>
      </c>
      <c r="F310" s="289" t="str">
        <f t="shared" si="4"/>
        <v>WR101</v>
      </c>
      <c r="G310" s="289" t="s">
        <v>268</v>
      </c>
      <c r="H310" s="289">
        <v>101</v>
      </c>
      <c r="I310" s="289" t="s">
        <v>960</v>
      </c>
      <c r="J310" s="289"/>
      <c r="K310" s="290"/>
      <c r="L310" s="290"/>
      <c r="M310" s="289" t="s">
        <v>120</v>
      </c>
      <c r="N310" s="291" t="str">
        <f>_xlfn.XLOOKUP($M310,NFL!$F$7:$F$39,NFL!$G$7:$G$39,"",0)</f>
        <v/>
      </c>
      <c r="O310" s="310" t="s">
        <v>1305</v>
      </c>
      <c r="P310" s="241"/>
      <c r="AB310">
        <v>101</v>
      </c>
      <c r="AC310" t="s">
        <v>268</v>
      </c>
    </row>
    <row r="311" spans="3:29">
      <c r="C311" s="288">
        <v>305</v>
      </c>
      <c r="D311" s="289"/>
      <c r="E311" s="289" t="str">
        <f>IF(J311="HOMIES", MAX(E$6:E310)+1, "")</f>
        <v/>
      </c>
      <c r="F311" s="289" t="str">
        <f t="shared" si="4"/>
        <v>DST26</v>
      </c>
      <c r="G311" s="289" t="s">
        <v>283</v>
      </c>
      <c r="H311" s="289">
        <v>26</v>
      </c>
      <c r="I311" s="289" t="s">
        <v>382</v>
      </c>
      <c r="J311" s="289"/>
      <c r="K311" s="290"/>
      <c r="L311" s="290"/>
      <c r="M311" s="289" t="s">
        <v>42</v>
      </c>
      <c r="N311" s="291">
        <f>_xlfn.XLOOKUP($M311,NFL!$F$7:$F$39,NFL!$G$7:$G$39,"",0)</f>
        <v>10</v>
      </c>
      <c r="O311" s="310"/>
      <c r="P311" s="241"/>
      <c r="AB311">
        <v>26</v>
      </c>
      <c r="AC311" t="s">
        <v>283</v>
      </c>
    </row>
    <row r="312" spans="3:29">
      <c r="C312" s="288">
        <v>306</v>
      </c>
      <c r="D312" s="289"/>
      <c r="E312" s="289" t="str">
        <f>IF(J312="HOMIES", MAX(E$6:E311)+1, "")</f>
        <v/>
      </c>
      <c r="F312" s="289" t="str">
        <f t="shared" si="4"/>
        <v>RB84</v>
      </c>
      <c r="G312" s="289" t="s">
        <v>267</v>
      </c>
      <c r="H312" s="289">
        <v>84</v>
      </c>
      <c r="I312" s="289" t="s">
        <v>981</v>
      </c>
      <c r="J312" s="289"/>
      <c r="K312" s="290"/>
      <c r="L312" s="290"/>
      <c r="M312" s="289" t="s">
        <v>25</v>
      </c>
      <c r="N312" s="291">
        <f>_xlfn.XLOOKUP($M312,NFL!$F$7:$F$39,NFL!$G$7:$G$39,"",0)</f>
        <v>9</v>
      </c>
      <c r="O312" s="310" t="s">
        <v>1306</v>
      </c>
      <c r="P312" s="241"/>
      <c r="AB312">
        <v>84</v>
      </c>
      <c r="AC312" t="s">
        <v>267</v>
      </c>
    </row>
    <row r="313" spans="3:29">
      <c r="C313" s="288">
        <v>307</v>
      </c>
      <c r="D313" s="289"/>
      <c r="E313" s="289" t="str">
        <f>IF(J313="HOMIES", MAX(E$6:E312)+1, "")</f>
        <v/>
      </c>
      <c r="F313" s="289" t="str">
        <f t="shared" si="4"/>
        <v>DST27</v>
      </c>
      <c r="G313" s="289" t="s">
        <v>283</v>
      </c>
      <c r="H313" s="289">
        <v>27</v>
      </c>
      <c r="I313" s="289" t="s">
        <v>388</v>
      </c>
      <c r="J313" s="289"/>
      <c r="K313" s="290"/>
      <c r="L313" s="290"/>
      <c r="M313" s="289" t="s">
        <v>12</v>
      </c>
      <c r="N313" s="291">
        <f>_xlfn.XLOOKUP($M313,NFL!$F$7:$F$39,NFL!$G$7:$G$39,"",0)</f>
        <v>11</v>
      </c>
      <c r="O313" s="310"/>
      <c r="P313" s="241"/>
      <c r="AB313">
        <v>27</v>
      </c>
      <c r="AC313" t="s">
        <v>283</v>
      </c>
    </row>
    <row r="314" spans="3:29" ht="22">
      <c r="C314" s="288">
        <v>308</v>
      </c>
      <c r="D314" s="289"/>
      <c r="E314" s="289" t="str">
        <f>IF(J314="HOMIES", MAX(E$6:E313)+1, "")</f>
        <v/>
      </c>
      <c r="F314" s="289" t="str">
        <f t="shared" si="4"/>
        <v>WR102</v>
      </c>
      <c r="G314" s="289" t="s">
        <v>268</v>
      </c>
      <c r="H314" s="289">
        <v>102</v>
      </c>
      <c r="I314" s="289" t="s">
        <v>128</v>
      </c>
      <c r="J314" s="289"/>
      <c r="K314" s="290"/>
      <c r="L314" s="290"/>
      <c r="M314" s="289" t="s">
        <v>120</v>
      </c>
      <c r="N314" s="291" t="str">
        <f>_xlfn.XLOOKUP($M314,NFL!$F$7:$F$39,NFL!$G$7:$G$39,"",0)</f>
        <v/>
      </c>
      <c r="O314" s="310" t="s">
        <v>1068</v>
      </c>
      <c r="P314" s="241"/>
      <c r="AB314">
        <v>102</v>
      </c>
      <c r="AC314" t="s">
        <v>268</v>
      </c>
    </row>
    <row r="315" spans="3:29">
      <c r="C315" s="288">
        <v>309</v>
      </c>
      <c r="D315" s="289"/>
      <c r="E315" s="289" t="str">
        <f>IF(J315="HOMIES", MAX(E$6:E314)+1, "")</f>
        <v/>
      </c>
      <c r="F315" s="289" t="str">
        <f t="shared" si="4"/>
        <v>RB85</v>
      </c>
      <c r="G315" s="289" t="s">
        <v>267</v>
      </c>
      <c r="H315" s="289">
        <v>85</v>
      </c>
      <c r="I315" s="289" t="s">
        <v>87</v>
      </c>
      <c r="J315" s="289"/>
      <c r="K315" s="290"/>
      <c r="L315" s="290"/>
      <c r="M315" s="289" t="s">
        <v>2</v>
      </c>
      <c r="N315" s="291">
        <f>_xlfn.XLOOKUP($M315,NFL!$F$7:$F$39,NFL!$G$7:$G$39,"",0)</f>
        <v>14</v>
      </c>
      <c r="O315" s="310"/>
      <c r="P315" s="241"/>
      <c r="AB315">
        <v>85</v>
      </c>
      <c r="AC315" t="s">
        <v>267</v>
      </c>
    </row>
    <row r="316" spans="3:29">
      <c r="C316" s="288">
        <v>310</v>
      </c>
      <c r="D316" s="289"/>
      <c r="E316" s="289" t="str">
        <f>IF(J316="HOMIES", MAX(E$6:E315)+1, "")</f>
        <v/>
      </c>
      <c r="F316" s="289" t="str">
        <f t="shared" si="4"/>
        <v>WR103</v>
      </c>
      <c r="G316" s="289" t="s">
        <v>268</v>
      </c>
      <c r="H316" s="289">
        <v>103</v>
      </c>
      <c r="I316" s="289" t="s">
        <v>965</v>
      </c>
      <c r="J316" s="289"/>
      <c r="K316" s="290"/>
      <c r="L316" s="290"/>
      <c r="M316" s="289" t="s">
        <v>16</v>
      </c>
      <c r="N316" s="291">
        <f>_xlfn.XLOOKUP($M316,NFL!$F$7:$F$39,NFL!$G$7:$G$39,"",0)</f>
        <v>7</v>
      </c>
      <c r="O316" s="310"/>
      <c r="P316" s="241"/>
      <c r="AB316">
        <v>103</v>
      </c>
      <c r="AC316" t="s">
        <v>268</v>
      </c>
    </row>
    <row r="317" spans="3:29">
      <c r="C317" s="288">
        <v>311</v>
      </c>
      <c r="D317" s="289"/>
      <c r="E317" s="289" t="str">
        <f>IF(J317="HOMIES", MAX(E$6:E316)+1, "")</f>
        <v/>
      </c>
      <c r="F317" s="289" t="str">
        <f t="shared" si="4"/>
        <v>TE38</v>
      </c>
      <c r="G317" s="289" t="s">
        <v>269</v>
      </c>
      <c r="H317" s="289">
        <v>38</v>
      </c>
      <c r="I317" s="289" t="s">
        <v>625</v>
      </c>
      <c r="J317" s="289"/>
      <c r="K317" s="290"/>
      <c r="L317" s="290"/>
      <c r="M317" s="289" t="s">
        <v>27</v>
      </c>
      <c r="N317" s="291">
        <f>_xlfn.XLOOKUP($M317,NFL!$F$7:$F$39,NFL!$G$7:$G$39,"",0)</f>
        <v>8</v>
      </c>
      <c r="O317" s="310"/>
      <c r="P317" s="241"/>
      <c r="AB317">
        <v>38</v>
      </c>
      <c r="AC317" t="s">
        <v>269</v>
      </c>
    </row>
    <row r="318" spans="3:29">
      <c r="C318" s="288">
        <v>312</v>
      </c>
      <c r="D318" s="289"/>
      <c r="E318" s="289" t="str">
        <f>IF(J318="HOMIES", MAX(E$6:E317)+1, "")</f>
        <v/>
      </c>
      <c r="F318" s="289" t="str">
        <f t="shared" si="4"/>
        <v>RB86</v>
      </c>
      <c r="G318" s="289" t="s">
        <v>267</v>
      </c>
      <c r="H318" s="289">
        <v>86</v>
      </c>
      <c r="I318" s="289" t="s">
        <v>119</v>
      </c>
      <c r="J318" s="289"/>
      <c r="K318" s="290"/>
      <c r="L318" s="290"/>
      <c r="M318" s="289" t="s">
        <v>51</v>
      </c>
      <c r="N318" s="291">
        <f>_xlfn.XLOOKUP($M318,NFL!$F$7:$F$39,NFL!$G$7:$G$39,"",0)</f>
        <v>11</v>
      </c>
      <c r="O318" s="310" t="s">
        <v>1307</v>
      </c>
      <c r="P318" s="241"/>
      <c r="AB318">
        <v>86</v>
      </c>
      <c r="AC318" t="s">
        <v>267</v>
      </c>
    </row>
    <row r="319" spans="3:29">
      <c r="C319" s="288">
        <v>313</v>
      </c>
      <c r="D319" s="289"/>
      <c r="E319" s="289" t="str">
        <f>IF(J319="HOMIES", MAX(E$6:E318)+1, "")</f>
        <v/>
      </c>
      <c r="F319" s="289" t="str">
        <f t="shared" si="4"/>
        <v>TE39</v>
      </c>
      <c r="G319" s="289" t="s">
        <v>269</v>
      </c>
      <c r="H319" s="289">
        <v>39</v>
      </c>
      <c r="I319" s="289" t="s">
        <v>631</v>
      </c>
      <c r="J319" s="289"/>
      <c r="K319" s="290"/>
      <c r="L319" s="290"/>
      <c r="M319" s="289" t="s">
        <v>8</v>
      </c>
      <c r="N319" s="291">
        <f>_xlfn.XLOOKUP($M319,NFL!$F$7:$F$39,NFL!$G$7:$G$39,"",0)</f>
        <v>9</v>
      </c>
      <c r="O319" s="310"/>
      <c r="P319" s="241"/>
      <c r="AB319">
        <v>39</v>
      </c>
      <c r="AC319" t="s">
        <v>269</v>
      </c>
    </row>
    <row r="320" spans="3:29" ht="22">
      <c r="C320" s="288">
        <v>314</v>
      </c>
      <c r="D320" s="289"/>
      <c r="E320" s="289" t="str">
        <f>IF(J320="HOMIES", MAX(E$6:E319)+1, "")</f>
        <v/>
      </c>
      <c r="F320" s="289" t="str">
        <f t="shared" si="4"/>
        <v>TE40</v>
      </c>
      <c r="G320" s="289" t="s">
        <v>269</v>
      </c>
      <c r="H320" s="289">
        <v>40</v>
      </c>
      <c r="I320" s="289" t="s">
        <v>666</v>
      </c>
      <c r="J320" s="289"/>
      <c r="K320" s="290"/>
      <c r="L320" s="290"/>
      <c r="M320" s="289" t="s">
        <v>14</v>
      </c>
      <c r="N320" s="291">
        <f>_xlfn.XLOOKUP($M320,NFL!$F$7:$F$39,NFL!$G$7:$G$39,"",0)</f>
        <v>13</v>
      </c>
      <c r="O320" s="310" t="s">
        <v>1308</v>
      </c>
      <c r="P320" s="241"/>
      <c r="AB320">
        <v>40</v>
      </c>
      <c r="AC320" t="s">
        <v>269</v>
      </c>
    </row>
    <row r="321" spans="3:29">
      <c r="C321" s="288">
        <v>315</v>
      </c>
      <c r="D321" s="289"/>
      <c r="E321" s="289" t="str">
        <f>IF(J321="HOMIES", MAX(E$6:E320)+1, "")</f>
        <v/>
      </c>
      <c r="F321" s="289" t="str">
        <f t="shared" si="4"/>
        <v>K25</v>
      </c>
      <c r="G321" s="289" t="s">
        <v>273</v>
      </c>
      <c r="H321" s="289">
        <v>25</v>
      </c>
      <c r="I321" s="289" t="s">
        <v>626</v>
      </c>
      <c r="J321" s="289"/>
      <c r="K321" s="290"/>
      <c r="L321" s="290"/>
      <c r="M321" s="289" t="s">
        <v>32</v>
      </c>
      <c r="N321" s="291">
        <f>_xlfn.XLOOKUP($M321,NFL!$F$7:$F$39,NFL!$G$7:$G$39,"",0)</f>
        <v>14</v>
      </c>
      <c r="O321" s="310"/>
      <c r="P321" s="241"/>
      <c r="AB321">
        <v>25</v>
      </c>
      <c r="AC321" t="s">
        <v>273</v>
      </c>
    </row>
    <row r="322" spans="3:29" ht="22">
      <c r="C322" s="288">
        <v>316</v>
      </c>
      <c r="D322" s="289"/>
      <c r="E322" s="289" t="str">
        <f>IF(J322="HOMIES", MAX(E$6:E321)+1, "")</f>
        <v/>
      </c>
      <c r="F322" s="289" t="str">
        <f t="shared" si="4"/>
        <v>WR104</v>
      </c>
      <c r="G322" s="289" t="s">
        <v>268</v>
      </c>
      <c r="H322" s="289">
        <v>104</v>
      </c>
      <c r="I322" s="289" t="s">
        <v>977</v>
      </c>
      <c r="J322" s="289"/>
      <c r="K322" s="290"/>
      <c r="L322" s="290"/>
      <c r="M322" s="289" t="s">
        <v>48</v>
      </c>
      <c r="N322" s="291">
        <f>_xlfn.XLOOKUP($M322,NFL!$F$7:$F$39,NFL!$G$7:$G$39,"",0)</f>
        <v>6</v>
      </c>
      <c r="O322" s="310" t="s">
        <v>1309</v>
      </c>
      <c r="P322" s="241"/>
      <c r="AB322">
        <v>104</v>
      </c>
      <c r="AC322" t="s">
        <v>268</v>
      </c>
    </row>
    <row r="323" spans="3:29">
      <c r="C323" s="288">
        <v>317</v>
      </c>
      <c r="D323" s="289"/>
      <c r="E323" s="289" t="str">
        <f>IF(J323="HOMIES", MAX(E$6:E322)+1, "")</f>
        <v/>
      </c>
      <c r="F323" s="289" t="str">
        <f t="shared" si="4"/>
        <v>WR105</v>
      </c>
      <c r="G323" s="289" t="s">
        <v>268</v>
      </c>
      <c r="H323" s="289">
        <v>105</v>
      </c>
      <c r="I323" s="289" t="s">
        <v>171</v>
      </c>
      <c r="J323" s="289"/>
      <c r="K323" s="290"/>
      <c r="L323" s="290"/>
      <c r="M323" s="289" t="s">
        <v>40</v>
      </c>
      <c r="N323" s="291">
        <f>_xlfn.XLOOKUP($M323,NFL!$F$7:$F$39,NFL!$G$7:$G$39,"",0)</f>
        <v>6</v>
      </c>
      <c r="O323" s="310"/>
      <c r="P323" s="241"/>
      <c r="AB323">
        <v>105</v>
      </c>
      <c r="AC323" t="s">
        <v>268</v>
      </c>
    </row>
    <row r="324" spans="3:29" ht="22">
      <c r="C324" s="288">
        <v>318</v>
      </c>
      <c r="D324" s="289"/>
      <c r="E324" s="289" t="str">
        <f>IF(J324="HOMIES", MAX(E$6:E323)+1, "")</f>
        <v/>
      </c>
      <c r="F324" s="289" t="str">
        <f t="shared" si="4"/>
        <v>RB87</v>
      </c>
      <c r="G324" s="289" t="s">
        <v>267</v>
      </c>
      <c r="H324" s="289">
        <v>87</v>
      </c>
      <c r="I324" s="289" t="s">
        <v>975</v>
      </c>
      <c r="J324" s="289"/>
      <c r="K324" s="290"/>
      <c r="L324" s="290"/>
      <c r="M324" s="289" t="s">
        <v>29</v>
      </c>
      <c r="N324" s="291">
        <f>_xlfn.XLOOKUP($M324,NFL!$F$7:$F$39,NFL!$G$7:$G$39,"",0)</f>
        <v>10</v>
      </c>
      <c r="O324" s="310" t="s">
        <v>1310</v>
      </c>
      <c r="P324" s="241"/>
      <c r="AB324">
        <v>87</v>
      </c>
      <c r="AC324" t="s">
        <v>267</v>
      </c>
    </row>
    <row r="325" spans="3:29">
      <c r="C325" s="288">
        <v>319</v>
      </c>
      <c r="D325" s="289"/>
      <c r="E325" s="289" t="str">
        <f>IF(J325="HOMIES", MAX(E$6:E324)+1, "")</f>
        <v/>
      </c>
      <c r="F325" s="289" t="str">
        <f t="shared" si="4"/>
        <v>QB35</v>
      </c>
      <c r="G325" s="289" t="s">
        <v>266</v>
      </c>
      <c r="H325" s="289">
        <v>35</v>
      </c>
      <c r="I325" s="289" t="s">
        <v>56</v>
      </c>
      <c r="J325" s="289"/>
      <c r="K325" s="290"/>
      <c r="L325" s="290"/>
      <c r="M325" s="289" t="s">
        <v>12</v>
      </c>
      <c r="N325" s="291">
        <f>_xlfn.XLOOKUP($M325,NFL!$F$7:$F$39,NFL!$G$7:$G$39,"",0)</f>
        <v>11</v>
      </c>
      <c r="O325" s="310" t="s">
        <v>1311</v>
      </c>
      <c r="P325" s="241"/>
      <c r="AB325">
        <v>35</v>
      </c>
      <c r="AC325" t="s">
        <v>266</v>
      </c>
    </row>
    <row r="326" spans="3:29">
      <c r="C326" s="288">
        <v>320</v>
      </c>
      <c r="D326" s="289"/>
      <c r="E326" s="289" t="str">
        <f>IF(J326="HOMIES", MAX(E$6:E325)+1, "")</f>
        <v/>
      </c>
      <c r="F326" s="289" t="str">
        <f t="shared" si="4"/>
        <v>TE41</v>
      </c>
      <c r="G326" s="289" t="s">
        <v>269</v>
      </c>
      <c r="H326" s="289">
        <v>41</v>
      </c>
      <c r="I326" s="289" t="s">
        <v>976</v>
      </c>
      <c r="J326" s="289"/>
      <c r="K326" s="290"/>
      <c r="L326" s="290"/>
      <c r="M326" s="289" t="s">
        <v>29</v>
      </c>
      <c r="N326" s="291">
        <f>_xlfn.XLOOKUP($M326,NFL!$F$7:$F$39,NFL!$G$7:$G$39,"",0)</f>
        <v>10</v>
      </c>
      <c r="O326" s="310"/>
      <c r="P326" s="241"/>
      <c r="AB326">
        <v>41</v>
      </c>
      <c r="AC326" t="s">
        <v>269</v>
      </c>
    </row>
    <row r="327" spans="3:29">
      <c r="C327" s="288">
        <v>321</v>
      </c>
      <c r="D327" s="289"/>
      <c r="E327" s="289" t="str">
        <f>IF(J327="HOMIES", MAX(E$6:E326)+1, "")</f>
        <v/>
      </c>
      <c r="F327" s="289" t="str">
        <f t="shared" si="4"/>
        <v>DST28</v>
      </c>
      <c r="G327" s="289" t="s">
        <v>283</v>
      </c>
      <c r="H327" s="289">
        <v>28</v>
      </c>
      <c r="I327" s="289" t="s">
        <v>640</v>
      </c>
      <c r="J327" s="289"/>
      <c r="K327" s="290"/>
      <c r="L327" s="290"/>
      <c r="M327" s="289" t="s">
        <v>433</v>
      </c>
      <c r="N327" s="291">
        <f>_xlfn.XLOOKUP($M327,NFL!$F$7:$F$39,NFL!$G$7:$G$39,"",0)</f>
        <v>6</v>
      </c>
      <c r="O327" s="310"/>
      <c r="P327" s="241"/>
      <c r="AB327">
        <v>28</v>
      </c>
      <c r="AC327" t="s">
        <v>283</v>
      </c>
    </row>
    <row r="328" spans="3:29" ht="22">
      <c r="C328" s="288">
        <v>322</v>
      </c>
      <c r="D328" s="289"/>
      <c r="E328" s="289" t="str">
        <f>IF(J328="HOMIES", MAX(E$6:E327)+1, "")</f>
        <v/>
      </c>
      <c r="F328" s="289" t="str">
        <f t="shared" ref="F328:F391" si="5">CONCATENATE($G328&amp;$H328)</f>
        <v>TE42</v>
      </c>
      <c r="G328" s="289" t="s">
        <v>269</v>
      </c>
      <c r="H328" s="289">
        <v>42</v>
      </c>
      <c r="I328" s="289" t="s">
        <v>178</v>
      </c>
      <c r="J328" s="289"/>
      <c r="K328" s="290"/>
      <c r="L328" s="290"/>
      <c r="M328" s="289" t="s">
        <v>34</v>
      </c>
      <c r="N328" s="291">
        <f>_xlfn.XLOOKUP($M328,NFL!$F$7:$F$39,NFL!$G$7:$G$39,"",0)</f>
        <v>7</v>
      </c>
      <c r="O328" s="310" t="s">
        <v>1312</v>
      </c>
      <c r="P328" s="241"/>
      <c r="AB328">
        <v>42</v>
      </c>
      <c r="AC328" t="s">
        <v>269</v>
      </c>
    </row>
    <row r="329" spans="3:29" ht="22">
      <c r="C329" s="288">
        <v>323</v>
      </c>
      <c r="D329" s="289"/>
      <c r="E329" s="289" t="str">
        <f>IF(J329="HOMIES", MAX(E$6:E328)+1, "")</f>
        <v/>
      </c>
      <c r="F329" s="289" t="str">
        <f t="shared" si="5"/>
        <v>QB36</v>
      </c>
      <c r="G329" s="289" t="s">
        <v>266</v>
      </c>
      <c r="H329" s="289">
        <v>36</v>
      </c>
      <c r="I329" s="289" t="s">
        <v>37</v>
      </c>
      <c r="J329" s="289"/>
      <c r="K329" s="290"/>
      <c r="L329" s="290"/>
      <c r="M329" s="289" t="s">
        <v>38</v>
      </c>
      <c r="N329" s="291">
        <f>_xlfn.XLOOKUP($M329,NFL!$F$7:$F$39,NFL!$G$7:$G$39,"",0)</f>
        <v>9</v>
      </c>
      <c r="O329" s="310" t="s">
        <v>1313</v>
      </c>
      <c r="P329" s="241"/>
      <c r="AB329">
        <v>36</v>
      </c>
      <c r="AC329" t="s">
        <v>266</v>
      </c>
    </row>
    <row r="330" spans="3:29">
      <c r="C330" s="288">
        <v>324</v>
      </c>
      <c r="D330" s="289"/>
      <c r="E330" s="289" t="str">
        <f>IF(J330="HOMIES", MAX(E$6:E329)+1, "")</f>
        <v/>
      </c>
      <c r="F330" s="289" t="str">
        <f t="shared" si="5"/>
        <v>WR106</v>
      </c>
      <c r="G330" s="289" t="s">
        <v>268</v>
      </c>
      <c r="H330" s="289">
        <v>106</v>
      </c>
      <c r="I330" s="289" t="s">
        <v>982</v>
      </c>
      <c r="J330" s="289"/>
      <c r="K330" s="290"/>
      <c r="L330" s="290"/>
      <c r="M330" s="289" t="s">
        <v>29</v>
      </c>
      <c r="N330" s="291">
        <f>_xlfn.XLOOKUP($M330,NFL!$F$7:$F$39,NFL!$G$7:$G$39,"",0)</f>
        <v>10</v>
      </c>
      <c r="O330" s="310"/>
      <c r="P330" s="241"/>
      <c r="AB330">
        <v>106</v>
      </c>
      <c r="AC330" t="s">
        <v>268</v>
      </c>
    </row>
    <row r="331" spans="3:29">
      <c r="C331" s="288">
        <v>325</v>
      </c>
      <c r="D331" s="289"/>
      <c r="E331" s="289" t="str">
        <f>IF(J331="HOMIES", MAX(E$6:E330)+1, "")</f>
        <v/>
      </c>
      <c r="F331" s="289" t="str">
        <f t="shared" si="5"/>
        <v>RB88</v>
      </c>
      <c r="G331" s="289" t="s">
        <v>267</v>
      </c>
      <c r="H331" s="289">
        <v>88</v>
      </c>
      <c r="I331" s="289" t="s">
        <v>979</v>
      </c>
      <c r="J331" s="289"/>
      <c r="K331" s="290"/>
      <c r="L331" s="290"/>
      <c r="M331" s="289" t="s">
        <v>49</v>
      </c>
      <c r="N331" s="291">
        <f>_xlfn.XLOOKUP($M331,NFL!$F$7:$F$39,NFL!$G$7:$G$39,"",0)</f>
        <v>11</v>
      </c>
      <c r="O331" s="310"/>
      <c r="P331" s="241"/>
      <c r="AB331">
        <v>88</v>
      </c>
      <c r="AC331" t="s">
        <v>267</v>
      </c>
    </row>
    <row r="332" spans="3:29">
      <c r="C332" s="288">
        <v>326</v>
      </c>
      <c r="D332" s="289"/>
      <c r="E332" s="289" t="str">
        <f>IF(J332="HOMIES", MAX(E$6:E331)+1, "")</f>
        <v/>
      </c>
      <c r="F332" s="289" t="str">
        <f t="shared" si="5"/>
        <v>WR107</v>
      </c>
      <c r="G332" s="289" t="s">
        <v>268</v>
      </c>
      <c r="H332" s="289">
        <v>107</v>
      </c>
      <c r="I332" s="289" t="s">
        <v>988</v>
      </c>
      <c r="J332" s="289"/>
      <c r="K332" s="290"/>
      <c r="L332" s="290"/>
      <c r="M332" s="289" t="s">
        <v>38</v>
      </c>
      <c r="N332" s="291">
        <f>_xlfn.XLOOKUP($M332,NFL!$F$7:$F$39,NFL!$G$7:$G$39,"",0)</f>
        <v>9</v>
      </c>
      <c r="O332" s="310"/>
      <c r="P332" s="241"/>
      <c r="AB332">
        <v>107</v>
      </c>
      <c r="AC332" t="s">
        <v>268</v>
      </c>
    </row>
    <row r="333" spans="3:29">
      <c r="C333" s="288">
        <v>327</v>
      </c>
      <c r="D333" s="289"/>
      <c r="E333" s="289" t="str">
        <f>IF(J333="HOMIES", MAX(E$6:E332)+1, "")</f>
        <v/>
      </c>
      <c r="F333" s="289" t="str">
        <f t="shared" si="5"/>
        <v>DST29</v>
      </c>
      <c r="G333" s="289" t="s">
        <v>283</v>
      </c>
      <c r="H333" s="289">
        <v>29</v>
      </c>
      <c r="I333" s="289" t="s">
        <v>361</v>
      </c>
      <c r="J333" s="289"/>
      <c r="K333" s="290"/>
      <c r="L333" s="290"/>
      <c r="M333" s="289" t="s">
        <v>49</v>
      </c>
      <c r="N333" s="291">
        <f>_xlfn.XLOOKUP($M333,NFL!$F$7:$F$39,NFL!$G$7:$G$39,"",0)</f>
        <v>11</v>
      </c>
      <c r="O333" s="310"/>
      <c r="P333" s="241"/>
      <c r="AB333">
        <v>29</v>
      </c>
      <c r="AC333" t="s">
        <v>283</v>
      </c>
    </row>
    <row r="334" spans="3:29">
      <c r="C334" s="288">
        <v>328</v>
      </c>
      <c r="D334" s="289"/>
      <c r="E334" s="289" t="str">
        <f>IF(J334="HOMIES", MAX(E$6:E333)+1, "")</f>
        <v/>
      </c>
      <c r="F334" s="289" t="str">
        <f t="shared" si="5"/>
        <v>TE43</v>
      </c>
      <c r="G334" s="289" t="s">
        <v>269</v>
      </c>
      <c r="H334" s="289">
        <v>43</v>
      </c>
      <c r="I334" s="289" t="s">
        <v>649</v>
      </c>
      <c r="J334" s="289"/>
      <c r="K334" s="290"/>
      <c r="L334" s="290"/>
      <c r="M334" s="289" t="s">
        <v>433</v>
      </c>
      <c r="N334" s="291">
        <f>_xlfn.XLOOKUP($M334,NFL!$F$7:$F$39,NFL!$G$7:$G$39,"",0)</f>
        <v>6</v>
      </c>
      <c r="O334" s="310"/>
      <c r="P334" s="241"/>
      <c r="AB334">
        <v>43</v>
      </c>
      <c r="AC334" t="s">
        <v>269</v>
      </c>
    </row>
    <row r="335" spans="3:29">
      <c r="C335" s="288">
        <v>329</v>
      </c>
      <c r="D335" s="289"/>
      <c r="E335" s="289" t="str">
        <f>IF(J335="HOMIES", MAX(E$6:E334)+1, "")</f>
        <v/>
      </c>
      <c r="F335" s="289" t="str">
        <f t="shared" si="5"/>
        <v>RB89</v>
      </c>
      <c r="G335" s="289" t="s">
        <v>267</v>
      </c>
      <c r="H335" s="289">
        <v>89</v>
      </c>
      <c r="I335" s="289" t="s">
        <v>973</v>
      </c>
      <c r="J335" s="289"/>
      <c r="K335" s="290"/>
      <c r="L335" s="290"/>
      <c r="M335" s="289" t="s">
        <v>36</v>
      </c>
      <c r="N335" s="291">
        <f>_xlfn.XLOOKUP($M335,NFL!$F$7:$F$39,NFL!$G$7:$G$39,"",0)</f>
        <v>10</v>
      </c>
      <c r="O335" s="310"/>
      <c r="P335" s="241"/>
      <c r="AB335">
        <v>89</v>
      </c>
      <c r="AC335" t="s">
        <v>267</v>
      </c>
    </row>
    <row r="336" spans="3:29">
      <c r="C336" s="288">
        <v>330</v>
      </c>
      <c r="D336" s="289"/>
      <c r="E336" s="289" t="str">
        <f>IF(J336="HOMIES", MAX(E$6:E335)+1, "")</f>
        <v/>
      </c>
      <c r="F336" s="289" t="str">
        <f t="shared" si="5"/>
        <v>K26</v>
      </c>
      <c r="G336" s="289" t="s">
        <v>273</v>
      </c>
      <c r="H336" s="289">
        <v>26</v>
      </c>
      <c r="I336" s="289" t="s">
        <v>206</v>
      </c>
      <c r="J336" s="289"/>
      <c r="K336" s="290"/>
      <c r="L336" s="290"/>
      <c r="M336" s="289" t="s">
        <v>6</v>
      </c>
      <c r="N336" s="291">
        <f>_xlfn.XLOOKUP($M336,NFL!$F$7:$F$39,NFL!$G$7:$G$39,"",0)</f>
        <v>6</v>
      </c>
      <c r="O336" s="310"/>
      <c r="P336" s="241"/>
      <c r="AB336">
        <v>26</v>
      </c>
      <c r="AC336" t="s">
        <v>273</v>
      </c>
    </row>
    <row r="337" spans="3:29">
      <c r="C337" s="288">
        <v>331</v>
      </c>
      <c r="D337" s="289"/>
      <c r="E337" s="289" t="str">
        <f>IF(J337="HOMIES", MAX(E$6:E336)+1, "")</f>
        <v/>
      </c>
      <c r="F337" s="289" t="str">
        <f t="shared" si="5"/>
        <v>RB90</v>
      </c>
      <c r="G337" s="289" t="s">
        <v>267</v>
      </c>
      <c r="H337" s="289">
        <v>90</v>
      </c>
      <c r="I337" s="289" t="s">
        <v>969</v>
      </c>
      <c r="J337" s="289"/>
      <c r="K337" s="290"/>
      <c r="L337" s="290"/>
      <c r="M337" s="289" t="s">
        <v>20</v>
      </c>
      <c r="N337" s="291">
        <f>_xlfn.XLOOKUP($M337,NFL!$F$7:$F$39,NFL!$G$7:$G$39,"",0)</f>
        <v>7</v>
      </c>
      <c r="O337" s="310"/>
      <c r="P337" s="241"/>
      <c r="AB337">
        <v>90</v>
      </c>
      <c r="AC337" t="s">
        <v>267</v>
      </c>
    </row>
    <row r="338" spans="3:29">
      <c r="C338" s="288">
        <v>332</v>
      </c>
      <c r="D338" s="289"/>
      <c r="E338" s="289" t="str">
        <f>IF(J338="HOMIES", MAX(E$6:E337)+1, "")</f>
        <v/>
      </c>
      <c r="F338" s="289" t="str">
        <f t="shared" si="5"/>
        <v>WR108</v>
      </c>
      <c r="G338" s="289" t="s">
        <v>268</v>
      </c>
      <c r="H338" s="289">
        <v>108</v>
      </c>
      <c r="I338" s="289" t="s">
        <v>635</v>
      </c>
      <c r="J338" s="289"/>
      <c r="K338" s="290"/>
      <c r="L338" s="290"/>
      <c r="M338" s="289" t="s">
        <v>27</v>
      </c>
      <c r="N338" s="291">
        <f>_xlfn.XLOOKUP($M338,NFL!$F$7:$F$39,NFL!$G$7:$G$39,"",0)</f>
        <v>8</v>
      </c>
      <c r="O338" s="310"/>
      <c r="P338" s="241"/>
      <c r="AB338">
        <v>108</v>
      </c>
      <c r="AC338" t="s">
        <v>268</v>
      </c>
    </row>
    <row r="339" spans="3:29">
      <c r="C339" s="288">
        <v>333</v>
      </c>
      <c r="D339" s="289"/>
      <c r="E339" s="289" t="str">
        <f>IF(J339="HOMIES", MAX(E$6:E338)+1, "")</f>
        <v/>
      </c>
      <c r="F339" s="289" t="str">
        <f t="shared" si="5"/>
        <v>RB91</v>
      </c>
      <c r="G339" s="289" t="s">
        <v>267</v>
      </c>
      <c r="H339" s="289">
        <v>91</v>
      </c>
      <c r="I339" s="289" t="s">
        <v>668</v>
      </c>
      <c r="J339" s="289"/>
      <c r="K339" s="290"/>
      <c r="L339" s="290"/>
      <c r="M339" s="289" t="s">
        <v>36</v>
      </c>
      <c r="N339" s="291">
        <f>_xlfn.XLOOKUP($M339,NFL!$F$7:$F$39,NFL!$G$7:$G$39,"",0)</f>
        <v>10</v>
      </c>
      <c r="O339" s="310"/>
      <c r="P339" s="241"/>
      <c r="AB339">
        <v>91</v>
      </c>
      <c r="AC339" t="s">
        <v>267</v>
      </c>
    </row>
    <row r="340" spans="3:29">
      <c r="C340" s="288">
        <v>334</v>
      </c>
      <c r="D340" s="289"/>
      <c r="E340" s="289" t="str">
        <f>IF(J340="HOMIES", MAX(E$6:E339)+1, "")</f>
        <v/>
      </c>
      <c r="F340" s="289" t="str">
        <f t="shared" si="5"/>
        <v>QB37</v>
      </c>
      <c r="G340" s="289" t="s">
        <v>266</v>
      </c>
      <c r="H340" s="289">
        <v>37</v>
      </c>
      <c r="I340" s="289" t="s">
        <v>978</v>
      </c>
      <c r="J340" s="289"/>
      <c r="K340" s="290"/>
      <c r="L340" s="290"/>
      <c r="M340" s="289" t="s">
        <v>10</v>
      </c>
      <c r="N340" s="291">
        <f>_xlfn.XLOOKUP($M340,NFL!$F$7:$F$39,NFL!$G$7:$G$39,"",0)</f>
        <v>14</v>
      </c>
      <c r="O340" s="310" t="s">
        <v>1314</v>
      </c>
      <c r="P340" s="241"/>
      <c r="AB340">
        <v>37</v>
      </c>
      <c r="AC340" t="s">
        <v>266</v>
      </c>
    </row>
    <row r="341" spans="3:29">
      <c r="C341" s="288">
        <v>335</v>
      </c>
      <c r="D341" s="289"/>
      <c r="E341" s="289" t="str">
        <f>IF(J341="HOMIES", MAX(E$6:E340)+1, "")</f>
        <v/>
      </c>
      <c r="F341" s="289" t="str">
        <f t="shared" si="5"/>
        <v>WR109</v>
      </c>
      <c r="G341" s="289" t="s">
        <v>268</v>
      </c>
      <c r="H341" s="289">
        <v>109</v>
      </c>
      <c r="I341" s="289" t="s">
        <v>164</v>
      </c>
      <c r="J341" s="289"/>
      <c r="K341" s="290"/>
      <c r="L341" s="290"/>
      <c r="M341" s="289" t="s">
        <v>13</v>
      </c>
      <c r="N341" s="291">
        <f>_xlfn.XLOOKUP($M341,NFL!$F$7:$F$39,NFL!$G$7:$G$39,"",0)</f>
        <v>14</v>
      </c>
      <c r="O341" s="310"/>
      <c r="P341" s="241"/>
      <c r="AB341">
        <v>109</v>
      </c>
      <c r="AC341" t="s">
        <v>268</v>
      </c>
    </row>
    <row r="342" spans="3:29">
      <c r="C342" s="288">
        <v>336</v>
      </c>
      <c r="D342" s="289"/>
      <c r="E342" s="289" t="str">
        <f>IF(J342="HOMIES", MAX(E$6:E341)+1, "")</f>
        <v/>
      </c>
      <c r="F342" s="289" t="str">
        <f t="shared" si="5"/>
        <v>WR110</v>
      </c>
      <c r="G342" s="289" t="s">
        <v>268</v>
      </c>
      <c r="H342" s="289">
        <v>110</v>
      </c>
      <c r="I342" s="289" t="s">
        <v>461</v>
      </c>
      <c r="J342" s="289"/>
      <c r="K342" s="290"/>
      <c r="L342" s="290"/>
      <c r="M342" s="289" t="s">
        <v>53</v>
      </c>
      <c r="N342" s="291">
        <f>_xlfn.XLOOKUP($M342,NFL!$F$7:$F$39,NFL!$G$7:$G$39,"",0)</f>
        <v>9</v>
      </c>
      <c r="O342" s="310"/>
      <c r="P342" s="241"/>
      <c r="AB342">
        <v>110</v>
      </c>
      <c r="AC342" t="s">
        <v>268</v>
      </c>
    </row>
    <row r="343" spans="3:29">
      <c r="C343" s="288">
        <v>337</v>
      </c>
      <c r="D343" s="289"/>
      <c r="E343" s="289" t="str">
        <f>IF(J343="HOMIES", MAX(E$6:E342)+1, "")</f>
        <v/>
      </c>
      <c r="F343" s="289" t="str">
        <f t="shared" si="5"/>
        <v>WR111</v>
      </c>
      <c r="G343" s="289" t="s">
        <v>268</v>
      </c>
      <c r="H343" s="289">
        <v>111</v>
      </c>
      <c r="I343" s="289" t="s">
        <v>986</v>
      </c>
      <c r="J343" s="289"/>
      <c r="K343" s="290"/>
      <c r="L343" s="290"/>
      <c r="M343" s="289" t="s">
        <v>36</v>
      </c>
      <c r="N343" s="291">
        <f>_xlfn.XLOOKUP($M343,NFL!$F$7:$F$39,NFL!$G$7:$G$39,"",0)</f>
        <v>10</v>
      </c>
      <c r="O343" s="310"/>
      <c r="P343" s="241"/>
      <c r="AB343">
        <v>111</v>
      </c>
      <c r="AC343" t="s">
        <v>268</v>
      </c>
    </row>
    <row r="344" spans="3:29">
      <c r="C344" s="288">
        <v>338</v>
      </c>
      <c r="D344" s="289"/>
      <c r="E344" s="289" t="str">
        <f>IF(J344="HOMIES", MAX(E$6:E343)+1, "")</f>
        <v/>
      </c>
      <c r="F344" s="289" t="str">
        <f t="shared" si="5"/>
        <v>K27</v>
      </c>
      <c r="G344" s="289" t="s">
        <v>273</v>
      </c>
      <c r="H344" s="289">
        <v>27</v>
      </c>
      <c r="I344" s="289" t="s">
        <v>985</v>
      </c>
      <c r="J344" s="289"/>
      <c r="K344" s="290"/>
      <c r="L344" s="290"/>
      <c r="M344" s="289" t="s">
        <v>24</v>
      </c>
      <c r="N344" s="291">
        <f>_xlfn.XLOOKUP($M344,NFL!$F$7:$F$39,NFL!$G$7:$G$39,"",0)</f>
        <v>9</v>
      </c>
      <c r="O344" s="310" t="s">
        <v>1069</v>
      </c>
      <c r="P344" s="241"/>
      <c r="AB344">
        <v>27</v>
      </c>
      <c r="AC344" t="s">
        <v>273</v>
      </c>
    </row>
    <row r="345" spans="3:29">
      <c r="C345" s="288">
        <v>339</v>
      </c>
      <c r="D345" s="289"/>
      <c r="E345" s="289" t="str">
        <f>IF(J345="HOMIES", MAX(E$6:E344)+1, "")</f>
        <v/>
      </c>
      <c r="F345" s="289" t="str">
        <f t="shared" si="5"/>
        <v>TE44</v>
      </c>
      <c r="G345" s="289" t="s">
        <v>269</v>
      </c>
      <c r="H345" s="289">
        <v>44</v>
      </c>
      <c r="I345" s="289" t="s">
        <v>984</v>
      </c>
      <c r="J345" s="289"/>
      <c r="K345" s="290"/>
      <c r="L345" s="290"/>
      <c r="M345" s="289" t="s">
        <v>2</v>
      </c>
      <c r="N345" s="291">
        <f>_xlfn.XLOOKUP($M345,NFL!$F$7:$F$39,NFL!$G$7:$G$39,"",0)</f>
        <v>14</v>
      </c>
      <c r="O345" s="310"/>
      <c r="P345" s="241"/>
      <c r="AB345">
        <v>44</v>
      </c>
      <c r="AC345" t="s">
        <v>269</v>
      </c>
    </row>
    <row r="346" spans="3:29">
      <c r="C346" s="288">
        <v>340</v>
      </c>
      <c r="D346" s="289"/>
      <c r="E346" s="289" t="str">
        <f>IF(J346="HOMIES", MAX(E$6:E345)+1, "")</f>
        <v/>
      </c>
      <c r="F346" s="289" t="str">
        <f t="shared" si="5"/>
        <v>WR112</v>
      </c>
      <c r="G346" s="289" t="s">
        <v>268</v>
      </c>
      <c r="H346" s="289">
        <v>112</v>
      </c>
      <c r="I346" s="289" t="s">
        <v>465</v>
      </c>
      <c r="J346" s="289"/>
      <c r="K346" s="290"/>
      <c r="L346" s="290"/>
      <c r="M346" s="289" t="s">
        <v>16</v>
      </c>
      <c r="N346" s="291">
        <f>_xlfn.XLOOKUP($M346,NFL!$F$7:$F$39,NFL!$G$7:$G$39,"",0)</f>
        <v>7</v>
      </c>
      <c r="O346" s="310"/>
      <c r="P346" s="241"/>
      <c r="AB346">
        <v>112</v>
      </c>
      <c r="AC346" t="s">
        <v>268</v>
      </c>
    </row>
    <row r="347" spans="3:29">
      <c r="C347" s="288">
        <v>341</v>
      </c>
      <c r="D347" s="289"/>
      <c r="E347" s="289" t="str">
        <f>IF(J347="HOMIES", MAX(E$6:E346)+1, "")</f>
        <v/>
      </c>
      <c r="F347" s="289" t="str">
        <f t="shared" si="5"/>
        <v>DST30</v>
      </c>
      <c r="G347" s="289" t="s">
        <v>283</v>
      </c>
      <c r="H347" s="289">
        <v>30</v>
      </c>
      <c r="I347" s="289" t="s">
        <v>374</v>
      </c>
      <c r="J347" s="289"/>
      <c r="K347" s="290"/>
      <c r="L347" s="290"/>
      <c r="M347" s="289" t="s">
        <v>10</v>
      </c>
      <c r="N347" s="291">
        <f>_xlfn.XLOOKUP($M347,NFL!$F$7:$F$39,NFL!$G$7:$G$39,"",0)</f>
        <v>14</v>
      </c>
      <c r="O347" s="310"/>
      <c r="P347" s="241"/>
      <c r="AB347">
        <v>30</v>
      </c>
      <c r="AC347" t="s">
        <v>283</v>
      </c>
    </row>
    <row r="348" spans="3:29">
      <c r="C348" s="288">
        <v>342</v>
      </c>
      <c r="D348" s="289"/>
      <c r="E348" s="289" t="str">
        <f>IF(J348="HOMIES", MAX(E$6:E347)+1, "")</f>
        <v/>
      </c>
      <c r="F348" s="289" t="str">
        <f t="shared" si="5"/>
        <v>RB92</v>
      </c>
      <c r="G348" s="289" t="s">
        <v>267</v>
      </c>
      <c r="H348" s="289">
        <v>92</v>
      </c>
      <c r="I348" s="289" t="s">
        <v>115</v>
      </c>
      <c r="J348" s="289"/>
      <c r="K348" s="290"/>
      <c r="L348" s="290"/>
      <c r="M348" s="289" t="s">
        <v>40</v>
      </c>
      <c r="N348" s="291">
        <f>_xlfn.XLOOKUP($M348,NFL!$F$7:$F$39,NFL!$G$7:$G$39,"",0)</f>
        <v>6</v>
      </c>
      <c r="O348" s="310"/>
      <c r="P348" s="241"/>
      <c r="AB348">
        <v>92</v>
      </c>
      <c r="AC348" t="s">
        <v>267</v>
      </c>
    </row>
    <row r="349" spans="3:29">
      <c r="C349" s="288">
        <v>343</v>
      </c>
      <c r="D349" s="289"/>
      <c r="E349" s="289" t="str">
        <f>IF(J349="HOMIES", MAX(E$6:E348)+1, "")</f>
        <v/>
      </c>
      <c r="F349" s="289" t="str">
        <f t="shared" si="5"/>
        <v>RB93</v>
      </c>
      <c r="G349" s="289" t="s">
        <v>267</v>
      </c>
      <c r="H349" s="289">
        <v>93</v>
      </c>
      <c r="I349" s="289" t="s">
        <v>108</v>
      </c>
      <c r="J349" s="289"/>
      <c r="K349" s="290"/>
      <c r="L349" s="290"/>
      <c r="M349" s="289" t="s">
        <v>18</v>
      </c>
      <c r="N349" s="291">
        <f>_xlfn.XLOOKUP($M349,NFL!$F$7:$F$39,NFL!$G$7:$G$39,"",0)</f>
        <v>11</v>
      </c>
      <c r="O349" s="310"/>
      <c r="P349" s="241"/>
      <c r="AB349">
        <v>93</v>
      </c>
      <c r="AC349" t="s">
        <v>267</v>
      </c>
    </row>
    <row r="350" spans="3:29">
      <c r="C350" s="288">
        <v>344</v>
      </c>
      <c r="D350" s="289"/>
      <c r="E350" s="289" t="str">
        <f>IF(J350="HOMIES", MAX(E$6:E349)+1, "")</f>
        <v/>
      </c>
      <c r="F350" s="289" t="str">
        <f t="shared" si="5"/>
        <v>DST31</v>
      </c>
      <c r="G350" s="289" t="s">
        <v>283</v>
      </c>
      <c r="H350" s="289">
        <v>31</v>
      </c>
      <c r="I350" s="289" t="s">
        <v>365</v>
      </c>
      <c r="J350" s="289"/>
      <c r="K350" s="290"/>
      <c r="L350" s="290"/>
      <c r="M350" s="289" t="s">
        <v>40</v>
      </c>
      <c r="N350" s="291">
        <f>_xlfn.XLOOKUP($M350,NFL!$F$7:$F$39,NFL!$G$7:$G$39,"",0)</f>
        <v>6</v>
      </c>
      <c r="O350" s="310"/>
      <c r="P350" s="241"/>
      <c r="AB350">
        <v>31</v>
      </c>
      <c r="AC350" t="s">
        <v>283</v>
      </c>
    </row>
    <row r="351" spans="3:29">
      <c r="C351" s="288">
        <v>345</v>
      </c>
      <c r="D351" s="289"/>
      <c r="E351" s="289" t="str">
        <f>IF(J351="HOMIES", MAX(E$6:E350)+1, "")</f>
        <v/>
      </c>
      <c r="F351" s="289" t="str">
        <f t="shared" si="5"/>
        <v>WR113</v>
      </c>
      <c r="G351" s="289" t="s">
        <v>268</v>
      </c>
      <c r="H351" s="289">
        <v>113</v>
      </c>
      <c r="I351" s="289" t="s">
        <v>623</v>
      </c>
      <c r="J351" s="289"/>
      <c r="K351" s="290"/>
      <c r="L351" s="290"/>
      <c r="M351" s="289" t="s">
        <v>50</v>
      </c>
      <c r="N351" s="291">
        <f>_xlfn.XLOOKUP($M351,NFL!$F$7:$F$39,NFL!$G$7:$G$39,"",0)</f>
        <v>14</v>
      </c>
      <c r="O351" s="310"/>
      <c r="P351" s="241"/>
      <c r="AB351">
        <v>113</v>
      </c>
      <c r="AC351" t="s">
        <v>268</v>
      </c>
    </row>
    <row r="352" spans="3:29">
      <c r="C352" s="288">
        <v>346</v>
      </c>
      <c r="D352" s="289"/>
      <c r="E352" s="289" t="str">
        <f>IF(J352="HOMIES", MAX(E$6:E351)+1, "")</f>
        <v/>
      </c>
      <c r="F352" s="289" t="str">
        <f t="shared" si="5"/>
        <v>TE45</v>
      </c>
      <c r="G352" s="289" t="s">
        <v>269</v>
      </c>
      <c r="H352" s="289">
        <v>45</v>
      </c>
      <c r="I352" s="289" t="s">
        <v>589</v>
      </c>
      <c r="J352" s="289"/>
      <c r="K352" s="290"/>
      <c r="L352" s="290"/>
      <c r="M352" s="289" t="s">
        <v>10</v>
      </c>
      <c r="N352" s="291">
        <f>_xlfn.XLOOKUP($M352,NFL!$F$7:$F$39,NFL!$G$7:$G$39,"",0)</f>
        <v>14</v>
      </c>
      <c r="O352" s="310"/>
      <c r="P352" s="241"/>
      <c r="AB352">
        <v>45</v>
      </c>
      <c r="AC352" t="s">
        <v>269</v>
      </c>
    </row>
    <row r="353" spans="3:29">
      <c r="C353" s="288">
        <v>347</v>
      </c>
      <c r="D353" s="289"/>
      <c r="E353" s="289" t="str">
        <f>IF(J353="HOMIES", MAX(E$6:E352)+1, "")</f>
        <v/>
      </c>
      <c r="F353" s="289" t="str">
        <f t="shared" si="5"/>
        <v>RB94</v>
      </c>
      <c r="G353" s="289" t="s">
        <v>267</v>
      </c>
      <c r="H353" s="289">
        <v>94</v>
      </c>
      <c r="I353" s="289" t="s">
        <v>992</v>
      </c>
      <c r="J353" s="289"/>
      <c r="K353" s="290"/>
      <c r="L353" s="290"/>
      <c r="M353" s="289" t="s">
        <v>22</v>
      </c>
      <c r="N353" s="291">
        <f>_xlfn.XLOOKUP($M353,NFL!$F$7:$F$39,NFL!$G$7:$G$39,"",0)</f>
        <v>13</v>
      </c>
      <c r="O353" s="310"/>
      <c r="P353" s="241"/>
      <c r="AB353">
        <v>94</v>
      </c>
      <c r="AC353" t="s">
        <v>267</v>
      </c>
    </row>
    <row r="354" spans="3:29">
      <c r="C354" s="288">
        <v>348</v>
      </c>
      <c r="D354" s="289"/>
      <c r="E354" s="289" t="str">
        <f>IF(J354="HOMIES", MAX(E$6:E353)+1, "")</f>
        <v/>
      </c>
      <c r="F354" s="289" t="str">
        <f t="shared" si="5"/>
        <v>K28</v>
      </c>
      <c r="G354" s="289" t="s">
        <v>273</v>
      </c>
      <c r="H354" s="289">
        <v>28</v>
      </c>
      <c r="I354" s="289" t="s">
        <v>983</v>
      </c>
      <c r="J354" s="289"/>
      <c r="K354" s="290"/>
      <c r="L354" s="290"/>
      <c r="M354" s="289" t="s">
        <v>8</v>
      </c>
      <c r="N354" s="291">
        <f>_xlfn.XLOOKUP($M354,NFL!$F$7:$F$39,NFL!$G$7:$G$39,"",0)</f>
        <v>9</v>
      </c>
      <c r="O354" s="310"/>
      <c r="P354" s="241"/>
      <c r="AB354">
        <v>28</v>
      </c>
      <c r="AC354" t="s">
        <v>273</v>
      </c>
    </row>
    <row r="355" spans="3:29">
      <c r="C355" s="288">
        <v>349</v>
      </c>
      <c r="D355" s="289"/>
      <c r="E355" s="289" t="str">
        <f>IF(J355="HOMIES", MAX(E$6:E354)+1, "")</f>
        <v/>
      </c>
      <c r="F355" s="289" t="str">
        <f t="shared" si="5"/>
        <v>WR114</v>
      </c>
      <c r="G355" s="289" t="s">
        <v>268</v>
      </c>
      <c r="H355" s="289">
        <v>114</v>
      </c>
      <c r="I355" s="289" t="s">
        <v>615</v>
      </c>
      <c r="J355" s="289"/>
      <c r="K355" s="290"/>
      <c r="L355" s="290"/>
      <c r="M355" s="289" t="s">
        <v>40</v>
      </c>
      <c r="N355" s="291">
        <f>_xlfn.XLOOKUP($M355,NFL!$F$7:$F$39,NFL!$G$7:$G$39,"",0)</f>
        <v>6</v>
      </c>
      <c r="O355" s="310"/>
      <c r="P355" s="241"/>
      <c r="AB355">
        <v>114</v>
      </c>
      <c r="AC355" t="s">
        <v>268</v>
      </c>
    </row>
    <row r="356" spans="3:29">
      <c r="C356" s="288">
        <v>350</v>
      </c>
      <c r="D356" s="289"/>
      <c r="E356" s="289" t="str">
        <f>IF(J356="HOMIES", MAX(E$6:E355)+1, "")</f>
        <v/>
      </c>
      <c r="F356" s="289" t="str">
        <f t="shared" si="5"/>
        <v>WR115</v>
      </c>
      <c r="G356" s="289" t="s">
        <v>268</v>
      </c>
      <c r="H356" s="289">
        <v>115</v>
      </c>
      <c r="I356" s="289" t="s">
        <v>987</v>
      </c>
      <c r="J356" s="289"/>
      <c r="K356" s="290"/>
      <c r="L356" s="290"/>
      <c r="M356" s="289" t="s">
        <v>34</v>
      </c>
      <c r="N356" s="291">
        <f>_xlfn.XLOOKUP($M356,NFL!$F$7:$F$39,NFL!$G$7:$G$39,"",0)</f>
        <v>7</v>
      </c>
      <c r="O356" s="310"/>
      <c r="P356" s="241"/>
      <c r="AB356">
        <v>115</v>
      </c>
      <c r="AC356" t="s">
        <v>268</v>
      </c>
    </row>
    <row r="357" spans="3:29">
      <c r="C357" s="288">
        <v>351</v>
      </c>
      <c r="D357" s="289"/>
      <c r="E357" s="289" t="str">
        <f>IF(J357="HOMIES", MAX(E$6:E356)+1, "")</f>
        <v/>
      </c>
      <c r="F357" s="289" t="str">
        <f t="shared" si="5"/>
        <v>WR116</v>
      </c>
      <c r="G357" s="289" t="s">
        <v>268</v>
      </c>
      <c r="H357" s="289">
        <v>116</v>
      </c>
      <c r="I357" s="289" t="s">
        <v>608</v>
      </c>
      <c r="J357" s="289"/>
      <c r="K357" s="290"/>
      <c r="L357" s="290"/>
      <c r="M357" s="289" t="s">
        <v>4</v>
      </c>
      <c r="N357" s="291">
        <f>_xlfn.XLOOKUP($M357,NFL!$F$7:$F$39,NFL!$G$7:$G$39,"",0)</f>
        <v>14</v>
      </c>
      <c r="O357" s="310"/>
      <c r="P357" s="241"/>
      <c r="AB357">
        <v>116</v>
      </c>
      <c r="AC357" t="s">
        <v>268</v>
      </c>
    </row>
    <row r="358" spans="3:29">
      <c r="C358" s="288">
        <v>352</v>
      </c>
      <c r="D358" s="289"/>
      <c r="E358" s="289" t="str">
        <f>IF(J358="HOMIES", MAX(E$6:E357)+1, "")</f>
        <v/>
      </c>
      <c r="F358" s="289" t="str">
        <f t="shared" si="5"/>
        <v>RB95</v>
      </c>
      <c r="G358" s="289" t="s">
        <v>267</v>
      </c>
      <c r="H358" s="289">
        <v>95</v>
      </c>
      <c r="I358" s="289" t="s">
        <v>90</v>
      </c>
      <c r="J358" s="289"/>
      <c r="K358" s="290"/>
      <c r="L358" s="290"/>
      <c r="M358" s="289" t="s">
        <v>42</v>
      </c>
      <c r="N358" s="291">
        <f>_xlfn.XLOOKUP($M358,NFL!$F$7:$F$39,NFL!$G$7:$G$39,"",0)</f>
        <v>10</v>
      </c>
      <c r="O358" s="310"/>
      <c r="P358" s="241"/>
      <c r="AB358">
        <v>95</v>
      </c>
      <c r="AC358" t="s">
        <v>267</v>
      </c>
    </row>
    <row r="359" spans="3:29">
      <c r="C359" s="288">
        <v>353</v>
      </c>
      <c r="D359" s="289"/>
      <c r="E359" s="289" t="str">
        <f>IF(J359="HOMIES", MAX(E$6:E358)+1, "")</f>
        <v/>
      </c>
      <c r="F359" s="289" t="str">
        <f t="shared" si="5"/>
        <v>WR117</v>
      </c>
      <c r="G359" s="289" t="s">
        <v>268</v>
      </c>
      <c r="H359" s="289">
        <v>117</v>
      </c>
      <c r="I359" s="289" t="s">
        <v>994</v>
      </c>
      <c r="J359" s="289"/>
      <c r="K359" s="290"/>
      <c r="L359" s="290"/>
      <c r="M359" s="289" t="s">
        <v>38</v>
      </c>
      <c r="N359" s="291">
        <f>_xlfn.XLOOKUP($M359,NFL!$F$7:$F$39,NFL!$G$7:$G$39,"",0)</f>
        <v>9</v>
      </c>
      <c r="O359" s="310"/>
      <c r="P359" s="241"/>
      <c r="AB359">
        <v>117</v>
      </c>
      <c r="AC359" t="s">
        <v>268</v>
      </c>
    </row>
    <row r="360" spans="3:29">
      <c r="C360" s="288">
        <v>354</v>
      </c>
      <c r="D360" s="289"/>
      <c r="E360" s="289" t="str">
        <f>IF(J360="HOMIES", MAX(E$6:E359)+1, "")</f>
        <v/>
      </c>
      <c r="F360" s="289" t="str">
        <f t="shared" si="5"/>
        <v>K29</v>
      </c>
      <c r="G360" s="289" t="s">
        <v>273</v>
      </c>
      <c r="H360" s="289">
        <v>29</v>
      </c>
      <c r="I360" s="289" t="s">
        <v>221</v>
      </c>
      <c r="J360" s="289"/>
      <c r="K360" s="290"/>
      <c r="L360" s="290"/>
      <c r="M360" s="289" t="s">
        <v>40</v>
      </c>
      <c r="N360" s="291">
        <f>_xlfn.XLOOKUP($M360,NFL!$F$7:$F$39,NFL!$G$7:$G$39,"",0)</f>
        <v>6</v>
      </c>
      <c r="O360" s="310"/>
      <c r="P360" s="241"/>
      <c r="AB360">
        <v>29</v>
      </c>
      <c r="AC360" t="s">
        <v>273</v>
      </c>
    </row>
    <row r="361" spans="3:29">
      <c r="C361" s="288">
        <v>355</v>
      </c>
      <c r="D361" s="289"/>
      <c r="E361" s="289" t="str">
        <f>IF(J361="HOMIES", MAX(E$6:E360)+1, "")</f>
        <v/>
      </c>
      <c r="F361" s="289" t="str">
        <f t="shared" si="5"/>
        <v>WR118</v>
      </c>
      <c r="G361" s="289" t="s">
        <v>268</v>
      </c>
      <c r="H361" s="289">
        <v>118</v>
      </c>
      <c r="I361" s="289" t="s">
        <v>996</v>
      </c>
      <c r="J361" s="289"/>
      <c r="K361" s="290"/>
      <c r="L361" s="290"/>
      <c r="M361" s="289" t="s">
        <v>49</v>
      </c>
      <c r="N361" s="291">
        <f>_xlfn.XLOOKUP($M361,NFL!$F$7:$F$39,NFL!$G$7:$G$39,"",0)</f>
        <v>11</v>
      </c>
      <c r="O361" s="310"/>
      <c r="P361" s="241"/>
      <c r="AB361">
        <v>118</v>
      </c>
      <c r="AC361" t="s">
        <v>268</v>
      </c>
    </row>
    <row r="362" spans="3:29">
      <c r="C362" s="288">
        <v>356</v>
      </c>
      <c r="D362" s="289"/>
      <c r="E362" s="289" t="str">
        <f>IF(J362="HOMIES", MAX(E$6:E361)+1, "")</f>
        <v/>
      </c>
      <c r="F362" s="289" t="str">
        <f t="shared" si="5"/>
        <v>RB96</v>
      </c>
      <c r="G362" s="289" t="s">
        <v>267</v>
      </c>
      <c r="H362" s="289">
        <v>96</v>
      </c>
      <c r="I362" s="289" t="s">
        <v>449</v>
      </c>
      <c r="J362" s="289"/>
      <c r="K362" s="290"/>
      <c r="L362" s="290"/>
      <c r="M362" s="289" t="s">
        <v>32</v>
      </c>
      <c r="N362" s="291">
        <f>_xlfn.XLOOKUP($M362,NFL!$F$7:$F$39,NFL!$G$7:$G$39,"",0)</f>
        <v>14</v>
      </c>
      <c r="O362" s="310"/>
      <c r="P362" s="241"/>
      <c r="AB362">
        <v>96</v>
      </c>
      <c r="AC362" t="s">
        <v>267</v>
      </c>
    </row>
    <row r="363" spans="3:29">
      <c r="C363" s="288">
        <v>357</v>
      </c>
      <c r="D363" s="289"/>
      <c r="E363" s="289" t="str">
        <f>IF(J363="HOMIES", MAX(E$6:E362)+1, "")</f>
        <v/>
      </c>
      <c r="F363" s="289" t="str">
        <f t="shared" si="5"/>
        <v>TE46</v>
      </c>
      <c r="G363" s="289" t="s">
        <v>269</v>
      </c>
      <c r="H363" s="289">
        <v>46</v>
      </c>
      <c r="I363" s="289" t="s">
        <v>990</v>
      </c>
      <c r="J363" s="289"/>
      <c r="K363" s="290"/>
      <c r="L363" s="290"/>
      <c r="M363" s="289" t="s">
        <v>50</v>
      </c>
      <c r="N363" s="291">
        <f>_xlfn.XLOOKUP($M363,NFL!$F$7:$F$39,NFL!$G$7:$G$39,"",0)</f>
        <v>14</v>
      </c>
      <c r="O363" s="310" t="s">
        <v>1070</v>
      </c>
      <c r="P363" s="241"/>
      <c r="AB363">
        <v>46</v>
      </c>
      <c r="AC363" t="s">
        <v>269</v>
      </c>
    </row>
    <row r="364" spans="3:29">
      <c r="C364" s="288">
        <v>358</v>
      </c>
      <c r="D364" s="289"/>
      <c r="E364" s="289" t="str">
        <f>IF(J364="HOMIES", MAX(E$6:E363)+1, "")</f>
        <v/>
      </c>
      <c r="F364" s="289" t="str">
        <f t="shared" si="5"/>
        <v>TE47</v>
      </c>
      <c r="G364" s="289" t="s">
        <v>269</v>
      </c>
      <c r="H364" s="289">
        <v>47</v>
      </c>
      <c r="I364" s="289" t="s">
        <v>57</v>
      </c>
      <c r="J364" s="289"/>
      <c r="K364" s="290"/>
      <c r="L364" s="290"/>
      <c r="M364" s="289" t="s">
        <v>13</v>
      </c>
      <c r="N364" s="291">
        <f>_xlfn.XLOOKUP($M364,NFL!$F$7:$F$39,NFL!$G$7:$G$39,"",0)</f>
        <v>14</v>
      </c>
      <c r="O364" s="310"/>
      <c r="P364" s="241"/>
      <c r="AB364">
        <v>47</v>
      </c>
      <c r="AC364" t="s">
        <v>269</v>
      </c>
    </row>
    <row r="365" spans="3:29">
      <c r="C365" s="288">
        <v>359</v>
      </c>
      <c r="D365" s="289"/>
      <c r="E365" s="289" t="str">
        <f>IF(J365="HOMIES", MAX(E$6:E364)+1, "")</f>
        <v/>
      </c>
      <c r="F365" s="289" t="str">
        <f t="shared" si="5"/>
        <v>RB97</v>
      </c>
      <c r="G365" s="289" t="s">
        <v>267</v>
      </c>
      <c r="H365" s="289">
        <v>97</v>
      </c>
      <c r="I365" s="289" t="s">
        <v>980</v>
      </c>
      <c r="J365" s="289"/>
      <c r="K365" s="290"/>
      <c r="L365" s="290"/>
      <c r="M365" s="289" t="s">
        <v>8</v>
      </c>
      <c r="N365" s="291">
        <f>_xlfn.XLOOKUP($M365,NFL!$F$7:$F$39,NFL!$G$7:$G$39,"",0)</f>
        <v>9</v>
      </c>
      <c r="O365" s="310"/>
      <c r="P365" s="241"/>
      <c r="AB365">
        <v>97</v>
      </c>
      <c r="AC365" t="s">
        <v>267</v>
      </c>
    </row>
    <row r="366" spans="3:29">
      <c r="C366" s="288">
        <v>360</v>
      </c>
      <c r="D366" s="289"/>
      <c r="E366" s="289" t="str">
        <f>IF(J366="HOMIES", MAX(E$6:E365)+1, "")</f>
        <v/>
      </c>
      <c r="F366" s="289" t="str">
        <f t="shared" si="5"/>
        <v>RB98</v>
      </c>
      <c r="G366" s="289" t="s">
        <v>267</v>
      </c>
      <c r="H366" s="289">
        <v>98</v>
      </c>
      <c r="I366" s="289" t="s">
        <v>611</v>
      </c>
      <c r="J366" s="289"/>
      <c r="K366" s="290"/>
      <c r="L366" s="290"/>
      <c r="M366" s="289" t="s">
        <v>42</v>
      </c>
      <c r="N366" s="291">
        <f>_xlfn.XLOOKUP($M366,NFL!$F$7:$F$39,NFL!$G$7:$G$39,"",0)</f>
        <v>10</v>
      </c>
      <c r="O366" s="310"/>
      <c r="P366" s="241"/>
      <c r="AB366">
        <v>98</v>
      </c>
      <c r="AC366" t="s">
        <v>267</v>
      </c>
    </row>
    <row r="367" spans="3:29">
      <c r="C367" s="288">
        <v>361</v>
      </c>
      <c r="D367" s="289"/>
      <c r="E367" s="289" t="str">
        <f>IF(J367="HOMIES", MAX(E$6:E366)+1, "")</f>
        <v/>
      </c>
      <c r="F367" s="289" t="str">
        <f t="shared" si="5"/>
        <v>WR119</v>
      </c>
      <c r="G367" s="289" t="s">
        <v>268</v>
      </c>
      <c r="H367" s="289">
        <v>119</v>
      </c>
      <c r="I367" s="289" t="s">
        <v>627</v>
      </c>
      <c r="J367" s="289"/>
      <c r="K367" s="290"/>
      <c r="L367" s="290"/>
      <c r="M367" s="289" t="s">
        <v>10</v>
      </c>
      <c r="N367" s="291">
        <f>_xlfn.XLOOKUP($M367,NFL!$F$7:$F$39,NFL!$G$7:$G$39,"",0)</f>
        <v>14</v>
      </c>
      <c r="O367" s="310"/>
      <c r="P367" s="241"/>
      <c r="AB367">
        <v>119</v>
      </c>
      <c r="AC367" t="s">
        <v>268</v>
      </c>
    </row>
    <row r="368" spans="3:29">
      <c r="C368" s="288">
        <v>362</v>
      </c>
      <c r="D368" s="289"/>
      <c r="E368" s="289" t="str">
        <f>IF(J368="HOMIES", MAX(E$6:E367)+1, "")</f>
        <v/>
      </c>
      <c r="F368" s="289" t="str">
        <f t="shared" si="5"/>
        <v>K30</v>
      </c>
      <c r="G368" s="289" t="s">
        <v>273</v>
      </c>
      <c r="H368" s="289">
        <v>30</v>
      </c>
      <c r="I368" s="289" t="s">
        <v>1004</v>
      </c>
      <c r="J368" s="289"/>
      <c r="K368" s="290"/>
      <c r="L368" s="290"/>
      <c r="M368" s="289" t="s">
        <v>120</v>
      </c>
      <c r="N368" s="291" t="str">
        <f>_xlfn.XLOOKUP($M368,NFL!$F$7:$F$39,NFL!$G$7:$G$39,"",0)</f>
        <v/>
      </c>
      <c r="O368" s="310" t="s">
        <v>1071</v>
      </c>
      <c r="P368" s="241"/>
      <c r="AB368">
        <v>30</v>
      </c>
      <c r="AC368" t="s">
        <v>273</v>
      </c>
    </row>
    <row r="369" spans="3:29">
      <c r="C369" s="288">
        <v>363</v>
      </c>
      <c r="D369" s="289"/>
      <c r="E369" s="289" t="str">
        <f>IF(J369="HOMIES", MAX(E$6:E368)+1, "")</f>
        <v/>
      </c>
      <c r="F369" s="289" t="str">
        <f t="shared" si="5"/>
        <v>WR120</v>
      </c>
      <c r="G369" s="289" t="s">
        <v>268</v>
      </c>
      <c r="H369" s="289">
        <v>120</v>
      </c>
      <c r="I369" s="289" t="s">
        <v>663</v>
      </c>
      <c r="J369" s="289"/>
      <c r="K369" s="290"/>
      <c r="L369" s="290"/>
      <c r="M369" s="289" t="s">
        <v>32</v>
      </c>
      <c r="N369" s="291">
        <f>_xlfn.XLOOKUP($M369,NFL!$F$7:$F$39,NFL!$G$7:$G$39,"",0)</f>
        <v>14</v>
      </c>
      <c r="O369" s="310"/>
      <c r="P369" s="241"/>
      <c r="AB369">
        <v>120</v>
      </c>
      <c r="AC369" t="s">
        <v>268</v>
      </c>
    </row>
    <row r="370" spans="3:29">
      <c r="C370" s="288">
        <v>364</v>
      </c>
      <c r="D370" s="289"/>
      <c r="E370" s="289" t="str">
        <f>IF(J370="HOMIES", MAX(E$6:E369)+1, "")</f>
        <v/>
      </c>
      <c r="F370" s="289" t="str">
        <f t="shared" si="5"/>
        <v>RB99</v>
      </c>
      <c r="G370" s="289" t="s">
        <v>267</v>
      </c>
      <c r="H370" s="289">
        <v>99</v>
      </c>
      <c r="I370" s="289" t="s">
        <v>620</v>
      </c>
      <c r="J370" s="289"/>
      <c r="K370" s="290"/>
      <c r="L370" s="290"/>
      <c r="M370" s="289" t="s">
        <v>34</v>
      </c>
      <c r="N370" s="291">
        <f>_xlfn.XLOOKUP($M370,NFL!$F$7:$F$39,NFL!$G$7:$G$39,"",0)</f>
        <v>7</v>
      </c>
      <c r="O370" s="310"/>
      <c r="P370" s="241"/>
      <c r="AB370">
        <v>99</v>
      </c>
      <c r="AC370" t="s">
        <v>267</v>
      </c>
    </row>
    <row r="371" spans="3:29">
      <c r="C371" s="288">
        <v>365</v>
      </c>
      <c r="D371" s="289"/>
      <c r="E371" s="289" t="str">
        <f>IF(J371="HOMIES", MAX(E$6:E370)+1, "")</f>
        <v/>
      </c>
      <c r="F371" s="289" t="str">
        <f t="shared" si="5"/>
        <v>RB100</v>
      </c>
      <c r="G371" s="289" t="s">
        <v>267</v>
      </c>
      <c r="H371" s="289">
        <v>100</v>
      </c>
      <c r="I371" s="289" t="s">
        <v>590</v>
      </c>
      <c r="J371" s="289"/>
      <c r="K371" s="290"/>
      <c r="L371" s="290"/>
      <c r="M371" s="289" t="s">
        <v>51</v>
      </c>
      <c r="N371" s="291">
        <f>_xlfn.XLOOKUP($M371,NFL!$F$7:$F$39,NFL!$G$7:$G$39,"",0)</f>
        <v>11</v>
      </c>
      <c r="O371" s="310"/>
      <c r="P371" s="241"/>
      <c r="AB371">
        <v>100</v>
      </c>
      <c r="AC371" t="s">
        <v>267</v>
      </c>
    </row>
    <row r="372" spans="3:29" ht="22">
      <c r="C372" s="288">
        <v>366</v>
      </c>
      <c r="D372" s="289"/>
      <c r="E372" s="289" t="str">
        <f>IF(J372="HOMIES", MAX(E$6:E371)+1, "")</f>
        <v/>
      </c>
      <c r="F372" s="289" t="str">
        <f t="shared" si="5"/>
        <v>WR121</v>
      </c>
      <c r="G372" s="289" t="s">
        <v>268</v>
      </c>
      <c r="H372" s="289">
        <v>121</v>
      </c>
      <c r="I372" s="289" t="s">
        <v>644</v>
      </c>
      <c r="J372" s="289"/>
      <c r="K372" s="290"/>
      <c r="L372" s="290"/>
      <c r="M372" s="289" t="s">
        <v>20</v>
      </c>
      <c r="N372" s="291">
        <f>_xlfn.XLOOKUP($M372,NFL!$F$7:$F$39,NFL!$G$7:$G$39,"",0)</f>
        <v>7</v>
      </c>
      <c r="O372" s="310" t="s">
        <v>1315</v>
      </c>
      <c r="P372" s="241"/>
      <c r="AB372">
        <v>121</v>
      </c>
      <c r="AC372" t="s">
        <v>268</v>
      </c>
    </row>
    <row r="373" spans="3:29">
      <c r="C373" s="288">
        <v>367</v>
      </c>
      <c r="D373" s="289"/>
      <c r="E373" s="289" t="str">
        <f>IF(J373="HOMIES", MAX(E$6:E372)+1, "")</f>
        <v/>
      </c>
      <c r="F373" s="289" t="str">
        <f t="shared" si="5"/>
        <v>RB101</v>
      </c>
      <c r="G373" s="289" t="s">
        <v>267</v>
      </c>
      <c r="H373" s="289">
        <v>101</v>
      </c>
      <c r="I373" s="289" t="s">
        <v>457</v>
      </c>
      <c r="J373" s="289"/>
      <c r="K373" s="290"/>
      <c r="L373" s="290"/>
      <c r="M373" s="289" t="s">
        <v>12</v>
      </c>
      <c r="N373" s="291">
        <f>_xlfn.XLOOKUP($M373,NFL!$F$7:$F$39,NFL!$G$7:$G$39,"",0)</f>
        <v>11</v>
      </c>
      <c r="O373" s="310"/>
      <c r="P373" s="241"/>
      <c r="AB373">
        <v>101</v>
      </c>
      <c r="AC373" t="s">
        <v>267</v>
      </c>
    </row>
    <row r="374" spans="3:29">
      <c r="C374" s="288">
        <v>368</v>
      </c>
      <c r="D374" s="289"/>
      <c r="E374" s="289" t="str">
        <f>IF(J374="HOMIES", MAX(E$6:E373)+1, "")</f>
        <v/>
      </c>
      <c r="F374" s="289" t="str">
        <f t="shared" si="5"/>
        <v>DST32</v>
      </c>
      <c r="G374" s="289" t="s">
        <v>283</v>
      </c>
      <c r="H374" s="289">
        <v>32</v>
      </c>
      <c r="I374" s="289" t="s">
        <v>363</v>
      </c>
      <c r="J374" s="289"/>
      <c r="K374" s="290"/>
      <c r="L374" s="290"/>
      <c r="M374" s="289" t="s">
        <v>6</v>
      </c>
      <c r="N374" s="291">
        <f>_xlfn.XLOOKUP($M374,NFL!$F$7:$F$39,NFL!$G$7:$G$39,"",0)</f>
        <v>6</v>
      </c>
      <c r="O374" s="310"/>
      <c r="P374" s="241"/>
      <c r="AB374">
        <v>32</v>
      </c>
      <c r="AC374" t="s">
        <v>283</v>
      </c>
    </row>
    <row r="375" spans="3:29">
      <c r="C375" s="288">
        <v>369</v>
      </c>
      <c r="D375" s="289"/>
      <c r="E375" s="289" t="str">
        <f>IF(J375="HOMIES", MAX(E$6:E374)+1, "")</f>
        <v/>
      </c>
      <c r="F375" s="289" t="str">
        <f t="shared" si="5"/>
        <v>TE48</v>
      </c>
      <c r="G375" s="289" t="s">
        <v>269</v>
      </c>
      <c r="H375" s="289">
        <v>48</v>
      </c>
      <c r="I375" s="289" t="s">
        <v>672</v>
      </c>
      <c r="J375" s="289"/>
      <c r="K375" s="290"/>
      <c r="L375" s="290"/>
      <c r="M375" s="289" t="s">
        <v>2</v>
      </c>
      <c r="N375" s="291">
        <f>_xlfn.XLOOKUP($M375,NFL!$F$7:$F$39,NFL!$G$7:$G$39,"",0)</f>
        <v>14</v>
      </c>
      <c r="O375" s="310"/>
      <c r="P375" s="241"/>
      <c r="AB375">
        <v>48</v>
      </c>
      <c r="AC375" t="s">
        <v>269</v>
      </c>
    </row>
    <row r="376" spans="3:29">
      <c r="C376" s="288">
        <v>370</v>
      </c>
      <c r="D376" s="289"/>
      <c r="E376" s="289" t="str">
        <f>IF(J376="HOMIES", MAX(E$6:E375)+1, "")</f>
        <v/>
      </c>
      <c r="F376" s="289" t="str">
        <f t="shared" si="5"/>
        <v>K31</v>
      </c>
      <c r="G376" s="289" t="s">
        <v>273</v>
      </c>
      <c r="H376" s="289">
        <v>31</v>
      </c>
      <c r="I376" s="289" t="s">
        <v>488</v>
      </c>
      <c r="J376" s="289"/>
      <c r="K376" s="290"/>
      <c r="L376" s="290"/>
      <c r="M376" s="289" t="s">
        <v>50</v>
      </c>
      <c r="N376" s="291">
        <f>_xlfn.XLOOKUP($M376,NFL!$F$7:$F$39,NFL!$G$7:$G$39,"",0)</f>
        <v>14</v>
      </c>
      <c r="O376" s="310"/>
      <c r="P376" s="241"/>
      <c r="AB376">
        <v>31</v>
      </c>
      <c r="AC376" t="s">
        <v>273</v>
      </c>
    </row>
    <row r="377" spans="3:29">
      <c r="C377" s="288">
        <v>371</v>
      </c>
      <c r="D377" s="289"/>
      <c r="E377" s="289" t="str">
        <f>IF(J377="HOMIES", MAX(E$6:E376)+1, "")</f>
        <v/>
      </c>
      <c r="F377" s="289" t="str">
        <f t="shared" si="5"/>
        <v>RB102</v>
      </c>
      <c r="G377" s="289" t="s">
        <v>267</v>
      </c>
      <c r="H377" s="289">
        <v>102</v>
      </c>
      <c r="I377" s="289" t="s">
        <v>117</v>
      </c>
      <c r="J377" s="289"/>
      <c r="K377" s="290"/>
      <c r="L377" s="290"/>
      <c r="M377" s="289" t="s">
        <v>25</v>
      </c>
      <c r="N377" s="291">
        <f>_xlfn.XLOOKUP($M377,NFL!$F$7:$F$39,NFL!$G$7:$G$39,"",0)</f>
        <v>9</v>
      </c>
      <c r="O377" s="310"/>
      <c r="P377" s="241"/>
      <c r="AB377">
        <v>102</v>
      </c>
      <c r="AC377" t="s">
        <v>267</v>
      </c>
    </row>
    <row r="378" spans="3:29">
      <c r="C378" s="288">
        <v>372</v>
      </c>
      <c r="D378" s="289"/>
      <c r="E378" s="289" t="str">
        <f>IF(J378="HOMIES", MAX(E$6:E377)+1, "")</f>
        <v/>
      </c>
      <c r="F378" s="289" t="str">
        <f t="shared" si="5"/>
        <v>RB103</v>
      </c>
      <c r="G378" s="289" t="s">
        <v>267</v>
      </c>
      <c r="H378" s="289">
        <v>103</v>
      </c>
      <c r="I378" s="289" t="s">
        <v>1001</v>
      </c>
      <c r="J378" s="289"/>
      <c r="K378" s="290"/>
      <c r="L378" s="290"/>
      <c r="M378" s="289" t="s">
        <v>433</v>
      </c>
      <c r="N378" s="291">
        <f>_xlfn.XLOOKUP($M378,NFL!$F$7:$F$39,NFL!$G$7:$G$39,"",0)</f>
        <v>6</v>
      </c>
      <c r="O378" s="310"/>
      <c r="P378" s="241"/>
      <c r="AB378">
        <v>103</v>
      </c>
      <c r="AC378" t="s">
        <v>267</v>
      </c>
    </row>
    <row r="379" spans="3:29">
      <c r="C379" s="288">
        <v>373</v>
      </c>
      <c r="D379" s="289"/>
      <c r="E379" s="289" t="str">
        <f>IF(J379="HOMIES", MAX(E$6:E378)+1, "")</f>
        <v/>
      </c>
      <c r="F379" s="289" t="str">
        <f t="shared" si="5"/>
        <v>WR122</v>
      </c>
      <c r="G379" s="289" t="s">
        <v>268</v>
      </c>
      <c r="H379" s="289">
        <v>122</v>
      </c>
      <c r="I379" s="289" t="s">
        <v>172</v>
      </c>
      <c r="J379" s="289"/>
      <c r="K379" s="290"/>
      <c r="L379" s="290"/>
      <c r="M379" s="289" t="s">
        <v>6</v>
      </c>
      <c r="N379" s="291">
        <f>_xlfn.XLOOKUP($M379,NFL!$F$7:$F$39,NFL!$G$7:$G$39,"",0)</f>
        <v>6</v>
      </c>
      <c r="O379" s="310"/>
      <c r="P379" s="241"/>
      <c r="AB379">
        <v>122</v>
      </c>
      <c r="AC379" t="s">
        <v>268</v>
      </c>
    </row>
    <row r="380" spans="3:29" ht="22">
      <c r="C380" s="288">
        <v>374</v>
      </c>
      <c r="D380" s="289"/>
      <c r="E380" s="289" t="str">
        <f>IF(J380="HOMIES", MAX(E$6:E379)+1, "")</f>
        <v/>
      </c>
      <c r="F380" s="289" t="str">
        <f t="shared" si="5"/>
        <v>WR123</v>
      </c>
      <c r="G380" s="289" t="s">
        <v>268</v>
      </c>
      <c r="H380" s="289">
        <v>123</v>
      </c>
      <c r="I380" s="289" t="s">
        <v>1002</v>
      </c>
      <c r="J380" s="289"/>
      <c r="K380" s="290"/>
      <c r="L380" s="290"/>
      <c r="M380" s="289" t="s">
        <v>13</v>
      </c>
      <c r="N380" s="291">
        <f>_xlfn.XLOOKUP($M380,NFL!$F$7:$F$39,NFL!$G$7:$G$39,"",0)</f>
        <v>14</v>
      </c>
      <c r="O380" s="310" t="s">
        <v>1316</v>
      </c>
      <c r="P380" s="241"/>
      <c r="AB380">
        <v>123</v>
      </c>
      <c r="AC380" t="s">
        <v>268</v>
      </c>
    </row>
    <row r="381" spans="3:29">
      <c r="C381" s="288">
        <v>375</v>
      </c>
      <c r="D381" s="289"/>
      <c r="E381" s="289" t="str">
        <f>IF(J381="HOMIES", MAX(E$6:E380)+1, "")</f>
        <v/>
      </c>
      <c r="F381" s="289" t="str">
        <f t="shared" si="5"/>
        <v>WR124</v>
      </c>
      <c r="G381" s="289" t="s">
        <v>268</v>
      </c>
      <c r="H381" s="289">
        <v>124</v>
      </c>
      <c r="I381" s="289" t="s">
        <v>995</v>
      </c>
      <c r="J381" s="289"/>
      <c r="K381" s="290"/>
      <c r="L381" s="290"/>
      <c r="M381" s="289" t="s">
        <v>25</v>
      </c>
      <c r="N381" s="291">
        <f>_xlfn.XLOOKUP($M381,NFL!$F$7:$F$39,NFL!$G$7:$G$39,"",0)</f>
        <v>9</v>
      </c>
      <c r="O381" s="310"/>
      <c r="P381" s="241"/>
      <c r="AB381">
        <v>124</v>
      </c>
      <c r="AC381" t="s">
        <v>268</v>
      </c>
    </row>
    <row r="382" spans="3:29" ht="22">
      <c r="C382" s="288">
        <v>376</v>
      </c>
      <c r="D382" s="289"/>
      <c r="E382" s="289" t="str">
        <f>IF(J382="HOMIES", MAX(E$6:E381)+1, "")</f>
        <v/>
      </c>
      <c r="F382" s="289" t="str">
        <f t="shared" si="5"/>
        <v>WR125</v>
      </c>
      <c r="G382" s="289" t="s">
        <v>268</v>
      </c>
      <c r="H382" s="289">
        <v>125</v>
      </c>
      <c r="I382" s="289" t="s">
        <v>1013</v>
      </c>
      <c r="J382" s="289"/>
      <c r="K382" s="290"/>
      <c r="L382" s="290"/>
      <c r="M382" s="289" t="s">
        <v>433</v>
      </c>
      <c r="N382" s="291">
        <f>_xlfn.XLOOKUP($M382,NFL!$F$7:$F$39,NFL!$G$7:$G$39,"",0)</f>
        <v>6</v>
      </c>
      <c r="O382" s="310" t="s">
        <v>1317</v>
      </c>
      <c r="P382" s="241"/>
      <c r="AB382">
        <v>125</v>
      </c>
      <c r="AC382" t="s">
        <v>268</v>
      </c>
    </row>
    <row r="383" spans="3:29">
      <c r="C383" s="288">
        <v>377</v>
      </c>
      <c r="D383" s="289"/>
      <c r="E383" s="289" t="str">
        <f>IF(J383="HOMIES", MAX(E$6:E382)+1, "")</f>
        <v/>
      </c>
      <c r="F383" s="289" t="str">
        <f t="shared" si="5"/>
        <v>RB104</v>
      </c>
      <c r="G383" s="289" t="s">
        <v>267</v>
      </c>
      <c r="H383" s="289">
        <v>104</v>
      </c>
      <c r="I383" s="289" t="s">
        <v>456</v>
      </c>
      <c r="J383" s="289"/>
      <c r="K383" s="290"/>
      <c r="L383" s="290"/>
      <c r="M383" s="289" t="s">
        <v>12</v>
      </c>
      <c r="N383" s="291">
        <f>_xlfn.XLOOKUP($M383,NFL!$F$7:$F$39,NFL!$G$7:$G$39,"",0)</f>
        <v>11</v>
      </c>
      <c r="O383" s="310"/>
      <c r="P383" s="241"/>
      <c r="AB383">
        <v>104</v>
      </c>
      <c r="AC383" t="s">
        <v>267</v>
      </c>
    </row>
    <row r="384" spans="3:29">
      <c r="C384" s="288">
        <v>378</v>
      </c>
      <c r="D384" s="289"/>
      <c r="E384" s="289" t="str">
        <f>IF(J384="HOMIES", MAX(E$6:E383)+1, "")</f>
        <v/>
      </c>
      <c r="F384" s="289" t="str">
        <f t="shared" si="5"/>
        <v>K32</v>
      </c>
      <c r="G384" s="289" t="s">
        <v>273</v>
      </c>
      <c r="H384" s="289">
        <v>32</v>
      </c>
      <c r="I384" s="289" t="s">
        <v>489</v>
      </c>
      <c r="J384" s="289"/>
      <c r="K384" s="290"/>
      <c r="L384" s="290"/>
      <c r="M384" s="289" t="s">
        <v>120</v>
      </c>
      <c r="N384" s="291" t="str">
        <f>_xlfn.XLOOKUP($M384,NFL!$F$7:$F$39,NFL!$G$7:$G$39,"",0)</f>
        <v/>
      </c>
      <c r="O384" s="310"/>
      <c r="P384" s="241"/>
      <c r="AB384">
        <v>32</v>
      </c>
      <c r="AC384" t="s">
        <v>273</v>
      </c>
    </row>
    <row r="385" spans="3:29">
      <c r="C385" s="288">
        <v>379</v>
      </c>
      <c r="D385" s="289"/>
      <c r="E385" s="289" t="str">
        <f>IF(J385="HOMIES", MAX(E$6:E384)+1, "")</f>
        <v/>
      </c>
      <c r="F385" s="289" t="str">
        <f t="shared" si="5"/>
        <v>WR126</v>
      </c>
      <c r="G385" s="289" t="s">
        <v>268</v>
      </c>
      <c r="H385" s="289">
        <v>126</v>
      </c>
      <c r="I385" s="289" t="s">
        <v>158</v>
      </c>
      <c r="J385" s="289"/>
      <c r="K385" s="290"/>
      <c r="L385" s="290"/>
      <c r="M385" s="289" t="s">
        <v>24</v>
      </c>
      <c r="N385" s="291">
        <f>_xlfn.XLOOKUP($M385,NFL!$F$7:$F$39,NFL!$G$7:$G$39,"",0)</f>
        <v>9</v>
      </c>
      <c r="O385" s="310"/>
      <c r="P385" s="241"/>
      <c r="AB385">
        <v>126</v>
      </c>
      <c r="AC385" t="s">
        <v>268</v>
      </c>
    </row>
    <row r="386" spans="3:29">
      <c r="C386" s="288">
        <v>380</v>
      </c>
      <c r="D386" s="289"/>
      <c r="E386" s="289" t="str">
        <f>IF(J386="HOMIES", MAX(E$6:E385)+1, "")</f>
        <v/>
      </c>
      <c r="F386" s="289" t="str">
        <f t="shared" si="5"/>
        <v>TE49</v>
      </c>
      <c r="G386" s="289" t="s">
        <v>269</v>
      </c>
      <c r="H386" s="289">
        <v>49</v>
      </c>
      <c r="I386" s="289" t="s">
        <v>656</v>
      </c>
      <c r="J386" s="289"/>
      <c r="K386" s="290"/>
      <c r="L386" s="290"/>
      <c r="M386" s="289" t="s">
        <v>48</v>
      </c>
      <c r="N386" s="291">
        <f>_xlfn.XLOOKUP($M386,NFL!$F$7:$F$39,NFL!$G$7:$G$39,"",0)</f>
        <v>6</v>
      </c>
      <c r="O386" s="310"/>
      <c r="P386" s="241"/>
      <c r="AB386">
        <v>49</v>
      </c>
      <c r="AC386" t="s">
        <v>269</v>
      </c>
    </row>
    <row r="387" spans="3:29">
      <c r="C387" s="288">
        <v>381</v>
      </c>
      <c r="D387" s="289"/>
      <c r="E387" s="289" t="str">
        <f>IF(J387="HOMIES", MAX(E$6:E386)+1, "")</f>
        <v/>
      </c>
      <c r="F387" s="289" t="str">
        <f t="shared" si="5"/>
        <v>K33</v>
      </c>
      <c r="G387" s="289" t="s">
        <v>273</v>
      </c>
      <c r="H387" s="289">
        <v>33</v>
      </c>
      <c r="I387" s="289" t="s">
        <v>219</v>
      </c>
      <c r="J387" s="289"/>
      <c r="K387" s="290"/>
      <c r="L387" s="290"/>
      <c r="M387" s="289" t="s">
        <v>14</v>
      </c>
      <c r="N387" s="291">
        <f>_xlfn.XLOOKUP($M387,NFL!$F$7:$F$39,NFL!$G$7:$G$39,"",0)</f>
        <v>13</v>
      </c>
      <c r="O387" s="310"/>
      <c r="P387" s="241"/>
      <c r="AB387">
        <v>33</v>
      </c>
      <c r="AC387" t="s">
        <v>273</v>
      </c>
    </row>
    <row r="388" spans="3:29">
      <c r="C388" s="288">
        <v>382</v>
      </c>
      <c r="D388" s="289"/>
      <c r="E388" s="289" t="str">
        <f>IF(J388="HOMIES", MAX(E$6:E387)+1, "")</f>
        <v/>
      </c>
      <c r="F388" s="289" t="str">
        <f t="shared" si="5"/>
        <v>TE50</v>
      </c>
      <c r="G388" s="289" t="s">
        <v>269</v>
      </c>
      <c r="H388" s="289">
        <v>50</v>
      </c>
      <c r="I388" s="289" t="s">
        <v>181</v>
      </c>
      <c r="J388" s="289"/>
      <c r="K388" s="290"/>
      <c r="L388" s="290"/>
      <c r="M388" s="289" t="s">
        <v>120</v>
      </c>
      <c r="N388" s="291" t="str">
        <f>_xlfn.XLOOKUP($M388,NFL!$F$7:$F$39,NFL!$G$7:$G$39,"",0)</f>
        <v/>
      </c>
      <c r="O388" s="310"/>
      <c r="P388" s="241"/>
      <c r="AB388">
        <v>50</v>
      </c>
      <c r="AC388" t="s">
        <v>269</v>
      </c>
    </row>
    <row r="389" spans="3:29">
      <c r="C389" s="288">
        <v>383</v>
      </c>
      <c r="D389" s="289"/>
      <c r="E389" s="289" t="str">
        <f>IF(J389="HOMIES", MAX(E$6:E388)+1, "")</f>
        <v/>
      </c>
      <c r="F389" s="289" t="str">
        <f t="shared" si="5"/>
        <v>QB38</v>
      </c>
      <c r="G389" s="289" t="s">
        <v>266</v>
      </c>
      <c r="H389" s="289">
        <v>38</v>
      </c>
      <c r="I389" s="289" t="s">
        <v>41</v>
      </c>
      <c r="J389" s="289"/>
      <c r="K389" s="290"/>
      <c r="L389" s="290"/>
      <c r="M389" s="289" t="s">
        <v>14</v>
      </c>
      <c r="N389" s="291">
        <f>_xlfn.XLOOKUP($M389,NFL!$F$7:$F$39,NFL!$G$7:$G$39,"",0)</f>
        <v>13</v>
      </c>
      <c r="O389" s="310" t="s">
        <v>1318</v>
      </c>
      <c r="P389" s="241"/>
      <c r="AB389">
        <v>38</v>
      </c>
      <c r="AC389" t="s">
        <v>266</v>
      </c>
    </row>
    <row r="390" spans="3:29">
      <c r="C390" s="288">
        <v>384</v>
      </c>
      <c r="D390" s="289"/>
      <c r="E390" s="289" t="str">
        <f>IF(J390="HOMIES", MAX(E$6:E389)+1, "")</f>
        <v/>
      </c>
      <c r="F390" s="289" t="str">
        <f t="shared" si="5"/>
        <v>K34</v>
      </c>
      <c r="G390" s="289" t="s">
        <v>273</v>
      </c>
      <c r="H390" s="289">
        <v>34</v>
      </c>
      <c r="I390" s="289" t="s">
        <v>214</v>
      </c>
      <c r="J390" s="289"/>
      <c r="K390" s="290"/>
      <c r="L390" s="290"/>
      <c r="M390" s="289" t="s">
        <v>120</v>
      </c>
      <c r="N390" s="291" t="str">
        <f>_xlfn.XLOOKUP($M390,NFL!$F$7:$F$39,NFL!$G$7:$G$39,"",0)</f>
        <v/>
      </c>
      <c r="O390" s="310"/>
      <c r="P390" s="241"/>
      <c r="AB390">
        <v>34</v>
      </c>
      <c r="AC390" t="s">
        <v>273</v>
      </c>
    </row>
    <row r="391" spans="3:29">
      <c r="C391" s="288">
        <v>385</v>
      </c>
      <c r="D391" s="289"/>
      <c r="E391" s="289" t="str">
        <f>IF(J391="HOMIES", MAX(E$6:E390)+1, "")</f>
        <v/>
      </c>
      <c r="F391" s="289" t="str">
        <f t="shared" si="5"/>
        <v>RB105</v>
      </c>
      <c r="G391" s="289" t="s">
        <v>267</v>
      </c>
      <c r="H391" s="289">
        <v>105</v>
      </c>
      <c r="I391" s="289" t="s">
        <v>657</v>
      </c>
      <c r="J391" s="289"/>
      <c r="K391" s="290"/>
      <c r="L391" s="290"/>
      <c r="M391" s="289" t="s">
        <v>50</v>
      </c>
      <c r="N391" s="291">
        <f>_xlfn.XLOOKUP($M391,NFL!$F$7:$F$39,NFL!$G$7:$G$39,"",0)</f>
        <v>14</v>
      </c>
      <c r="O391" s="310"/>
      <c r="P391" s="241"/>
      <c r="AB391">
        <v>105</v>
      </c>
      <c r="AC391" t="s">
        <v>267</v>
      </c>
    </row>
    <row r="392" spans="3:29">
      <c r="C392" s="288">
        <v>386</v>
      </c>
      <c r="D392" s="289"/>
      <c r="E392" s="289" t="str">
        <f>IF(J392="HOMIES", MAX(E$6:E391)+1, "")</f>
        <v/>
      </c>
      <c r="F392" s="289" t="str">
        <f t="shared" ref="F392:F455" si="6">CONCATENATE($G392&amp;$H392)</f>
        <v>WR127</v>
      </c>
      <c r="G392" s="289" t="s">
        <v>268</v>
      </c>
      <c r="H392" s="289">
        <v>127</v>
      </c>
      <c r="I392" s="289" t="s">
        <v>616</v>
      </c>
      <c r="J392" s="289"/>
      <c r="K392" s="290"/>
      <c r="L392" s="290"/>
      <c r="M392" s="289" t="s">
        <v>433</v>
      </c>
      <c r="N392" s="291">
        <f>_xlfn.XLOOKUP($M392,NFL!$F$7:$F$39,NFL!$G$7:$G$39,"",0)</f>
        <v>6</v>
      </c>
      <c r="O392" s="310"/>
      <c r="P392" s="241"/>
      <c r="AB392">
        <v>127</v>
      </c>
      <c r="AC392" t="s">
        <v>268</v>
      </c>
    </row>
    <row r="393" spans="3:29">
      <c r="C393" s="288">
        <v>387</v>
      </c>
      <c r="D393" s="289"/>
      <c r="E393" s="289" t="str">
        <f>IF(J393="HOMIES", MAX(E$6:E392)+1, "")</f>
        <v/>
      </c>
      <c r="F393" s="289" t="str">
        <f t="shared" si="6"/>
        <v>RB106</v>
      </c>
      <c r="G393" s="289" t="s">
        <v>267</v>
      </c>
      <c r="H393" s="289">
        <v>106</v>
      </c>
      <c r="I393" s="289" t="s">
        <v>91</v>
      </c>
      <c r="J393" s="289"/>
      <c r="K393" s="290"/>
      <c r="L393" s="290"/>
      <c r="M393" s="289" t="s">
        <v>120</v>
      </c>
      <c r="N393" s="291" t="str">
        <f>_xlfn.XLOOKUP($M393,NFL!$F$7:$F$39,NFL!$G$7:$G$39,"",0)</f>
        <v/>
      </c>
      <c r="O393" s="310"/>
      <c r="P393" s="241"/>
      <c r="AB393">
        <v>106</v>
      </c>
      <c r="AC393" t="s">
        <v>267</v>
      </c>
    </row>
    <row r="394" spans="3:29">
      <c r="C394" s="288">
        <v>388</v>
      </c>
      <c r="D394" s="289"/>
      <c r="E394" s="289" t="str">
        <f>IF(J394="HOMIES", MAX(E$6:E393)+1, "")</f>
        <v/>
      </c>
      <c r="F394" s="289" t="str">
        <f t="shared" si="6"/>
        <v>WR128</v>
      </c>
      <c r="G394" s="289" t="s">
        <v>268</v>
      </c>
      <c r="H394" s="289">
        <v>128</v>
      </c>
      <c r="I394" s="289" t="s">
        <v>162</v>
      </c>
      <c r="J394" s="289"/>
      <c r="K394" s="290"/>
      <c r="L394" s="290"/>
      <c r="M394" s="289" t="s">
        <v>120</v>
      </c>
      <c r="N394" s="291" t="str">
        <f>_xlfn.XLOOKUP($M394,NFL!$F$7:$F$39,NFL!$G$7:$G$39,"",0)</f>
        <v/>
      </c>
      <c r="O394" s="310"/>
      <c r="P394" s="241"/>
      <c r="AB394">
        <v>128</v>
      </c>
      <c r="AC394" t="s">
        <v>268</v>
      </c>
    </row>
    <row r="395" spans="3:29">
      <c r="C395" s="288">
        <v>389</v>
      </c>
      <c r="D395" s="289"/>
      <c r="E395" s="289" t="str">
        <f>IF(J395="HOMIES", MAX(E$6:E394)+1, "")</f>
        <v/>
      </c>
      <c r="F395" s="289" t="str">
        <f t="shared" si="6"/>
        <v>WR129</v>
      </c>
      <c r="G395" s="289" t="s">
        <v>268</v>
      </c>
      <c r="H395" s="289">
        <v>129</v>
      </c>
      <c r="I395" s="289" t="s">
        <v>997</v>
      </c>
      <c r="J395" s="289"/>
      <c r="K395" s="290"/>
      <c r="L395" s="290"/>
      <c r="M395" s="289" t="s">
        <v>24</v>
      </c>
      <c r="N395" s="291">
        <f>_xlfn.XLOOKUP($M395,NFL!$F$7:$F$39,NFL!$G$7:$G$39,"",0)</f>
        <v>9</v>
      </c>
      <c r="O395" s="310"/>
      <c r="P395" s="241"/>
      <c r="AB395">
        <v>129</v>
      </c>
      <c r="AC395" t="s">
        <v>268</v>
      </c>
    </row>
    <row r="396" spans="3:29">
      <c r="C396" s="288">
        <v>390</v>
      </c>
      <c r="D396" s="289"/>
      <c r="E396" s="289" t="str">
        <f>IF(J396="HOMIES", MAX(E$6:E395)+1, "")</f>
        <v/>
      </c>
      <c r="F396" s="289" t="str">
        <f t="shared" si="6"/>
        <v>WR130</v>
      </c>
      <c r="G396" s="289" t="s">
        <v>268</v>
      </c>
      <c r="H396" s="289">
        <v>130</v>
      </c>
      <c r="I396" s="289" t="s">
        <v>173</v>
      </c>
      <c r="J396" s="289"/>
      <c r="K396" s="290"/>
      <c r="L396" s="290"/>
      <c r="M396" s="289" t="s">
        <v>120</v>
      </c>
      <c r="N396" s="291" t="str">
        <f>_xlfn.XLOOKUP($M396,NFL!$F$7:$F$39,NFL!$G$7:$G$39,"",0)</f>
        <v/>
      </c>
      <c r="O396" s="310"/>
      <c r="P396" s="241"/>
      <c r="AB396">
        <v>130</v>
      </c>
      <c r="AC396" t="s">
        <v>268</v>
      </c>
    </row>
    <row r="397" spans="3:29">
      <c r="C397" s="288">
        <v>391</v>
      </c>
      <c r="D397" s="289"/>
      <c r="E397" s="289" t="str">
        <f>IF(J397="HOMIES", MAX(E$6:E396)+1, "")</f>
        <v/>
      </c>
      <c r="F397" s="289" t="str">
        <f t="shared" si="6"/>
        <v>RB107</v>
      </c>
      <c r="G397" s="289" t="s">
        <v>267</v>
      </c>
      <c r="H397" s="289">
        <v>107</v>
      </c>
      <c r="I397" s="289" t="s">
        <v>114</v>
      </c>
      <c r="J397" s="289"/>
      <c r="K397" s="290"/>
      <c r="L397" s="290"/>
      <c r="M397" s="289" t="s">
        <v>120</v>
      </c>
      <c r="N397" s="291" t="str">
        <f>_xlfn.XLOOKUP($M397,NFL!$F$7:$F$39,NFL!$G$7:$G$39,"",0)</f>
        <v/>
      </c>
      <c r="O397" s="310"/>
      <c r="P397" s="241"/>
      <c r="AB397">
        <v>107</v>
      </c>
      <c r="AC397" t="s">
        <v>267</v>
      </c>
    </row>
    <row r="398" spans="3:29">
      <c r="C398" s="288">
        <v>392</v>
      </c>
      <c r="D398" s="289"/>
      <c r="E398" s="289" t="str">
        <f>IF(J398="HOMIES", MAX(E$6:E397)+1, "")</f>
        <v/>
      </c>
      <c r="F398" s="289" t="str">
        <f t="shared" si="6"/>
        <v>WR131</v>
      </c>
      <c r="G398" s="289" t="s">
        <v>268</v>
      </c>
      <c r="H398" s="289">
        <v>131</v>
      </c>
      <c r="I398" s="289" t="s">
        <v>653</v>
      </c>
      <c r="J398" s="289"/>
      <c r="K398" s="290"/>
      <c r="L398" s="290"/>
      <c r="M398" s="289" t="s">
        <v>8</v>
      </c>
      <c r="N398" s="291">
        <f>_xlfn.XLOOKUP($M398,NFL!$F$7:$F$39,NFL!$G$7:$G$39,"",0)</f>
        <v>9</v>
      </c>
      <c r="O398" s="310"/>
      <c r="P398" s="241"/>
      <c r="AB398">
        <v>131</v>
      </c>
      <c r="AC398" t="s">
        <v>268</v>
      </c>
    </row>
    <row r="399" spans="3:29">
      <c r="C399" s="288">
        <v>393</v>
      </c>
      <c r="D399" s="289"/>
      <c r="E399" s="289" t="str">
        <f>IF(J399="HOMIES", MAX(E$6:E398)+1, "")</f>
        <v/>
      </c>
      <c r="F399" s="289" t="str">
        <f t="shared" si="6"/>
        <v>RB108</v>
      </c>
      <c r="G399" s="289" t="s">
        <v>267</v>
      </c>
      <c r="H399" s="289">
        <v>108</v>
      </c>
      <c r="I399" s="289" t="s">
        <v>652</v>
      </c>
      <c r="J399" s="289"/>
      <c r="K399" s="290"/>
      <c r="L399" s="290"/>
      <c r="M399" s="289" t="s">
        <v>31</v>
      </c>
      <c r="N399" s="291">
        <f>_xlfn.XLOOKUP($M399,NFL!$F$7:$F$39,NFL!$G$7:$G$39,"",0)</f>
        <v>7</v>
      </c>
      <c r="O399" s="310"/>
      <c r="P399" s="241"/>
      <c r="AB399">
        <v>108</v>
      </c>
      <c r="AC399" t="s">
        <v>267</v>
      </c>
    </row>
    <row r="400" spans="3:29">
      <c r="C400" s="288">
        <v>394</v>
      </c>
      <c r="D400" s="289"/>
      <c r="E400" s="289" t="str">
        <f>IF(J400="HOMIES", MAX(E$6:E399)+1, "")</f>
        <v/>
      </c>
      <c r="F400" s="289" t="str">
        <f t="shared" si="6"/>
        <v>WR132</v>
      </c>
      <c r="G400" s="289" t="s">
        <v>268</v>
      </c>
      <c r="H400" s="289">
        <v>132</v>
      </c>
      <c r="I400" s="289" t="s">
        <v>477</v>
      </c>
      <c r="J400" s="289"/>
      <c r="K400" s="290"/>
      <c r="L400" s="290"/>
      <c r="M400" s="289" t="s">
        <v>29</v>
      </c>
      <c r="N400" s="291">
        <f>_xlfn.XLOOKUP($M400,NFL!$F$7:$F$39,NFL!$G$7:$G$39,"",0)</f>
        <v>10</v>
      </c>
      <c r="O400" s="310"/>
      <c r="P400" s="241"/>
      <c r="AB400">
        <v>132</v>
      </c>
      <c r="AC400" t="s">
        <v>268</v>
      </c>
    </row>
    <row r="401" spans="3:29">
      <c r="C401" s="288">
        <v>395</v>
      </c>
      <c r="D401" s="289"/>
      <c r="E401" s="289" t="str">
        <f>IF(J401="HOMIES", MAX(E$6:E400)+1, "")</f>
        <v/>
      </c>
      <c r="F401" s="289" t="str">
        <f t="shared" si="6"/>
        <v>RB109</v>
      </c>
      <c r="G401" s="289" t="s">
        <v>267</v>
      </c>
      <c r="H401" s="289">
        <v>109</v>
      </c>
      <c r="I401" s="289" t="s">
        <v>83</v>
      </c>
      <c r="J401" s="289"/>
      <c r="K401" s="290"/>
      <c r="L401" s="290"/>
      <c r="M401" s="289" t="s">
        <v>120</v>
      </c>
      <c r="N401" s="291" t="str">
        <f>_xlfn.XLOOKUP($M401,NFL!$F$7:$F$39,NFL!$G$7:$G$39,"",0)</f>
        <v/>
      </c>
      <c r="O401" s="310"/>
      <c r="P401" s="241"/>
      <c r="AB401">
        <v>109</v>
      </c>
      <c r="AC401" t="s">
        <v>267</v>
      </c>
    </row>
    <row r="402" spans="3:29">
      <c r="C402" s="288">
        <v>396</v>
      </c>
      <c r="D402" s="289"/>
      <c r="E402" s="289" t="str">
        <f>IF(J402="HOMIES", MAX(E$6:E401)+1, "")</f>
        <v/>
      </c>
      <c r="F402" s="289" t="str">
        <f t="shared" si="6"/>
        <v>TE51</v>
      </c>
      <c r="G402" s="289" t="s">
        <v>269</v>
      </c>
      <c r="H402" s="289">
        <v>51</v>
      </c>
      <c r="I402" s="289" t="s">
        <v>673</v>
      </c>
      <c r="J402" s="289"/>
      <c r="K402" s="290"/>
      <c r="L402" s="290"/>
      <c r="M402" s="289" t="s">
        <v>4</v>
      </c>
      <c r="N402" s="291">
        <f>_xlfn.XLOOKUP($M402,NFL!$F$7:$F$39,NFL!$G$7:$G$39,"",0)</f>
        <v>14</v>
      </c>
      <c r="O402" s="310" t="s">
        <v>1319</v>
      </c>
      <c r="P402" s="241"/>
      <c r="AB402">
        <v>51</v>
      </c>
      <c r="AC402" t="s">
        <v>269</v>
      </c>
    </row>
    <row r="403" spans="3:29">
      <c r="C403" s="288">
        <v>397</v>
      </c>
      <c r="D403" s="289"/>
      <c r="E403" s="289" t="str">
        <f>IF(J403="HOMIES", MAX(E$6:E402)+1, "")</f>
        <v/>
      </c>
      <c r="F403" s="289" t="str">
        <f t="shared" si="6"/>
        <v>WR133</v>
      </c>
      <c r="G403" s="289" t="s">
        <v>268</v>
      </c>
      <c r="H403" s="289">
        <v>133</v>
      </c>
      <c r="I403" s="289" t="s">
        <v>609</v>
      </c>
      <c r="J403" s="289"/>
      <c r="K403" s="290"/>
      <c r="L403" s="290"/>
      <c r="M403" s="289" t="s">
        <v>14</v>
      </c>
      <c r="N403" s="291">
        <f>_xlfn.XLOOKUP($M403,NFL!$F$7:$F$39,NFL!$G$7:$G$39,"",0)</f>
        <v>13</v>
      </c>
      <c r="O403" s="310"/>
      <c r="P403" s="241"/>
      <c r="AB403">
        <v>133</v>
      </c>
      <c r="AC403" t="s">
        <v>268</v>
      </c>
    </row>
    <row r="404" spans="3:29">
      <c r="C404" s="288">
        <v>398</v>
      </c>
      <c r="D404" s="289"/>
      <c r="E404" s="289" t="str">
        <f>IF(J404="HOMIES", MAX(E$6:E403)+1, "")</f>
        <v/>
      </c>
      <c r="F404" s="289" t="str">
        <f t="shared" si="6"/>
        <v>RB110</v>
      </c>
      <c r="G404" s="289" t="s">
        <v>267</v>
      </c>
      <c r="H404" s="289">
        <v>110</v>
      </c>
      <c r="I404" s="289" t="s">
        <v>660</v>
      </c>
      <c r="J404" s="289"/>
      <c r="K404" s="290"/>
      <c r="L404" s="290"/>
      <c r="M404" s="289" t="s">
        <v>38</v>
      </c>
      <c r="N404" s="291">
        <f>_xlfn.XLOOKUP($M404,NFL!$F$7:$F$39,NFL!$G$7:$G$39,"",0)</f>
        <v>9</v>
      </c>
      <c r="O404" s="310"/>
      <c r="P404" s="241"/>
      <c r="AB404">
        <v>110</v>
      </c>
      <c r="AC404" t="s">
        <v>267</v>
      </c>
    </row>
    <row r="405" spans="3:29">
      <c r="C405" s="288">
        <v>399</v>
      </c>
      <c r="D405" s="289"/>
      <c r="E405" s="289" t="str">
        <f>IF(J405="HOMIES", MAX(E$6:E404)+1, "")</f>
        <v/>
      </c>
      <c r="F405" s="289" t="str">
        <f t="shared" si="6"/>
        <v>TE52</v>
      </c>
      <c r="G405" s="289" t="s">
        <v>269</v>
      </c>
      <c r="H405" s="289">
        <v>52</v>
      </c>
      <c r="I405" s="289" t="s">
        <v>989</v>
      </c>
      <c r="J405" s="289"/>
      <c r="K405" s="290"/>
      <c r="L405" s="290"/>
      <c r="M405" s="289" t="s">
        <v>18</v>
      </c>
      <c r="N405" s="291">
        <f>_xlfn.XLOOKUP($M405,NFL!$F$7:$F$39,NFL!$G$7:$G$39,"",0)</f>
        <v>11</v>
      </c>
      <c r="O405" s="310"/>
      <c r="P405" s="241"/>
      <c r="AB405">
        <v>52</v>
      </c>
      <c r="AC405" t="s">
        <v>269</v>
      </c>
    </row>
    <row r="406" spans="3:29">
      <c r="C406" s="288">
        <v>400</v>
      </c>
      <c r="D406" s="289"/>
      <c r="E406" s="289" t="str">
        <f>IF(J406="HOMIES", MAX(E$6:E405)+1, "")</f>
        <v/>
      </c>
      <c r="F406" s="289" t="str">
        <f t="shared" si="6"/>
        <v>RB111</v>
      </c>
      <c r="G406" s="289" t="s">
        <v>267</v>
      </c>
      <c r="H406" s="289">
        <v>111</v>
      </c>
      <c r="I406" s="289" t="s">
        <v>1014</v>
      </c>
      <c r="J406" s="289"/>
      <c r="K406" s="290"/>
      <c r="L406" s="290"/>
      <c r="M406" s="289" t="s">
        <v>31</v>
      </c>
      <c r="N406" s="291">
        <f>_xlfn.XLOOKUP($M406,NFL!$F$7:$F$39,NFL!$G$7:$G$39,"",0)</f>
        <v>7</v>
      </c>
      <c r="O406" s="310"/>
      <c r="P406" s="241"/>
      <c r="AB406">
        <v>111</v>
      </c>
      <c r="AC406" t="s">
        <v>267</v>
      </c>
    </row>
    <row r="407" spans="3:29">
      <c r="C407" s="288">
        <v>401</v>
      </c>
      <c r="D407" s="289"/>
      <c r="E407" s="289" t="str">
        <f>IF(J407="HOMIES", MAX(E$6:E406)+1, "")</f>
        <v/>
      </c>
      <c r="F407" s="289" t="str">
        <f t="shared" si="6"/>
        <v>QB39</v>
      </c>
      <c r="G407" s="289" t="s">
        <v>266</v>
      </c>
      <c r="H407" s="289">
        <v>39</v>
      </c>
      <c r="I407" s="289" t="s">
        <v>993</v>
      </c>
      <c r="J407" s="289"/>
      <c r="K407" s="290"/>
      <c r="L407" s="290"/>
      <c r="M407" s="289" t="s">
        <v>48</v>
      </c>
      <c r="N407" s="291">
        <f>_xlfn.XLOOKUP($M407,NFL!$F$7:$F$39,NFL!$G$7:$G$39,"",0)</f>
        <v>6</v>
      </c>
      <c r="O407" s="310" t="s">
        <v>1320</v>
      </c>
      <c r="P407" s="241"/>
      <c r="AB407">
        <v>39</v>
      </c>
      <c r="AC407" t="s">
        <v>266</v>
      </c>
    </row>
    <row r="408" spans="3:29">
      <c r="C408" s="288">
        <v>402</v>
      </c>
      <c r="D408" s="289"/>
      <c r="E408" s="289" t="str">
        <f>IF(J408="HOMIES", MAX(E$6:E407)+1, "")</f>
        <v/>
      </c>
      <c r="F408" s="289" t="str">
        <f t="shared" si="6"/>
        <v>TE53</v>
      </c>
      <c r="G408" s="289" t="s">
        <v>269</v>
      </c>
      <c r="H408" s="289">
        <v>53</v>
      </c>
      <c r="I408" s="289" t="s">
        <v>1010</v>
      </c>
      <c r="J408" s="289"/>
      <c r="K408" s="290"/>
      <c r="L408" s="290"/>
      <c r="M408" s="289" t="s">
        <v>13</v>
      </c>
      <c r="N408" s="291">
        <f>_xlfn.XLOOKUP($M408,NFL!$F$7:$F$39,NFL!$G$7:$G$39,"",0)</f>
        <v>14</v>
      </c>
      <c r="O408" s="310"/>
      <c r="P408" s="241"/>
      <c r="AB408">
        <v>53</v>
      </c>
      <c r="AC408" t="s">
        <v>269</v>
      </c>
    </row>
    <row r="409" spans="3:29">
      <c r="C409" s="288">
        <v>403</v>
      </c>
      <c r="D409" s="289"/>
      <c r="E409" s="289" t="str">
        <f>IF(J409="HOMIES", MAX(E$6:E408)+1, "")</f>
        <v/>
      </c>
      <c r="F409" s="289" t="str">
        <f t="shared" si="6"/>
        <v>TE54</v>
      </c>
      <c r="G409" s="289" t="s">
        <v>269</v>
      </c>
      <c r="H409" s="289">
        <v>54</v>
      </c>
      <c r="I409" s="289" t="s">
        <v>1006</v>
      </c>
      <c r="J409" s="289"/>
      <c r="K409" s="290"/>
      <c r="L409" s="290"/>
      <c r="M409" s="289" t="s">
        <v>6</v>
      </c>
      <c r="N409" s="291">
        <f>_xlfn.XLOOKUP($M409,NFL!$F$7:$F$39,NFL!$G$7:$G$39,"",0)</f>
        <v>6</v>
      </c>
      <c r="O409" s="310"/>
      <c r="P409" s="241"/>
      <c r="AB409">
        <v>54</v>
      </c>
      <c r="AC409" t="s">
        <v>269</v>
      </c>
    </row>
    <row r="410" spans="3:29">
      <c r="C410" s="288">
        <v>404</v>
      </c>
      <c r="D410" s="289"/>
      <c r="E410" s="289" t="str">
        <f>IF(J410="HOMIES", MAX(E$6:E409)+1, "")</f>
        <v/>
      </c>
      <c r="F410" s="289" t="str">
        <f t="shared" si="6"/>
        <v>RB112</v>
      </c>
      <c r="G410" s="289" t="s">
        <v>267</v>
      </c>
      <c r="H410" s="289">
        <v>112</v>
      </c>
      <c r="I410" s="289" t="s">
        <v>1000</v>
      </c>
      <c r="J410" s="289"/>
      <c r="K410" s="290"/>
      <c r="L410" s="290"/>
      <c r="M410" s="289" t="s">
        <v>32</v>
      </c>
      <c r="N410" s="291">
        <f>_xlfn.XLOOKUP($M410,NFL!$F$7:$F$39,NFL!$G$7:$G$39,"",0)</f>
        <v>14</v>
      </c>
      <c r="O410" s="310"/>
      <c r="P410" s="241"/>
      <c r="AB410">
        <v>112</v>
      </c>
      <c r="AC410" t="s">
        <v>267</v>
      </c>
    </row>
    <row r="411" spans="3:29">
      <c r="C411" s="288">
        <v>405</v>
      </c>
      <c r="D411" s="289"/>
      <c r="E411" s="289" t="str">
        <f>IF(J411="HOMIES", MAX(E$6:E410)+1, "")</f>
        <v/>
      </c>
      <c r="F411" s="289" t="str">
        <f t="shared" si="6"/>
        <v>RB113</v>
      </c>
      <c r="G411" s="289" t="s">
        <v>267</v>
      </c>
      <c r="H411" s="289">
        <v>113</v>
      </c>
      <c r="I411" s="289" t="s">
        <v>74</v>
      </c>
      <c r="J411" s="289"/>
      <c r="K411" s="290"/>
      <c r="L411" s="290"/>
      <c r="M411" s="289" t="s">
        <v>120</v>
      </c>
      <c r="N411" s="291" t="str">
        <f>_xlfn.XLOOKUP($M411,NFL!$F$7:$F$39,NFL!$G$7:$G$39,"",0)</f>
        <v/>
      </c>
      <c r="O411" s="310"/>
      <c r="P411" s="241"/>
      <c r="AB411">
        <v>113</v>
      </c>
      <c r="AC411" t="s">
        <v>267</v>
      </c>
    </row>
    <row r="412" spans="3:29">
      <c r="C412" s="288">
        <v>406</v>
      </c>
      <c r="D412" s="289"/>
      <c r="E412" s="289" t="str">
        <f>IF(J412="HOMIES", MAX(E$6:E411)+1, "")</f>
        <v/>
      </c>
      <c r="F412" s="289" t="str">
        <f t="shared" si="6"/>
        <v>RB114</v>
      </c>
      <c r="G412" s="289" t="s">
        <v>267</v>
      </c>
      <c r="H412" s="289">
        <v>114</v>
      </c>
      <c r="I412" s="289" t="s">
        <v>610</v>
      </c>
      <c r="J412" s="289"/>
      <c r="K412" s="290"/>
      <c r="L412" s="290"/>
      <c r="M412" s="289" t="s">
        <v>120</v>
      </c>
      <c r="N412" s="291" t="str">
        <f>_xlfn.XLOOKUP($M412,NFL!$F$7:$F$39,NFL!$G$7:$G$39,"",0)</f>
        <v/>
      </c>
      <c r="O412" s="310"/>
      <c r="P412" s="241"/>
      <c r="AB412">
        <v>114</v>
      </c>
      <c r="AC412" t="s">
        <v>267</v>
      </c>
    </row>
    <row r="413" spans="3:29">
      <c r="C413" s="288">
        <v>407</v>
      </c>
      <c r="D413" s="289"/>
      <c r="E413" s="289" t="str">
        <f>IF(J413="HOMIES", MAX(E$6:E412)+1, "")</f>
        <v/>
      </c>
      <c r="F413" s="289" t="str">
        <f t="shared" si="6"/>
        <v>QB40</v>
      </c>
      <c r="G413" s="289" t="s">
        <v>266</v>
      </c>
      <c r="H413" s="289">
        <v>40</v>
      </c>
      <c r="I413" s="289" t="s">
        <v>59</v>
      </c>
      <c r="J413" s="289"/>
      <c r="K413" s="290"/>
      <c r="L413" s="290"/>
      <c r="M413" s="289" t="s">
        <v>53</v>
      </c>
      <c r="N413" s="291">
        <f>_xlfn.XLOOKUP($M413,NFL!$F$7:$F$39,NFL!$G$7:$G$39,"",0)</f>
        <v>9</v>
      </c>
      <c r="O413" s="310" t="s">
        <v>1321</v>
      </c>
      <c r="P413" s="241"/>
      <c r="AB413">
        <v>40</v>
      </c>
      <c r="AC413" t="s">
        <v>266</v>
      </c>
    </row>
    <row r="414" spans="3:29">
      <c r="C414" s="288">
        <v>408</v>
      </c>
      <c r="D414" s="289"/>
      <c r="E414" s="289" t="str">
        <f>IF(J414="HOMIES", MAX(E$6:E413)+1, "")</f>
        <v/>
      </c>
      <c r="F414" s="289" t="str">
        <f t="shared" si="6"/>
        <v>WR134</v>
      </c>
      <c r="G414" s="289" t="s">
        <v>268</v>
      </c>
      <c r="H414" s="289">
        <v>134</v>
      </c>
      <c r="I414" s="289" t="s">
        <v>999</v>
      </c>
      <c r="J414" s="289"/>
      <c r="K414" s="290"/>
      <c r="L414" s="290"/>
      <c r="M414" s="289" t="s">
        <v>12</v>
      </c>
      <c r="N414" s="291">
        <f>_xlfn.XLOOKUP($M414,NFL!$F$7:$F$39,NFL!$G$7:$G$39,"",0)</f>
        <v>11</v>
      </c>
      <c r="O414" s="310"/>
      <c r="P414" s="241"/>
      <c r="AB414">
        <v>134</v>
      </c>
      <c r="AC414" t="s">
        <v>268</v>
      </c>
    </row>
    <row r="415" spans="3:29">
      <c r="C415" s="288">
        <v>409</v>
      </c>
      <c r="D415" s="289"/>
      <c r="E415" s="289" t="str">
        <f>IF(J415="HOMIES", MAX(E$6:E414)+1, "")</f>
        <v/>
      </c>
      <c r="F415" s="289" t="str">
        <f t="shared" si="6"/>
        <v>QB41</v>
      </c>
      <c r="G415" s="289" t="s">
        <v>266</v>
      </c>
      <c r="H415" s="289">
        <v>41</v>
      </c>
      <c r="I415" s="289" t="s">
        <v>432</v>
      </c>
      <c r="J415" s="289"/>
      <c r="K415" s="290"/>
      <c r="L415" s="290"/>
      <c r="M415" s="289" t="s">
        <v>16</v>
      </c>
      <c r="N415" s="291">
        <f>_xlfn.XLOOKUP($M415,NFL!$F$7:$F$39,NFL!$G$7:$G$39,"",0)</f>
        <v>7</v>
      </c>
      <c r="O415" s="310"/>
      <c r="P415" s="241"/>
      <c r="AB415">
        <v>41</v>
      </c>
      <c r="AC415" t="s">
        <v>266</v>
      </c>
    </row>
    <row r="416" spans="3:29">
      <c r="C416" s="288">
        <v>410</v>
      </c>
      <c r="D416" s="289"/>
      <c r="E416" s="289" t="str">
        <f>IF(J416="HOMIES", MAX(E$6:E415)+1, "")</f>
        <v/>
      </c>
      <c r="F416" s="289" t="str">
        <f t="shared" si="6"/>
        <v>QB42</v>
      </c>
      <c r="G416" s="289" t="s">
        <v>266</v>
      </c>
      <c r="H416" s="289">
        <v>42</v>
      </c>
      <c r="I416" s="289" t="s">
        <v>58</v>
      </c>
      <c r="J416" s="289"/>
      <c r="K416" s="290"/>
      <c r="L416" s="290"/>
      <c r="M416" s="289" t="s">
        <v>51</v>
      </c>
      <c r="N416" s="291">
        <f>_xlfn.XLOOKUP($M416,NFL!$F$7:$F$39,NFL!$G$7:$G$39,"",0)</f>
        <v>11</v>
      </c>
      <c r="O416" s="310" t="s">
        <v>1322</v>
      </c>
      <c r="P416" s="241"/>
      <c r="AB416">
        <v>42</v>
      </c>
      <c r="AC416" t="s">
        <v>266</v>
      </c>
    </row>
    <row r="417" spans="3:29">
      <c r="C417" s="288">
        <v>411</v>
      </c>
      <c r="D417" s="289"/>
      <c r="E417" s="289" t="str">
        <f>IF(J417="HOMIES", MAX(E$6:E416)+1, "")</f>
        <v/>
      </c>
      <c r="F417" s="289" t="str">
        <f t="shared" si="6"/>
        <v>WR135</v>
      </c>
      <c r="G417" s="289" t="s">
        <v>268</v>
      </c>
      <c r="H417" s="289">
        <v>135</v>
      </c>
      <c r="I417" s="289" t="s">
        <v>1003</v>
      </c>
      <c r="J417" s="289"/>
      <c r="K417" s="290"/>
      <c r="L417" s="290"/>
      <c r="M417" s="289" t="s">
        <v>2</v>
      </c>
      <c r="N417" s="291">
        <f>_xlfn.XLOOKUP($M417,NFL!$F$7:$F$39,NFL!$G$7:$G$39,"",0)</f>
        <v>14</v>
      </c>
      <c r="O417" s="310"/>
      <c r="P417" s="241"/>
      <c r="AB417">
        <v>135</v>
      </c>
      <c r="AC417" t="s">
        <v>268</v>
      </c>
    </row>
    <row r="418" spans="3:29">
      <c r="C418" s="288">
        <v>412</v>
      </c>
      <c r="D418" s="289"/>
      <c r="E418" s="289" t="str">
        <f>IF(J418="HOMIES", MAX(E$6:E417)+1, "")</f>
        <v/>
      </c>
      <c r="F418" s="289" t="str">
        <f t="shared" si="6"/>
        <v>RB115</v>
      </c>
      <c r="G418" s="289" t="s">
        <v>267</v>
      </c>
      <c r="H418" s="289">
        <v>115</v>
      </c>
      <c r="I418" s="289" t="s">
        <v>1005</v>
      </c>
      <c r="J418" s="289"/>
      <c r="K418" s="290"/>
      <c r="L418" s="290"/>
      <c r="M418" s="289" t="s">
        <v>13</v>
      </c>
      <c r="N418" s="291">
        <f>_xlfn.XLOOKUP($M418,NFL!$F$7:$F$39,NFL!$G$7:$G$39,"",0)</f>
        <v>14</v>
      </c>
      <c r="O418" s="310"/>
      <c r="P418" s="241"/>
      <c r="AB418">
        <v>115</v>
      </c>
      <c r="AC418" t="s">
        <v>267</v>
      </c>
    </row>
    <row r="419" spans="3:29" ht="22">
      <c r="C419" s="288">
        <v>413</v>
      </c>
      <c r="D419" s="289"/>
      <c r="E419" s="289" t="str">
        <f>IF(J419="HOMIES", MAX(E$6:E418)+1, "")</f>
        <v/>
      </c>
      <c r="F419" s="289" t="str">
        <f t="shared" si="6"/>
        <v>RB116</v>
      </c>
      <c r="G419" s="289" t="s">
        <v>267</v>
      </c>
      <c r="H419" s="289">
        <v>116</v>
      </c>
      <c r="I419" s="289" t="s">
        <v>1008</v>
      </c>
      <c r="J419" s="289"/>
      <c r="K419" s="290"/>
      <c r="L419" s="290"/>
      <c r="M419" s="289" t="s">
        <v>120</v>
      </c>
      <c r="N419" s="291" t="str">
        <f>_xlfn.XLOOKUP($M419,NFL!$F$7:$F$39,NFL!$G$7:$G$39,"",0)</f>
        <v/>
      </c>
      <c r="O419" s="310" t="s">
        <v>1323</v>
      </c>
      <c r="P419" s="241"/>
      <c r="AB419">
        <v>116</v>
      </c>
      <c r="AC419" t="s">
        <v>267</v>
      </c>
    </row>
    <row r="420" spans="3:29">
      <c r="C420" s="288">
        <v>414</v>
      </c>
      <c r="D420" s="289"/>
      <c r="E420" s="289" t="str">
        <f>IF(J420="HOMIES", MAX(E$6:E419)+1, "")</f>
        <v/>
      </c>
      <c r="F420" s="289" t="str">
        <f t="shared" si="6"/>
        <v>RB117</v>
      </c>
      <c r="G420" s="289" t="s">
        <v>267</v>
      </c>
      <c r="H420" s="289">
        <v>117</v>
      </c>
      <c r="I420" s="289" t="s">
        <v>1009</v>
      </c>
      <c r="J420" s="289"/>
      <c r="K420" s="290"/>
      <c r="L420" s="290"/>
      <c r="M420" s="289" t="s">
        <v>40</v>
      </c>
      <c r="N420" s="291">
        <f>_xlfn.XLOOKUP($M420,NFL!$F$7:$F$39,NFL!$G$7:$G$39,"",0)</f>
        <v>6</v>
      </c>
      <c r="O420" s="310"/>
      <c r="P420" s="241"/>
      <c r="AB420">
        <v>117</v>
      </c>
      <c r="AC420" t="s">
        <v>267</v>
      </c>
    </row>
    <row r="421" spans="3:29" ht="22">
      <c r="C421" s="288">
        <v>415</v>
      </c>
      <c r="D421" s="289"/>
      <c r="E421" s="289" t="str">
        <f>IF(J421="HOMIES", MAX(E$6:E420)+1, "")</f>
        <v/>
      </c>
      <c r="F421" s="289" t="str">
        <f t="shared" si="6"/>
        <v>WR136</v>
      </c>
      <c r="G421" s="289" t="s">
        <v>268</v>
      </c>
      <c r="H421" s="289">
        <v>136</v>
      </c>
      <c r="I421" s="289" t="s">
        <v>991</v>
      </c>
      <c r="J421" s="289"/>
      <c r="K421" s="290"/>
      <c r="L421" s="290"/>
      <c r="M421" s="289" t="s">
        <v>6</v>
      </c>
      <c r="N421" s="291">
        <f>_xlfn.XLOOKUP($M421,NFL!$F$7:$F$39,NFL!$G$7:$G$39,"",0)</f>
        <v>6</v>
      </c>
      <c r="O421" s="310" t="s">
        <v>1324</v>
      </c>
      <c r="P421" s="241"/>
      <c r="AB421">
        <v>136</v>
      </c>
      <c r="AC421" t="s">
        <v>268</v>
      </c>
    </row>
    <row r="422" spans="3:29">
      <c r="C422" s="288">
        <v>416</v>
      </c>
      <c r="D422" s="289"/>
      <c r="E422" s="289" t="str">
        <f>IF(J422="HOMIES", MAX(E$6:E421)+1, "")</f>
        <v/>
      </c>
      <c r="F422" s="289" t="str">
        <f t="shared" si="6"/>
        <v>RB118</v>
      </c>
      <c r="G422" s="289" t="s">
        <v>267</v>
      </c>
      <c r="H422" s="289">
        <v>118</v>
      </c>
      <c r="I422" s="289" t="s">
        <v>107</v>
      </c>
      <c r="J422" s="289"/>
      <c r="K422" s="290"/>
      <c r="L422" s="290"/>
      <c r="M422" s="289" t="s">
        <v>29</v>
      </c>
      <c r="N422" s="291">
        <f>_xlfn.XLOOKUP($M422,NFL!$F$7:$F$39,NFL!$G$7:$G$39,"",0)</f>
        <v>10</v>
      </c>
      <c r="O422" s="310"/>
      <c r="P422" s="241"/>
      <c r="AB422">
        <v>118</v>
      </c>
      <c r="AC422" t="s">
        <v>267</v>
      </c>
    </row>
    <row r="423" spans="3:29">
      <c r="C423" s="288">
        <v>417</v>
      </c>
      <c r="D423" s="289"/>
      <c r="E423" s="289" t="str">
        <f>IF(J423="HOMIES", MAX(E$6:E422)+1, "")</f>
        <v/>
      </c>
      <c r="F423" s="289" t="str">
        <f t="shared" si="6"/>
        <v>RB119</v>
      </c>
      <c r="G423" s="289" t="s">
        <v>267</v>
      </c>
      <c r="H423" s="289">
        <v>119</v>
      </c>
      <c r="I423" s="289" t="s">
        <v>451</v>
      </c>
      <c r="J423" s="289"/>
      <c r="K423" s="290"/>
      <c r="L423" s="290"/>
      <c r="M423" s="289" t="s">
        <v>25</v>
      </c>
      <c r="N423" s="291">
        <f>_xlfn.XLOOKUP($M423,NFL!$F$7:$F$39,NFL!$G$7:$G$39,"",0)</f>
        <v>9</v>
      </c>
      <c r="O423" s="310"/>
      <c r="P423" s="241"/>
      <c r="AB423">
        <v>119</v>
      </c>
      <c r="AC423" t="s">
        <v>267</v>
      </c>
    </row>
    <row r="424" spans="3:29">
      <c r="C424" s="288">
        <v>418</v>
      </c>
      <c r="D424" s="289"/>
      <c r="E424" s="289" t="str">
        <f>IF(J424="HOMIES", MAX(E$6:E423)+1, "")</f>
        <v/>
      </c>
      <c r="F424" s="289" t="str">
        <f t="shared" si="6"/>
        <v>TE55</v>
      </c>
      <c r="G424" s="289" t="s">
        <v>269</v>
      </c>
      <c r="H424" s="289">
        <v>55</v>
      </c>
      <c r="I424" s="289" t="s">
        <v>196</v>
      </c>
      <c r="J424" s="289"/>
      <c r="K424" s="290"/>
      <c r="L424" s="290"/>
      <c r="M424" s="289" t="s">
        <v>12</v>
      </c>
      <c r="N424" s="291">
        <f>_xlfn.XLOOKUP($M424,NFL!$F$7:$F$39,NFL!$G$7:$G$39,"",0)</f>
        <v>11</v>
      </c>
      <c r="O424" s="310"/>
      <c r="P424" s="241"/>
      <c r="AB424">
        <v>55</v>
      </c>
      <c r="AC424" t="s">
        <v>269</v>
      </c>
    </row>
    <row r="425" spans="3:29">
      <c r="C425" s="288">
        <v>419</v>
      </c>
      <c r="D425" s="289"/>
      <c r="E425" s="289" t="str">
        <f>IF(J425="HOMIES", MAX(E$6:E424)+1, "")</f>
        <v/>
      </c>
      <c r="F425" s="289" t="str">
        <f t="shared" si="6"/>
        <v>WR137</v>
      </c>
      <c r="G425" s="289" t="s">
        <v>268</v>
      </c>
      <c r="H425" s="289">
        <v>137</v>
      </c>
      <c r="I425" s="289" t="s">
        <v>643</v>
      </c>
      <c r="J425" s="289"/>
      <c r="K425" s="290"/>
      <c r="L425" s="290"/>
      <c r="M425" s="289" t="s">
        <v>18</v>
      </c>
      <c r="N425" s="291">
        <f>_xlfn.XLOOKUP($M425,NFL!$F$7:$F$39,NFL!$G$7:$G$39,"",0)</f>
        <v>11</v>
      </c>
      <c r="O425" s="310"/>
      <c r="P425" s="241"/>
      <c r="AB425">
        <v>137</v>
      </c>
      <c r="AC425" t="s">
        <v>268</v>
      </c>
    </row>
    <row r="426" spans="3:29">
      <c r="C426" s="288">
        <v>420</v>
      </c>
      <c r="D426" s="289"/>
      <c r="E426" s="289" t="str">
        <f>IF(J426="HOMIES", MAX(E$6:E425)+1, "")</f>
        <v/>
      </c>
      <c r="F426" s="289" t="str">
        <f t="shared" si="6"/>
        <v>WR138</v>
      </c>
      <c r="G426" s="289" t="s">
        <v>268</v>
      </c>
      <c r="H426" s="289">
        <v>138</v>
      </c>
      <c r="I426" s="289" t="s">
        <v>132</v>
      </c>
      <c r="J426" s="289"/>
      <c r="K426" s="290"/>
      <c r="L426" s="290"/>
      <c r="M426" s="289" t="s">
        <v>120</v>
      </c>
      <c r="N426" s="291" t="str">
        <f>_xlfn.XLOOKUP($M426,NFL!$F$7:$F$39,NFL!$G$7:$G$39,"",0)</f>
        <v/>
      </c>
      <c r="O426" s="310"/>
      <c r="P426" s="241"/>
      <c r="AB426">
        <v>138</v>
      </c>
      <c r="AC426" t="s">
        <v>268</v>
      </c>
    </row>
    <row r="427" spans="3:29">
      <c r="C427" s="288">
        <v>421</v>
      </c>
      <c r="D427" s="289"/>
      <c r="E427" s="289" t="str">
        <f>IF(J427="HOMIES", MAX(E$6:E426)+1, "")</f>
        <v/>
      </c>
      <c r="F427" s="289" t="str">
        <f t="shared" si="6"/>
        <v>QB43</v>
      </c>
      <c r="G427" s="289" t="s">
        <v>266</v>
      </c>
      <c r="H427" s="289">
        <v>43</v>
      </c>
      <c r="I427" s="289" t="s">
        <v>1007</v>
      </c>
      <c r="J427" s="289"/>
      <c r="K427" s="290"/>
      <c r="L427" s="290"/>
      <c r="M427" s="289" t="s">
        <v>42</v>
      </c>
      <c r="N427" s="291">
        <f>_xlfn.XLOOKUP($M427,NFL!$F$7:$F$39,NFL!$G$7:$G$39,"",0)</f>
        <v>10</v>
      </c>
      <c r="O427" s="310"/>
      <c r="P427" s="241"/>
      <c r="AB427">
        <v>43</v>
      </c>
      <c r="AC427" t="s">
        <v>266</v>
      </c>
    </row>
    <row r="428" spans="3:29">
      <c r="C428" s="288">
        <v>422</v>
      </c>
      <c r="D428" s="289"/>
      <c r="E428" s="289" t="str">
        <f>IF(J428="HOMIES", MAX(E$6:E427)+1, "")</f>
        <v/>
      </c>
      <c r="F428" s="289" t="str">
        <f t="shared" si="6"/>
        <v>WR139</v>
      </c>
      <c r="G428" s="289" t="s">
        <v>268</v>
      </c>
      <c r="H428" s="289">
        <v>139</v>
      </c>
      <c r="I428" s="289" t="s">
        <v>1018</v>
      </c>
      <c r="J428" s="289"/>
      <c r="K428" s="290"/>
      <c r="L428" s="290"/>
      <c r="M428" s="289" t="s">
        <v>40</v>
      </c>
      <c r="N428" s="291">
        <f>_xlfn.XLOOKUP($M428,NFL!$F$7:$F$39,NFL!$G$7:$G$39,"",0)</f>
        <v>6</v>
      </c>
      <c r="O428" s="310"/>
      <c r="P428" s="241"/>
      <c r="AB428">
        <v>139</v>
      </c>
      <c r="AC428" t="s">
        <v>268</v>
      </c>
    </row>
    <row r="429" spans="3:29">
      <c r="C429" s="288">
        <v>423</v>
      </c>
      <c r="D429" s="289"/>
      <c r="E429" s="289" t="str">
        <f>IF(J429="HOMIES", MAX(E$6:E428)+1, "")</f>
        <v/>
      </c>
      <c r="F429" s="289" t="str">
        <f t="shared" si="6"/>
        <v>WR140</v>
      </c>
      <c r="G429" s="289" t="s">
        <v>268</v>
      </c>
      <c r="H429" s="289">
        <v>140</v>
      </c>
      <c r="I429" s="289" t="s">
        <v>1024</v>
      </c>
      <c r="J429" s="289"/>
      <c r="K429" s="290"/>
      <c r="L429" s="290"/>
      <c r="M429" s="289" t="s">
        <v>6</v>
      </c>
      <c r="N429" s="291">
        <f>_xlfn.XLOOKUP($M429,NFL!$F$7:$F$39,NFL!$G$7:$G$39,"",0)</f>
        <v>6</v>
      </c>
      <c r="O429" s="310"/>
      <c r="P429" s="241"/>
      <c r="AB429">
        <v>140</v>
      </c>
      <c r="AC429" t="s">
        <v>268</v>
      </c>
    </row>
    <row r="430" spans="3:29">
      <c r="C430" s="288">
        <v>424</v>
      </c>
      <c r="D430" s="289"/>
      <c r="E430" s="289" t="str">
        <f>IF(J430="HOMIES", MAX(E$6:E429)+1, "")</f>
        <v/>
      </c>
      <c r="F430" s="289" t="str">
        <f t="shared" si="6"/>
        <v>WR141</v>
      </c>
      <c r="G430" s="289" t="s">
        <v>268</v>
      </c>
      <c r="H430" s="289">
        <v>141</v>
      </c>
      <c r="I430" s="289" t="s">
        <v>1012</v>
      </c>
      <c r="J430" s="289"/>
      <c r="K430" s="290"/>
      <c r="L430" s="290"/>
      <c r="M430" s="289" t="s">
        <v>1</v>
      </c>
      <c r="N430" s="291">
        <f>_xlfn.XLOOKUP($M430,NFL!$F$7:$F$39,NFL!$G$7:$G$39,"",0)</f>
        <v>8</v>
      </c>
      <c r="O430" s="310"/>
      <c r="P430" s="241"/>
      <c r="AB430">
        <v>141</v>
      </c>
      <c r="AC430" t="s">
        <v>268</v>
      </c>
    </row>
    <row r="431" spans="3:29">
      <c r="C431" s="288">
        <v>425</v>
      </c>
      <c r="D431" s="289"/>
      <c r="E431" s="289" t="str">
        <f>IF(J431="HOMIES", MAX(E$6:E430)+1, "")</f>
        <v/>
      </c>
      <c r="F431" s="289" t="str">
        <f t="shared" si="6"/>
        <v>TE56</v>
      </c>
      <c r="G431" s="289" t="s">
        <v>269</v>
      </c>
      <c r="H431" s="289">
        <v>56</v>
      </c>
      <c r="I431" s="289" t="s">
        <v>194</v>
      </c>
      <c r="J431" s="289"/>
      <c r="K431" s="290"/>
      <c r="L431" s="290"/>
      <c r="M431" s="289" t="s">
        <v>14</v>
      </c>
      <c r="N431" s="291">
        <f>_xlfn.XLOOKUP($M431,NFL!$F$7:$F$39,NFL!$G$7:$G$39,"",0)</f>
        <v>13</v>
      </c>
      <c r="O431" s="310"/>
      <c r="P431" s="241"/>
      <c r="AB431">
        <v>56</v>
      </c>
      <c r="AC431" t="s">
        <v>269</v>
      </c>
    </row>
    <row r="432" spans="3:29">
      <c r="C432" s="288">
        <v>426</v>
      </c>
      <c r="D432" s="289"/>
      <c r="E432" s="289" t="str">
        <f>IF(J432="HOMIES", MAX(E$6:E431)+1, "")</f>
        <v/>
      </c>
      <c r="F432" s="289" t="str">
        <f t="shared" si="6"/>
        <v>WR142</v>
      </c>
      <c r="G432" s="289" t="s">
        <v>268</v>
      </c>
      <c r="H432" s="289">
        <v>142</v>
      </c>
      <c r="I432" s="289" t="s">
        <v>476</v>
      </c>
      <c r="J432" s="289"/>
      <c r="K432" s="290"/>
      <c r="L432" s="290"/>
      <c r="M432" s="289" t="s">
        <v>16</v>
      </c>
      <c r="N432" s="291">
        <f>_xlfn.XLOOKUP($M432,NFL!$F$7:$F$39,NFL!$G$7:$G$39,"",0)</f>
        <v>7</v>
      </c>
      <c r="O432" s="310"/>
      <c r="P432" s="241"/>
      <c r="AB432">
        <v>142</v>
      </c>
      <c r="AC432" t="s">
        <v>268</v>
      </c>
    </row>
    <row r="433" spans="3:29">
      <c r="C433" s="288">
        <v>427</v>
      </c>
      <c r="D433" s="289"/>
      <c r="E433" s="289" t="str">
        <f>IF(J433="HOMIES", MAX(E$6:E432)+1, "")</f>
        <v/>
      </c>
      <c r="F433" s="289" t="str">
        <f t="shared" si="6"/>
        <v>TE57</v>
      </c>
      <c r="G433" s="289" t="s">
        <v>269</v>
      </c>
      <c r="H433" s="289">
        <v>57</v>
      </c>
      <c r="I433" s="289" t="s">
        <v>1019</v>
      </c>
      <c r="J433" s="289"/>
      <c r="K433" s="290"/>
      <c r="L433" s="290"/>
      <c r="M433" s="289" t="s">
        <v>51</v>
      </c>
      <c r="N433" s="291">
        <f>_xlfn.XLOOKUP($M433,NFL!$F$7:$F$39,NFL!$G$7:$G$39,"",0)</f>
        <v>11</v>
      </c>
      <c r="O433" s="310"/>
      <c r="P433" s="241"/>
      <c r="AB433">
        <v>57</v>
      </c>
      <c r="AC433" t="s">
        <v>269</v>
      </c>
    </row>
    <row r="434" spans="3:29">
      <c r="C434" s="288">
        <v>428</v>
      </c>
      <c r="D434" s="289"/>
      <c r="E434" s="289" t="str">
        <f>IF(J434="HOMIES", MAX(E$6:E433)+1, "")</f>
        <v/>
      </c>
      <c r="F434" s="289" t="str">
        <f t="shared" si="6"/>
        <v>WR143</v>
      </c>
      <c r="G434" s="289" t="s">
        <v>268</v>
      </c>
      <c r="H434" s="289">
        <v>143</v>
      </c>
      <c r="I434" s="289" t="s">
        <v>478</v>
      </c>
      <c r="J434" s="289"/>
      <c r="K434" s="290"/>
      <c r="L434" s="290"/>
      <c r="M434" s="289" t="s">
        <v>120</v>
      </c>
      <c r="N434" s="291" t="str">
        <f>_xlfn.XLOOKUP($M434,NFL!$F$7:$F$39,NFL!$G$7:$G$39,"",0)</f>
        <v/>
      </c>
      <c r="O434" s="310"/>
      <c r="P434" s="241"/>
      <c r="AB434">
        <v>143</v>
      </c>
      <c r="AC434" t="s">
        <v>268</v>
      </c>
    </row>
    <row r="435" spans="3:29">
      <c r="C435" s="288">
        <v>429</v>
      </c>
      <c r="D435" s="289"/>
      <c r="E435" s="289" t="str">
        <f>IF(J435="HOMIES", MAX(E$6:E434)+1, "")</f>
        <v/>
      </c>
      <c r="F435" s="289" t="str">
        <f t="shared" si="6"/>
        <v>K35</v>
      </c>
      <c r="G435" s="289" t="s">
        <v>273</v>
      </c>
      <c r="H435" s="289">
        <v>35</v>
      </c>
      <c r="I435" s="289" t="s">
        <v>1025</v>
      </c>
      <c r="J435" s="289"/>
      <c r="K435" s="290"/>
      <c r="L435" s="290"/>
      <c r="M435" s="289" t="s">
        <v>49</v>
      </c>
      <c r="N435" s="291">
        <f>_xlfn.XLOOKUP($M435,NFL!$F$7:$F$39,NFL!$G$7:$G$39,"",0)</f>
        <v>11</v>
      </c>
      <c r="O435" s="310"/>
      <c r="P435" s="241"/>
      <c r="AB435">
        <v>35</v>
      </c>
      <c r="AC435" t="s">
        <v>273</v>
      </c>
    </row>
    <row r="436" spans="3:29">
      <c r="C436" s="288">
        <v>430</v>
      </c>
      <c r="D436" s="289"/>
      <c r="E436" s="289" t="str">
        <f>IF(J436="HOMIES", MAX(E$6:E435)+1, "")</f>
        <v/>
      </c>
      <c r="F436" s="289" t="str">
        <f t="shared" si="6"/>
        <v>RB120</v>
      </c>
      <c r="G436" s="289" t="s">
        <v>267</v>
      </c>
      <c r="H436" s="289">
        <v>120</v>
      </c>
      <c r="I436" s="289" t="s">
        <v>453</v>
      </c>
      <c r="J436" s="289"/>
      <c r="K436" s="290"/>
      <c r="L436" s="290"/>
      <c r="M436" s="289" t="s">
        <v>52</v>
      </c>
      <c r="N436" s="291">
        <f>_xlfn.XLOOKUP($M436,NFL!$F$7:$F$39,NFL!$G$7:$G$39,"",0)</f>
        <v>9</v>
      </c>
      <c r="O436" s="310"/>
      <c r="P436" s="241"/>
      <c r="AB436">
        <v>120</v>
      </c>
      <c r="AC436" t="s">
        <v>267</v>
      </c>
    </row>
    <row r="437" spans="3:29">
      <c r="C437" s="288">
        <v>431</v>
      </c>
      <c r="D437" s="289"/>
      <c r="E437" s="289" t="str">
        <f>IF(J437="HOMIES", MAX(E$6:E436)+1, "")</f>
        <v/>
      </c>
      <c r="F437" s="289" t="str">
        <f t="shared" si="6"/>
        <v>RB121</v>
      </c>
      <c r="G437" s="289" t="s">
        <v>267</v>
      </c>
      <c r="H437" s="289">
        <v>121</v>
      </c>
      <c r="I437" s="289" t="s">
        <v>1021</v>
      </c>
      <c r="J437" s="289"/>
      <c r="K437" s="290"/>
      <c r="L437" s="290"/>
      <c r="M437" s="289" t="s">
        <v>16</v>
      </c>
      <c r="N437" s="291">
        <f>_xlfn.XLOOKUP($M437,NFL!$F$7:$F$39,NFL!$G$7:$G$39,"",0)</f>
        <v>7</v>
      </c>
      <c r="O437" s="310"/>
      <c r="P437" s="241"/>
      <c r="AB437">
        <v>121</v>
      </c>
      <c r="AC437" t="s">
        <v>267</v>
      </c>
    </row>
    <row r="438" spans="3:29">
      <c r="C438" s="288">
        <v>432</v>
      </c>
      <c r="D438" s="289"/>
      <c r="E438" s="289" t="str">
        <f>IF(J438="HOMIES", MAX(E$6:E437)+1, "")</f>
        <v/>
      </c>
      <c r="F438" s="289" t="str">
        <f t="shared" si="6"/>
        <v>K36</v>
      </c>
      <c r="G438" s="289" t="s">
        <v>273</v>
      </c>
      <c r="H438" s="289">
        <v>36</v>
      </c>
      <c r="I438" s="289" t="s">
        <v>1022</v>
      </c>
      <c r="J438" s="289"/>
      <c r="K438" s="290"/>
      <c r="L438" s="290"/>
      <c r="M438" s="289" t="s">
        <v>53</v>
      </c>
      <c r="N438" s="291">
        <f>_xlfn.XLOOKUP($M438,NFL!$F$7:$F$39,NFL!$G$7:$G$39,"",0)</f>
        <v>9</v>
      </c>
      <c r="O438" s="310"/>
      <c r="P438" s="241"/>
      <c r="AB438">
        <v>36</v>
      </c>
      <c r="AC438" t="s">
        <v>273</v>
      </c>
    </row>
    <row r="439" spans="3:29">
      <c r="C439" s="288">
        <v>433</v>
      </c>
      <c r="D439" s="289"/>
      <c r="E439" s="289" t="str">
        <f>IF(J439="HOMIES", MAX(E$6:E438)+1, "")</f>
        <v/>
      </c>
      <c r="F439" s="289" t="str">
        <f t="shared" si="6"/>
        <v>WR144</v>
      </c>
      <c r="G439" s="289" t="s">
        <v>268</v>
      </c>
      <c r="H439" s="289">
        <v>144</v>
      </c>
      <c r="I439" s="289" t="s">
        <v>577</v>
      </c>
      <c r="J439" s="289"/>
      <c r="K439" s="290"/>
      <c r="L439" s="290"/>
      <c r="M439" s="289" t="s">
        <v>120</v>
      </c>
      <c r="N439" s="291" t="str">
        <f>_xlfn.XLOOKUP($M439,NFL!$F$7:$F$39,NFL!$G$7:$G$39,"",0)</f>
        <v/>
      </c>
      <c r="O439" s="310"/>
      <c r="P439" s="241"/>
      <c r="AB439">
        <v>144</v>
      </c>
      <c r="AC439" t="s">
        <v>268</v>
      </c>
    </row>
    <row r="440" spans="3:29">
      <c r="C440" s="288">
        <v>434</v>
      </c>
      <c r="D440" s="289"/>
      <c r="E440" s="289" t="str">
        <f>IF(J440="HOMIES", MAX(E$6:E439)+1, "")</f>
        <v/>
      </c>
      <c r="F440" s="289" t="str">
        <f t="shared" si="6"/>
        <v>RB122</v>
      </c>
      <c r="G440" s="289" t="s">
        <v>267</v>
      </c>
      <c r="H440" s="289">
        <v>122</v>
      </c>
      <c r="I440" s="289" t="s">
        <v>998</v>
      </c>
      <c r="J440" s="289"/>
      <c r="K440" s="290"/>
      <c r="L440" s="290"/>
      <c r="M440" s="289" t="s">
        <v>120</v>
      </c>
      <c r="N440" s="291" t="str">
        <f>_xlfn.XLOOKUP($M440,NFL!$F$7:$F$39,NFL!$G$7:$G$39,"",0)</f>
        <v/>
      </c>
      <c r="O440" s="310"/>
      <c r="P440" s="241"/>
      <c r="AB440">
        <v>122</v>
      </c>
      <c r="AC440" t="s">
        <v>267</v>
      </c>
    </row>
    <row r="441" spans="3:29">
      <c r="C441" s="288">
        <v>435</v>
      </c>
      <c r="D441" s="289"/>
      <c r="E441" s="289" t="str">
        <f>IF(J441="HOMIES", MAX(E$6:E440)+1, "")</f>
        <v/>
      </c>
      <c r="F441" s="289" t="str">
        <f t="shared" si="6"/>
        <v>RB123</v>
      </c>
      <c r="G441" s="289" t="s">
        <v>267</v>
      </c>
      <c r="H441" s="289">
        <v>123</v>
      </c>
      <c r="I441" s="289" t="s">
        <v>1026</v>
      </c>
      <c r="J441" s="289"/>
      <c r="K441" s="290"/>
      <c r="L441" s="290"/>
      <c r="M441" s="289" t="s">
        <v>49</v>
      </c>
      <c r="N441" s="291">
        <f>_xlfn.XLOOKUP($M441,NFL!$F$7:$F$39,NFL!$G$7:$G$39,"",0)</f>
        <v>11</v>
      </c>
      <c r="O441" s="310"/>
      <c r="P441" s="241"/>
      <c r="AB441">
        <v>123</v>
      </c>
      <c r="AC441" t="s">
        <v>267</v>
      </c>
    </row>
    <row r="442" spans="3:29">
      <c r="C442" s="288">
        <v>436</v>
      </c>
      <c r="D442" s="289"/>
      <c r="E442" s="289" t="str">
        <f>IF(J442="HOMIES", MAX(E$6:E441)+1, "")</f>
        <v/>
      </c>
      <c r="F442" s="289" t="str">
        <f t="shared" si="6"/>
        <v>TE58</v>
      </c>
      <c r="G442" s="289" t="s">
        <v>269</v>
      </c>
      <c r="H442" s="289">
        <v>58</v>
      </c>
      <c r="I442" s="289" t="s">
        <v>654</v>
      </c>
      <c r="J442" s="289"/>
      <c r="K442" s="290"/>
      <c r="L442" s="290"/>
      <c r="M442" s="289" t="s">
        <v>32</v>
      </c>
      <c r="N442" s="291">
        <f>_xlfn.XLOOKUP($M442,NFL!$F$7:$F$39,NFL!$G$7:$G$39,"",0)</f>
        <v>14</v>
      </c>
      <c r="O442" s="310"/>
      <c r="P442" s="241"/>
      <c r="AB442">
        <v>58</v>
      </c>
      <c r="AC442" t="s">
        <v>269</v>
      </c>
    </row>
    <row r="443" spans="3:29" ht="33">
      <c r="C443" s="288">
        <v>437</v>
      </c>
      <c r="D443" s="289"/>
      <c r="E443" s="289" t="str">
        <f>IF(J443="HOMIES", MAX(E$6:E442)+1, "")</f>
        <v/>
      </c>
      <c r="F443" s="289" t="str">
        <f t="shared" si="6"/>
        <v>RB124</v>
      </c>
      <c r="G443" s="289" t="s">
        <v>267</v>
      </c>
      <c r="H443" s="289">
        <v>124</v>
      </c>
      <c r="I443" s="289" t="s">
        <v>1011</v>
      </c>
      <c r="J443" s="289"/>
      <c r="K443" s="290"/>
      <c r="L443" s="290"/>
      <c r="M443" s="289" t="s">
        <v>13</v>
      </c>
      <c r="N443" s="291">
        <f>_xlfn.XLOOKUP($M443,NFL!$F$7:$F$39,NFL!$G$7:$G$39,"",0)</f>
        <v>14</v>
      </c>
      <c r="O443" s="310" t="s">
        <v>1325</v>
      </c>
      <c r="P443" s="241"/>
      <c r="AB443">
        <v>124</v>
      </c>
      <c r="AC443" t="s">
        <v>267</v>
      </c>
    </row>
    <row r="444" spans="3:29">
      <c r="C444" s="288">
        <v>438</v>
      </c>
      <c r="D444" s="289"/>
      <c r="E444" s="289" t="str">
        <f>IF(J444="HOMIES", MAX(E$6:E443)+1, "")</f>
        <v/>
      </c>
      <c r="F444" s="289" t="str">
        <f t="shared" si="6"/>
        <v>TE59</v>
      </c>
      <c r="G444" s="289" t="s">
        <v>269</v>
      </c>
      <c r="H444" s="289">
        <v>59</v>
      </c>
      <c r="I444" s="289" t="s">
        <v>482</v>
      </c>
      <c r="J444" s="289"/>
      <c r="K444" s="290"/>
      <c r="L444" s="290"/>
      <c r="M444" s="289" t="s">
        <v>53</v>
      </c>
      <c r="N444" s="291">
        <f>_xlfn.XLOOKUP($M444,NFL!$F$7:$F$39,NFL!$G$7:$G$39,"",0)</f>
        <v>9</v>
      </c>
      <c r="O444" s="310"/>
      <c r="P444" s="241"/>
      <c r="AB444">
        <v>59</v>
      </c>
      <c r="AC444" t="s">
        <v>269</v>
      </c>
    </row>
    <row r="445" spans="3:29">
      <c r="C445" s="288">
        <v>439</v>
      </c>
      <c r="D445" s="289"/>
      <c r="E445" s="289" t="str">
        <f>IF(J445="HOMIES", MAX(E$6:E444)+1, "")</f>
        <v/>
      </c>
      <c r="F445" s="289" t="str">
        <f t="shared" si="6"/>
        <v>TE60</v>
      </c>
      <c r="G445" s="289" t="s">
        <v>269</v>
      </c>
      <c r="H445" s="289">
        <v>60</v>
      </c>
      <c r="I445" s="289" t="s">
        <v>1016</v>
      </c>
      <c r="J445" s="289"/>
      <c r="K445" s="290"/>
      <c r="L445" s="290"/>
      <c r="M445" s="289" t="s">
        <v>42</v>
      </c>
      <c r="N445" s="291">
        <f>_xlfn.XLOOKUP($M445,NFL!$F$7:$F$39,NFL!$G$7:$G$39,"",0)</f>
        <v>10</v>
      </c>
      <c r="O445" s="310"/>
      <c r="P445" s="241"/>
      <c r="AB445">
        <v>60</v>
      </c>
      <c r="AC445" t="s">
        <v>269</v>
      </c>
    </row>
    <row r="446" spans="3:29">
      <c r="C446" s="288">
        <v>440</v>
      </c>
      <c r="D446" s="289"/>
      <c r="E446" s="289" t="str">
        <f>IF(J446="HOMIES", MAX(E$6:E445)+1, "")</f>
        <v/>
      </c>
      <c r="F446" s="289" t="str">
        <f t="shared" si="6"/>
        <v>QB44</v>
      </c>
      <c r="G446" s="289" t="s">
        <v>266</v>
      </c>
      <c r="H446" s="289">
        <v>44</v>
      </c>
      <c r="I446" s="289" t="s">
        <v>1015</v>
      </c>
      <c r="J446" s="289"/>
      <c r="K446" s="290"/>
      <c r="L446" s="290"/>
      <c r="M446" s="289" t="s">
        <v>50</v>
      </c>
      <c r="N446" s="291">
        <f>_xlfn.XLOOKUP($M446,NFL!$F$7:$F$39,NFL!$G$7:$G$39,"",0)</f>
        <v>14</v>
      </c>
      <c r="O446" s="310" t="s">
        <v>1326</v>
      </c>
      <c r="P446" s="241"/>
      <c r="AB446">
        <v>44</v>
      </c>
      <c r="AC446" t="s">
        <v>266</v>
      </c>
    </row>
    <row r="447" spans="3:29">
      <c r="C447" s="288">
        <v>441</v>
      </c>
      <c r="D447" s="289"/>
      <c r="E447" s="289" t="str">
        <f>IF(J447="HOMIES", MAX(E$6:E446)+1, "")</f>
        <v/>
      </c>
      <c r="F447" s="289" t="str">
        <f t="shared" si="6"/>
        <v>WR145</v>
      </c>
      <c r="G447" s="289" t="s">
        <v>268</v>
      </c>
      <c r="H447" s="289">
        <v>145</v>
      </c>
      <c r="I447" s="289" t="s">
        <v>1020</v>
      </c>
      <c r="J447" s="289"/>
      <c r="K447" s="290"/>
      <c r="L447" s="290"/>
      <c r="M447" s="289" t="s">
        <v>20</v>
      </c>
      <c r="N447" s="291">
        <f>_xlfn.XLOOKUP($M447,NFL!$F$7:$F$39,NFL!$G$7:$G$39,"",0)</f>
        <v>7</v>
      </c>
      <c r="O447" s="310"/>
      <c r="P447" s="241"/>
      <c r="AB447">
        <v>145</v>
      </c>
      <c r="AC447" t="s">
        <v>268</v>
      </c>
    </row>
    <row r="448" spans="3:29">
      <c r="C448" s="288">
        <v>442</v>
      </c>
      <c r="D448" s="289"/>
      <c r="E448" s="289" t="str">
        <f>IF(J448="HOMIES", MAX(E$6:E447)+1, "")</f>
        <v/>
      </c>
      <c r="F448" s="289" t="str">
        <f t="shared" si="6"/>
        <v>TE61</v>
      </c>
      <c r="G448" s="289" t="s">
        <v>269</v>
      </c>
      <c r="H448" s="289">
        <v>61</v>
      </c>
      <c r="I448" s="289" t="s">
        <v>1017</v>
      </c>
      <c r="J448" s="289"/>
      <c r="K448" s="290"/>
      <c r="L448" s="290"/>
      <c r="M448" s="289" t="s">
        <v>48</v>
      </c>
      <c r="N448" s="291">
        <f>_xlfn.XLOOKUP($M448,NFL!$F$7:$F$39,NFL!$G$7:$G$39,"",0)</f>
        <v>6</v>
      </c>
      <c r="O448" s="310"/>
      <c r="P448" s="241"/>
      <c r="AB448">
        <v>61</v>
      </c>
      <c r="AC448" t="s">
        <v>269</v>
      </c>
    </row>
    <row r="449" spans="3:29">
      <c r="C449" s="288">
        <v>443</v>
      </c>
      <c r="D449" s="289"/>
      <c r="E449" s="289" t="str">
        <f>IF(J449="HOMIES", MAX(E$6:E448)+1, "")</f>
        <v/>
      </c>
      <c r="F449" s="289" t="str">
        <f t="shared" si="6"/>
        <v>WR146</v>
      </c>
      <c r="G449" s="289" t="s">
        <v>268</v>
      </c>
      <c r="H449" s="289">
        <v>146</v>
      </c>
      <c r="I449" s="289" t="s">
        <v>645</v>
      </c>
      <c r="J449" s="289"/>
      <c r="K449" s="290"/>
      <c r="L449" s="290"/>
      <c r="M449" s="289" t="s">
        <v>29</v>
      </c>
      <c r="N449" s="291">
        <f>_xlfn.XLOOKUP($M449,NFL!$F$7:$F$39,NFL!$G$7:$G$39,"",0)</f>
        <v>10</v>
      </c>
      <c r="O449" s="310"/>
      <c r="P449" s="241"/>
      <c r="AB449">
        <v>146</v>
      </c>
      <c r="AC449" t="s">
        <v>268</v>
      </c>
    </row>
    <row r="450" spans="3:29">
      <c r="C450" s="288">
        <v>444</v>
      </c>
      <c r="D450" s="289"/>
      <c r="E450" s="289" t="str">
        <f>IF(J450="HOMIES", MAX(E$6:E449)+1, "")</f>
        <v/>
      </c>
      <c r="F450" s="289" t="str">
        <f t="shared" si="6"/>
        <v>WR147</v>
      </c>
      <c r="G450" s="289" t="s">
        <v>268</v>
      </c>
      <c r="H450" s="289">
        <v>147</v>
      </c>
      <c r="I450" s="289" t="s">
        <v>174</v>
      </c>
      <c r="J450" s="289"/>
      <c r="K450" s="290"/>
      <c r="L450" s="290"/>
      <c r="M450" s="289" t="s">
        <v>18</v>
      </c>
      <c r="N450" s="291">
        <f>_xlfn.XLOOKUP($M450,NFL!$F$7:$F$39,NFL!$G$7:$G$39,"",0)</f>
        <v>11</v>
      </c>
      <c r="O450" s="310"/>
      <c r="P450" s="241"/>
      <c r="AB450">
        <v>147</v>
      </c>
      <c r="AC450" t="s">
        <v>268</v>
      </c>
    </row>
    <row r="451" spans="3:29">
      <c r="C451" s="288">
        <v>445</v>
      </c>
      <c r="D451" s="289"/>
      <c r="E451" s="289" t="str">
        <f>IF(J451="HOMIES", MAX(E$6:E450)+1, "")</f>
        <v/>
      </c>
      <c r="F451" s="289" t="str">
        <f t="shared" si="6"/>
        <v>RB125</v>
      </c>
      <c r="G451" s="289" t="s">
        <v>267</v>
      </c>
      <c r="H451" s="289">
        <v>125</v>
      </c>
      <c r="I451" s="289" t="s">
        <v>630</v>
      </c>
      <c r="J451" s="289"/>
      <c r="K451" s="290"/>
      <c r="L451" s="290"/>
      <c r="M451" s="289" t="s">
        <v>27</v>
      </c>
      <c r="N451" s="291">
        <f>_xlfn.XLOOKUP($M451,NFL!$F$7:$F$39,NFL!$G$7:$G$39,"",0)</f>
        <v>8</v>
      </c>
      <c r="O451" s="310"/>
      <c r="P451" s="241"/>
      <c r="AB451">
        <v>125</v>
      </c>
      <c r="AC451" t="s">
        <v>267</v>
      </c>
    </row>
    <row r="452" spans="3:29">
      <c r="C452" s="288">
        <v>446</v>
      </c>
      <c r="D452" s="289"/>
      <c r="E452" s="289" t="str">
        <f>IF(J452="HOMIES", MAX(E$6:E451)+1, "")</f>
        <v/>
      </c>
      <c r="F452" s="289" t="str">
        <f t="shared" si="6"/>
        <v>TE62</v>
      </c>
      <c r="G452" s="289" t="s">
        <v>269</v>
      </c>
      <c r="H452" s="289">
        <v>62</v>
      </c>
      <c r="I452" s="289" t="s">
        <v>671</v>
      </c>
      <c r="J452" s="289"/>
      <c r="K452" s="290"/>
      <c r="L452" s="290"/>
      <c r="M452" s="289" t="s">
        <v>13</v>
      </c>
      <c r="N452" s="291">
        <f>_xlfn.XLOOKUP($M452,NFL!$F$7:$F$39,NFL!$G$7:$G$39,"",0)</f>
        <v>14</v>
      </c>
      <c r="O452" s="310"/>
      <c r="P452" s="241"/>
      <c r="AB452">
        <v>62</v>
      </c>
      <c r="AC452" t="s">
        <v>269</v>
      </c>
    </row>
    <row r="453" spans="3:29">
      <c r="C453" s="288">
        <v>447</v>
      </c>
      <c r="D453" s="289"/>
      <c r="E453" s="289" t="str">
        <f>IF(J453="HOMIES", MAX(E$6:E452)+1, "")</f>
        <v/>
      </c>
      <c r="F453" s="289" t="str">
        <f t="shared" si="6"/>
        <v>TE63</v>
      </c>
      <c r="G453" s="289" t="s">
        <v>269</v>
      </c>
      <c r="H453" s="289">
        <v>63</v>
      </c>
      <c r="I453" s="289" t="s">
        <v>485</v>
      </c>
      <c r="J453" s="289"/>
      <c r="K453" s="290"/>
      <c r="L453" s="290"/>
      <c r="M453" s="289" t="s">
        <v>32</v>
      </c>
      <c r="N453" s="291">
        <f>_xlfn.XLOOKUP($M453,NFL!$F$7:$F$39,NFL!$G$7:$G$39,"",0)</f>
        <v>14</v>
      </c>
      <c r="O453" s="310"/>
      <c r="P453" s="241"/>
      <c r="AB453">
        <v>63</v>
      </c>
      <c r="AC453" t="s">
        <v>269</v>
      </c>
    </row>
    <row r="454" spans="3:29">
      <c r="C454" s="288">
        <v>448</v>
      </c>
      <c r="D454" s="289"/>
      <c r="E454" s="289" t="str">
        <f>IF(J454="HOMIES", MAX(E$6:E453)+1, "")</f>
        <v/>
      </c>
      <c r="F454" s="289" t="str">
        <f t="shared" si="6"/>
        <v>RB126</v>
      </c>
      <c r="G454" s="289" t="s">
        <v>267</v>
      </c>
      <c r="H454" s="289">
        <v>126</v>
      </c>
      <c r="I454" s="289" t="s">
        <v>1023</v>
      </c>
      <c r="J454" s="289"/>
      <c r="K454" s="290"/>
      <c r="L454" s="290"/>
      <c r="M454" s="289" t="s">
        <v>8</v>
      </c>
      <c r="N454" s="291">
        <f>_xlfn.XLOOKUP($M454,NFL!$F$7:$F$39,NFL!$G$7:$G$39,"",0)</f>
        <v>9</v>
      </c>
      <c r="O454" s="310"/>
      <c r="P454" s="241"/>
      <c r="AB454">
        <v>126</v>
      </c>
      <c r="AC454" t="s">
        <v>267</v>
      </c>
    </row>
    <row r="455" spans="3:29">
      <c r="C455" s="288">
        <v>449</v>
      </c>
      <c r="D455" s="289"/>
      <c r="E455" s="289" t="str">
        <f>IF(J455="HOMIES", MAX(E$6:E454)+1, "")</f>
        <v/>
      </c>
      <c r="F455" s="289" t="str">
        <f t="shared" si="6"/>
        <v>WR148</v>
      </c>
      <c r="G455" s="289" t="s">
        <v>268</v>
      </c>
      <c r="H455" s="289">
        <v>148</v>
      </c>
      <c r="I455" s="289" t="s">
        <v>659</v>
      </c>
      <c r="J455" s="289"/>
      <c r="K455" s="290"/>
      <c r="L455" s="290"/>
      <c r="M455" s="289" t="s">
        <v>31</v>
      </c>
      <c r="N455" s="291">
        <f>_xlfn.XLOOKUP($M455,NFL!$F$7:$F$39,NFL!$G$7:$G$39,"",0)</f>
        <v>7</v>
      </c>
      <c r="O455" s="310"/>
      <c r="P455" s="241"/>
      <c r="AB455">
        <v>148</v>
      </c>
      <c r="AC455" t="s">
        <v>268</v>
      </c>
    </row>
    <row r="456" spans="3:29">
      <c r="C456" s="288">
        <v>450</v>
      </c>
      <c r="D456" s="289"/>
      <c r="E456" s="289" t="str">
        <f>IF(J456="HOMIES", MAX(E$6:E455)+1, "")</f>
        <v/>
      </c>
      <c r="F456" s="289" t="str">
        <f t="shared" ref="F456:F512" si="7">CONCATENATE($G456&amp;$H456)</f>
        <v>QB45</v>
      </c>
      <c r="G456" s="289" t="s">
        <v>266</v>
      </c>
      <c r="H456" s="289">
        <v>45</v>
      </c>
      <c r="I456" s="289" t="s">
        <v>655</v>
      </c>
      <c r="J456" s="289"/>
      <c r="K456" s="290"/>
      <c r="L456" s="290"/>
      <c r="M456" s="289" t="s">
        <v>50</v>
      </c>
      <c r="N456" s="291">
        <f>_xlfn.XLOOKUP($M456,NFL!$F$7:$F$39,NFL!$G$7:$G$39,"",0)</f>
        <v>14</v>
      </c>
      <c r="O456" s="310"/>
      <c r="P456" s="241"/>
      <c r="AB456">
        <v>45</v>
      </c>
      <c r="AC456" t="s">
        <v>266</v>
      </c>
    </row>
    <row r="457" spans="3:29">
      <c r="C457" s="288">
        <v>451</v>
      </c>
      <c r="D457" s="289"/>
      <c r="E457" s="289" t="str">
        <f>IF(J457="HOMIES", MAX(E$6:E456)+1, "")</f>
        <v/>
      </c>
      <c r="F457" s="289" t="str">
        <f t="shared" si="7"/>
        <v>WR149</v>
      </c>
      <c r="G457" s="289" t="s">
        <v>268</v>
      </c>
      <c r="H457" s="289">
        <v>149</v>
      </c>
      <c r="I457" s="289" t="s">
        <v>667</v>
      </c>
      <c r="J457" s="289"/>
      <c r="K457" s="290"/>
      <c r="L457" s="290"/>
      <c r="M457" s="289" t="s">
        <v>12</v>
      </c>
      <c r="N457" s="291">
        <f>_xlfn.XLOOKUP($M457,NFL!$F$7:$F$39,NFL!$G$7:$G$39,"",0)</f>
        <v>11</v>
      </c>
      <c r="O457" s="310"/>
      <c r="P457" s="241"/>
      <c r="AB457">
        <v>149</v>
      </c>
      <c r="AC457" t="s">
        <v>268</v>
      </c>
    </row>
    <row r="458" spans="3:29">
      <c r="C458" s="288">
        <v>452</v>
      </c>
      <c r="D458" s="289"/>
      <c r="E458" s="289" t="str">
        <f>IF(J458="HOMIES", MAX(E$6:E457)+1, "")</f>
        <v/>
      </c>
      <c r="F458" s="289" t="str">
        <f t="shared" si="7"/>
        <v>QB46</v>
      </c>
      <c r="G458" s="289" t="s">
        <v>266</v>
      </c>
      <c r="H458" s="289">
        <v>46</v>
      </c>
      <c r="I458" s="289" t="s">
        <v>45</v>
      </c>
      <c r="J458" s="289"/>
      <c r="K458" s="290"/>
      <c r="L458" s="290"/>
      <c r="M458" s="289" t="s">
        <v>13</v>
      </c>
      <c r="N458" s="291">
        <f>_xlfn.XLOOKUP($M458,NFL!$F$7:$F$39,NFL!$G$7:$G$39,"",0)</f>
        <v>14</v>
      </c>
      <c r="O458" s="310"/>
      <c r="P458" s="241"/>
      <c r="AB458">
        <v>46</v>
      </c>
      <c r="AC458" t="s">
        <v>266</v>
      </c>
    </row>
    <row r="459" spans="3:29">
      <c r="C459" s="288">
        <v>453</v>
      </c>
      <c r="D459" s="289"/>
      <c r="E459" s="289" t="str">
        <f>IF(J459="HOMIES", MAX(E$6:E458)+1, "")</f>
        <v/>
      </c>
      <c r="F459" s="289" t="str">
        <f t="shared" si="7"/>
        <v>RB127</v>
      </c>
      <c r="G459" s="289" t="s">
        <v>267</v>
      </c>
      <c r="H459" s="289">
        <v>127</v>
      </c>
      <c r="I459" s="289" t="s">
        <v>669</v>
      </c>
      <c r="J459" s="289"/>
      <c r="K459" s="290"/>
      <c r="L459" s="290"/>
      <c r="M459" s="289" t="s">
        <v>38</v>
      </c>
      <c r="N459" s="291">
        <f>_xlfn.XLOOKUP($M459,NFL!$F$7:$F$39,NFL!$G$7:$G$39,"",0)</f>
        <v>9</v>
      </c>
      <c r="O459" s="310"/>
      <c r="P459" s="241"/>
      <c r="AB459">
        <v>127</v>
      </c>
      <c r="AC459" t="s">
        <v>267</v>
      </c>
    </row>
    <row r="460" spans="3:29" ht="16" thickBot="1">
      <c r="C460" s="288">
        <v>455</v>
      </c>
      <c r="D460" s="289"/>
      <c r="E460" s="289" t="str">
        <f>IF(J460="HOMIES", MAX(E$6:E459)+1, "")</f>
        <v/>
      </c>
      <c r="F460" s="289" t="str">
        <f t="shared" si="7"/>
        <v>TE64</v>
      </c>
      <c r="G460" s="289" t="s">
        <v>269</v>
      </c>
      <c r="H460" s="289">
        <v>64</v>
      </c>
      <c r="I460" s="289" t="s">
        <v>637</v>
      </c>
      <c r="J460" s="289"/>
      <c r="K460" s="290"/>
      <c r="L460" s="290"/>
      <c r="M460" s="289" t="s">
        <v>46</v>
      </c>
      <c r="N460" s="291">
        <f>_xlfn.XLOOKUP($M460,NFL!$F$7:$F$39,NFL!$G$7:$G$39,"",0)</f>
        <v>10</v>
      </c>
      <c r="O460" s="310"/>
      <c r="P460" s="241"/>
      <c r="AB460">
        <v>64</v>
      </c>
      <c r="AC460" t="s">
        <v>269</v>
      </c>
    </row>
    <row r="461" spans="3:29" ht="15" hidden="1" customHeight="1">
      <c r="C461" s="288">
        <v>456</v>
      </c>
      <c r="D461" s="289"/>
      <c r="E461" s="289" t="str">
        <f>IF(J461="HOMIES", MAX(E$6:E460)+1, "")</f>
        <v/>
      </c>
      <c r="F461" s="289" t="str">
        <f t="shared" si="7"/>
        <v/>
      </c>
      <c r="G461" s="289"/>
      <c r="H461" s="289"/>
      <c r="I461" s="289"/>
      <c r="J461" s="289"/>
      <c r="K461" s="290"/>
      <c r="L461" s="290"/>
      <c r="M461" s="289"/>
      <c r="N461" s="291" t="str">
        <f>_xlfn.XLOOKUP($M461,NFL!$F$7:$F$39,NFL!$G$7:$G$39,"",0)</f>
        <v/>
      </c>
      <c r="O461" s="292" t="s">
        <v>272</v>
      </c>
      <c r="P461" s="241"/>
      <c r="AB461">
        <v>129</v>
      </c>
    </row>
    <row r="462" spans="3:29" ht="15" hidden="1" customHeight="1">
      <c r="C462" s="288">
        <v>457</v>
      </c>
      <c r="D462" s="289"/>
      <c r="E462" s="289" t="str">
        <f>IF(J462="HOMIES", MAX(E$6:E461)+1, "")</f>
        <v/>
      </c>
      <c r="F462" s="289" t="str">
        <f t="shared" si="7"/>
        <v/>
      </c>
      <c r="G462" s="289"/>
      <c r="H462" s="289"/>
      <c r="I462" s="289"/>
      <c r="J462" s="289"/>
      <c r="K462" s="290"/>
      <c r="L462" s="290"/>
      <c r="M462" s="289"/>
      <c r="N462" s="291" t="str">
        <f>_xlfn.XLOOKUP($M462,NFL!$F$7:$F$39,NFL!$G$7:$G$39,"",0)</f>
        <v/>
      </c>
      <c r="O462" s="292" t="s">
        <v>272</v>
      </c>
      <c r="P462" s="241"/>
      <c r="AB462">
        <v>63</v>
      </c>
    </row>
    <row r="463" spans="3:29" ht="15" hidden="1" customHeight="1">
      <c r="C463" s="288">
        <v>458</v>
      </c>
      <c r="D463" s="289"/>
      <c r="E463" s="289" t="str">
        <f>IF(J463="HOMIES", MAX(E$6:E462)+1, "")</f>
        <v/>
      </c>
      <c r="F463" s="289" t="str">
        <f t="shared" si="7"/>
        <v/>
      </c>
      <c r="G463" s="289"/>
      <c r="H463" s="289"/>
      <c r="I463" s="289"/>
      <c r="J463" s="289"/>
      <c r="K463" s="290"/>
      <c r="L463" s="290"/>
      <c r="M463" s="289"/>
      <c r="N463" s="291" t="str">
        <f>_xlfn.XLOOKUP($M463,NFL!$F$7:$F$39,NFL!$G$7:$G$39,"",0)</f>
        <v/>
      </c>
      <c r="O463" s="292" t="s">
        <v>272</v>
      </c>
      <c r="P463" s="241"/>
      <c r="AB463">
        <v>38</v>
      </c>
    </row>
    <row r="464" spans="3:29" ht="15" hidden="1" customHeight="1">
      <c r="C464" s="288">
        <v>459</v>
      </c>
      <c r="D464" s="289"/>
      <c r="E464" s="289" t="str">
        <f>IF(J464="HOMIES", MAX(E$6:E463)+1, "")</f>
        <v/>
      </c>
      <c r="F464" s="289" t="str">
        <f t="shared" si="7"/>
        <v/>
      </c>
      <c r="G464" s="289"/>
      <c r="H464" s="289"/>
      <c r="I464" s="289"/>
      <c r="J464" s="289"/>
      <c r="K464" s="290"/>
      <c r="L464" s="290"/>
      <c r="M464" s="289"/>
      <c r="N464" s="291" t="str">
        <f>_xlfn.XLOOKUP($M464,NFL!$F$7:$F$39,NFL!$G$7:$G$39,"",0)</f>
        <v/>
      </c>
      <c r="O464" s="292" t="s">
        <v>272</v>
      </c>
      <c r="P464" s="241"/>
      <c r="AB464">
        <v>151</v>
      </c>
    </row>
    <row r="465" spans="3:28" ht="15" hidden="1" customHeight="1">
      <c r="C465" s="288">
        <v>460</v>
      </c>
      <c r="D465" s="289"/>
      <c r="E465" s="289" t="str">
        <f>IF(J465="HOMIES", MAX(E$6:E464)+1, "")</f>
        <v/>
      </c>
      <c r="F465" s="289" t="str">
        <f t="shared" si="7"/>
        <v/>
      </c>
      <c r="G465" s="289"/>
      <c r="H465" s="289"/>
      <c r="I465" s="289"/>
      <c r="J465" s="289"/>
      <c r="K465" s="290"/>
      <c r="L465" s="290"/>
      <c r="M465" s="289"/>
      <c r="N465" s="291" t="str">
        <f>_xlfn.XLOOKUP($M465,NFL!$F$7:$F$39,NFL!$G$7:$G$39,"",0)</f>
        <v/>
      </c>
      <c r="O465" s="292" t="s">
        <v>272</v>
      </c>
      <c r="P465" s="241"/>
      <c r="AB465">
        <v>130</v>
      </c>
    </row>
    <row r="466" spans="3:28" ht="15" hidden="1" customHeight="1">
      <c r="C466" s="288">
        <v>461</v>
      </c>
      <c r="D466" s="289"/>
      <c r="E466" s="289" t="str">
        <f>IF(J466="HOMIES", MAX(E$6:E465)+1, "")</f>
        <v/>
      </c>
      <c r="F466" s="289" t="str">
        <f t="shared" si="7"/>
        <v/>
      </c>
      <c r="G466" s="289"/>
      <c r="H466" s="289"/>
      <c r="I466" s="289"/>
      <c r="J466" s="289"/>
      <c r="K466" s="290"/>
      <c r="L466" s="290"/>
      <c r="M466" s="289"/>
      <c r="N466" s="291" t="str">
        <f>_xlfn.XLOOKUP($M466,NFL!$F$7:$F$39,NFL!$G$7:$G$39,"",0)</f>
        <v/>
      </c>
      <c r="O466" s="292" t="s">
        <v>272</v>
      </c>
      <c r="P466" s="241"/>
      <c r="AB466">
        <v>152</v>
      </c>
    </row>
    <row r="467" spans="3:28" ht="15" hidden="1" customHeight="1">
      <c r="C467" s="288">
        <v>462</v>
      </c>
      <c r="D467" s="289"/>
      <c r="E467" s="289" t="str">
        <f>IF(J467="HOMIES", MAX(E$6:E466)+1, "")</f>
        <v/>
      </c>
      <c r="F467" s="289" t="str">
        <f t="shared" si="7"/>
        <v/>
      </c>
      <c r="G467" s="289"/>
      <c r="H467" s="289"/>
      <c r="I467" s="289"/>
      <c r="J467" s="289"/>
      <c r="K467" s="290"/>
      <c r="L467" s="290"/>
      <c r="M467" s="289"/>
      <c r="N467" s="291" t="str">
        <f>_xlfn.XLOOKUP($M467,NFL!$F$7:$F$39,NFL!$G$7:$G$39,"",0)</f>
        <v/>
      </c>
      <c r="O467" s="292" t="s">
        <v>272</v>
      </c>
      <c r="P467" s="241"/>
      <c r="AB467">
        <v>153</v>
      </c>
    </row>
    <row r="468" spans="3:28" ht="15" hidden="1" customHeight="1">
      <c r="C468" s="288">
        <v>463</v>
      </c>
      <c r="D468" s="289"/>
      <c r="E468" s="289" t="str">
        <f>IF(J468="HOMIES", MAX(E$6:E467)+1, "")</f>
        <v/>
      </c>
      <c r="F468" s="289" t="str">
        <f t="shared" si="7"/>
        <v/>
      </c>
      <c r="G468" s="289"/>
      <c r="H468" s="289"/>
      <c r="I468" s="289"/>
      <c r="J468" s="289"/>
      <c r="K468" s="290"/>
      <c r="L468" s="290"/>
      <c r="M468" s="289"/>
      <c r="N468" s="291" t="str">
        <f>_xlfn.XLOOKUP($M468,NFL!$F$7:$F$39,NFL!$G$7:$G$39,"",0)</f>
        <v/>
      </c>
      <c r="O468" s="292" t="s">
        <v>272</v>
      </c>
      <c r="P468" s="241"/>
      <c r="AB468">
        <v>154</v>
      </c>
    </row>
    <row r="469" spans="3:28" ht="15" hidden="1" customHeight="1">
      <c r="C469" s="288">
        <v>464</v>
      </c>
      <c r="D469" s="289"/>
      <c r="E469" s="289" t="str">
        <f>IF(J469="HOMIES", MAX(E$6:E468)+1, "")</f>
        <v/>
      </c>
      <c r="F469" s="289" t="str">
        <f t="shared" si="7"/>
        <v/>
      </c>
      <c r="G469" s="289"/>
      <c r="H469" s="289"/>
      <c r="I469" s="289"/>
      <c r="J469" s="289"/>
      <c r="K469" s="290"/>
      <c r="L469" s="290"/>
      <c r="M469" s="289"/>
      <c r="N469" s="291" t="str">
        <f>_xlfn.XLOOKUP($M469,NFL!$F$7:$F$39,NFL!$G$7:$G$39,"",0)</f>
        <v/>
      </c>
      <c r="O469" s="292" t="s">
        <v>272</v>
      </c>
      <c r="P469" s="241"/>
      <c r="AB469">
        <v>131</v>
      </c>
    </row>
    <row r="470" spans="3:28" ht="15" hidden="1" customHeight="1">
      <c r="C470" s="288">
        <v>465</v>
      </c>
      <c r="D470" s="289"/>
      <c r="E470" s="289" t="str">
        <f>IF(J470="HOMIES", MAX(E$6:E469)+1, "")</f>
        <v/>
      </c>
      <c r="F470" s="289" t="str">
        <f t="shared" si="7"/>
        <v/>
      </c>
      <c r="G470" s="289"/>
      <c r="H470" s="289"/>
      <c r="I470" s="289"/>
      <c r="J470" s="289"/>
      <c r="K470" s="290"/>
      <c r="L470" s="290"/>
      <c r="M470" s="289"/>
      <c r="N470" s="291" t="str">
        <f>_xlfn.XLOOKUP($M470,NFL!$F$7:$F$39,NFL!$G$7:$G$39,"",0)</f>
        <v/>
      </c>
      <c r="O470" s="292" t="s">
        <v>272</v>
      </c>
      <c r="P470" s="241"/>
      <c r="AB470">
        <v>39</v>
      </c>
    </row>
    <row r="471" spans="3:28" ht="15" hidden="1" customHeight="1">
      <c r="C471" s="288">
        <v>466</v>
      </c>
      <c r="D471" s="289"/>
      <c r="E471" s="289" t="str">
        <f>IF(J471="HOMIES", MAX(E$6:E470)+1, "")</f>
        <v/>
      </c>
      <c r="F471" s="289" t="str">
        <f t="shared" si="7"/>
        <v/>
      </c>
      <c r="G471" s="289"/>
      <c r="H471" s="289"/>
      <c r="I471" s="289"/>
      <c r="J471" s="289"/>
      <c r="K471" s="290"/>
      <c r="L471" s="290"/>
      <c r="M471" s="289"/>
      <c r="N471" s="291" t="str">
        <f>_xlfn.XLOOKUP($M471,NFL!$F$7:$F$39,NFL!$G$7:$G$39,"",0)</f>
        <v/>
      </c>
      <c r="O471" s="292" t="s">
        <v>272</v>
      </c>
      <c r="P471" s="241"/>
      <c r="AB471">
        <v>132</v>
      </c>
    </row>
    <row r="472" spans="3:28" ht="15" hidden="1" customHeight="1">
      <c r="C472" s="288">
        <v>467</v>
      </c>
      <c r="D472" s="289"/>
      <c r="E472" s="289" t="str">
        <f>IF(J472="HOMIES", MAX(E$6:E471)+1, "")</f>
        <v/>
      </c>
      <c r="F472" s="289" t="str">
        <f t="shared" si="7"/>
        <v/>
      </c>
      <c r="G472" s="289"/>
      <c r="H472" s="289"/>
      <c r="I472" s="289"/>
      <c r="J472" s="289"/>
      <c r="K472" s="290"/>
      <c r="L472" s="290"/>
      <c r="M472" s="289"/>
      <c r="N472" s="291" t="str">
        <f>_xlfn.XLOOKUP($M472,NFL!$F$7:$F$39,NFL!$G$7:$G$39,"",0)</f>
        <v/>
      </c>
      <c r="O472" s="292" t="s">
        <v>272</v>
      </c>
      <c r="P472" s="241"/>
      <c r="AB472">
        <v>64</v>
      </c>
    </row>
    <row r="473" spans="3:28" ht="15" hidden="1" customHeight="1">
      <c r="C473" s="288">
        <v>468</v>
      </c>
      <c r="D473" s="289"/>
      <c r="E473" s="289" t="str">
        <f>IF(J473="HOMIES", MAX(E$6:E472)+1, "")</f>
        <v/>
      </c>
      <c r="F473" s="289" t="str">
        <f t="shared" si="7"/>
        <v/>
      </c>
      <c r="G473" s="289"/>
      <c r="H473" s="289"/>
      <c r="I473" s="289"/>
      <c r="J473" s="289"/>
      <c r="K473" s="290"/>
      <c r="L473" s="290"/>
      <c r="M473" s="289"/>
      <c r="N473" s="291" t="str">
        <f>_xlfn.XLOOKUP($M473,NFL!$F$7:$F$39,NFL!$G$7:$G$39,"",0)</f>
        <v/>
      </c>
      <c r="O473" s="292" t="s">
        <v>272</v>
      </c>
      <c r="P473" s="241"/>
      <c r="AB473">
        <v>133</v>
      </c>
    </row>
    <row r="474" spans="3:28" ht="15" hidden="1" customHeight="1">
      <c r="C474" s="288">
        <v>469</v>
      </c>
      <c r="D474" s="289"/>
      <c r="E474" s="289" t="str">
        <f>IF(J474="HOMIES", MAX(E$6:E473)+1, "")</f>
        <v/>
      </c>
      <c r="F474" s="289" t="str">
        <f t="shared" si="7"/>
        <v/>
      </c>
      <c r="G474" s="289"/>
      <c r="H474" s="289"/>
      <c r="I474" s="289"/>
      <c r="J474" s="289"/>
      <c r="K474" s="290"/>
      <c r="L474" s="290"/>
      <c r="M474" s="289"/>
      <c r="N474" s="291" t="str">
        <f>_xlfn.XLOOKUP($M474,NFL!$F$7:$F$39,NFL!$G$7:$G$39,"",0)</f>
        <v/>
      </c>
      <c r="O474" s="292" t="s">
        <v>272</v>
      </c>
      <c r="P474" s="241"/>
      <c r="AB474">
        <v>134</v>
      </c>
    </row>
    <row r="475" spans="3:28" ht="15" hidden="1" customHeight="1">
      <c r="C475" s="288">
        <v>470</v>
      </c>
      <c r="D475" s="289"/>
      <c r="E475" s="289" t="str">
        <f>IF(J475="HOMIES", MAX(E$6:E474)+1, "")</f>
        <v/>
      </c>
      <c r="F475" s="289" t="str">
        <f t="shared" si="7"/>
        <v/>
      </c>
      <c r="G475" s="289"/>
      <c r="H475" s="289"/>
      <c r="I475" s="289"/>
      <c r="J475" s="289"/>
      <c r="K475" s="290"/>
      <c r="L475" s="290"/>
      <c r="M475" s="289"/>
      <c r="N475" s="291" t="str">
        <f>_xlfn.XLOOKUP($M475,NFL!$F$7:$F$39,NFL!$G$7:$G$39,"",0)</f>
        <v/>
      </c>
      <c r="O475" s="292" t="s">
        <v>272</v>
      </c>
      <c r="P475" s="241"/>
      <c r="AB475">
        <v>135</v>
      </c>
    </row>
    <row r="476" spans="3:28" ht="15" hidden="1" customHeight="1">
      <c r="C476" s="288">
        <v>471</v>
      </c>
      <c r="D476" s="289"/>
      <c r="E476" s="289" t="str">
        <f>IF(J476="HOMIES", MAX(E$6:E475)+1, "")</f>
        <v/>
      </c>
      <c r="F476" s="289" t="str">
        <f t="shared" si="7"/>
        <v/>
      </c>
      <c r="G476" s="289"/>
      <c r="H476" s="289"/>
      <c r="I476" s="289"/>
      <c r="J476" s="289"/>
      <c r="K476" s="290"/>
      <c r="L476" s="290"/>
      <c r="M476" s="289"/>
      <c r="N476" s="291" t="str">
        <f>_xlfn.XLOOKUP($M476,NFL!$F$7:$F$39,NFL!$G$7:$G$39,"",0)</f>
        <v/>
      </c>
      <c r="O476" s="292" t="s">
        <v>272</v>
      </c>
      <c r="P476" s="241"/>
      <c r="AB476">
        <v>155</v>
      </c>
    </row>
    <row r="477" spans="3:28" ht="15" hidden="1" customHeight="1">
      <c r="C477" s="288">
        <v>472</v>
      </c>
      <c r="D477" s="289"/>
      <c r="E477" s="289" t="str">
        <f>IF(J477="HOMIES", MAX(E$6:E476)+1, "")</f>
        <v/>
      </c>
      <c r="F477" s="289" t="str">
        <f t="shared" si="7"/>
        <v/>
      </c>
      <c r="G477" s="289"/>
      <c r="H477" s="289"/>
      <c r="I477" s="289"/>
      <c r="J477" s="289"/>
      <c r="K477" s="290"/>
      <c r="L477" s="290"/>
      <c r="M477" s="289"/>
      <c r="N477" s="291" t="str">
        <f>_xlfn.XLOOKUP($M477,NFL!$F$7:$F$39,NFL!$G$7:$G$39,"",0)</f>
        <v/>
      </c>
      <c r="O477" s="292" t="s">
        <v>272</v>
      </c>
      <c r="P477" s="241"/>
      <c r="AB477">
        <v>40</v>
      </c>
    </row>
    <row r="478" spans="3:28" ht="15" hidden="1" customHeight="1">
      <c r="C478" s="288">
        <v>473</v>
      </c>
      <c r="D478" s="289"/>
      <c r="E478" s="289" t="str">
        <f>IF(J478="HOMIES", MAX(E$6:E477)+1, "")</f>
        <v/>
      </c>
      <c r="F478" s="289" t="str">
        <f t="shared" si="7"/>
        <v/>
      </c>
      <c r="G478" s="289"/>
      <c r="H478" s="289"/>
      <c r="I478" s="289"/>
      <c r="J478" s="289"/>
      <c r="K478" s="290"/>
      <c r="L478" s="290"/>
      <c r="M478" s="289"/>
      <c r="N478" s="291" t="str">
        <f>_xlfn.XLOOKUP($M478,NFL!$F$7:$F$39,NFL!$G$7:$G$39,"",0)</f>
        <v/>
      </c>
      <c r="O478" s="292" t="s">
        <v>272</v>
      </c>
      <c r="P478" s="241"/>
      <c r="AB478">
        <v>136</v>
      </c>
    </row>
    <row r="479" spans="3:28" ht="15" hidden="1" customHeight="1">
      <c r="C479" s="288">
        <v>474</v>
      </c>
      <c r="D479" s="289"/>
      <c r="E479" s="289" t="str">
        <f>IF(J479="HOMIES", MAX(E$6:E478)+1, "")</f>
        <v/>
      </c>
      <c r="F479" s="289" t="str">
        <f t="shared" si="7"/>
        <v/>
      </c>
      <c r="G479" s="289"/>
      <c r="H479" s="289"/>
      <c r="I479" s="289"/>
      <c r="J479" s="289"/>
      <c r="K479" s="290"/>
      <c r="L479" s="290"/>
      <c r="M479" s="289"/>
      <c r="N479" s="291" t="str">
        <f>_xlfn.XLOOKUP($M479,NFL!$F$7:$F$39,NFL!$G$7:$G$39,"",0)</f>
        <v/>
      </c>
      <c r="O479" s="292" t="s">
        <v>272</v>
      </c>
      <c r="P479" s="241"/>
      <c r="AB479">
        <v>156</v>
      </c>
    </row>
    <row r="480" spans="3:28" ht="15" hidden="1" customHeight="1">
      <c r="C480" s="288">
        <v>475</v>
      </c>
      <c r="D480" s="289"/>
      <c r="E480" s="289" t="str">
        <f>IF(J480="HOMIES", MAX(E$6:E479)+1, "")</f>
        <v/>
      </c>
      <c r="F480" s="289" t="str">
        <f t="shared" si="7"/>
        <v/>
      </c>
      <c r="G480" s="289"/>
      <c r="H480" s="289"/>
      <c r="I480" s="289"/>
      <c r="J480" s="289"/>
      <c r="K480" s="290"/>
      <c r="L480" s="290"/>
      <c r="M480" s="289"/>
      <c r="N480" s="291" t="str">
        <f>_xlfn.XLOOKUP($M480,NFL!$F$7:$F$39,NFL!$G$7:$G$39,"",0)</f>
        <v/>
      </c>
      <c r="O480" s="292" t="s">
        <v>272</v>
      </c>
      <c r="P480" s="241"/>
      <c r="AB480">
        <v>157</v>
      </c>
    </row>
    <row r="481" spans="3:28" ht="15" hidden="1" customHeight="1">
      <c r="C481" s="288">
        <v>476</v>
      </c>
      <c r="D481" s="289"/>
      <c r="E481" s="289" t="str">
        <f>IF(J481="HOMIES", MAX(E$6:E480)+1, "")</f>
        <v/>
      </c>
      <c r="F481" s="289" t="str">
        <f t="shared" si="7"/>
        <v/>
      </c>
      <c r="G481" s="289"/>
      <c r="H481" s="289"/>
      <c r="I481" s="289"/>
      <c r="J481" s="289"/>
      <c r="K481" s="290"/>
      <c r="L481" s="290"/>
      <c r="M481" s="289"/>
      <c r="N481" s="291" t="str">
        <f>_xlfn.XLOOKUP($M481,NFL!$F$7:$F$39,NFL!$G$7:$G$39,"",0)</f>
        <v/>
      </c>
      <c r="O481" s="292" t="s">
        <v>272</v>
      </c>
      <c r="P481" s="241"/>
      <c r="AB481">
        <v>65</v>
      </c>
    </row>
    <row r="482" spans="3:28" ht="15" hidden="1" customHeight="1">
      <c r="C482" s="288">
        <v>477</v>
      </c>
      <c r="D482" s="289"/>
      <c r="E482" s="289" t="str">
        <f>IF(J482="HOMIES", MAX(E$6:E481)+1, "")</f>
        <v/>
      </c>
      <c r="F482" s="289" t="str">
        <f t="shared" si="7"/>
        <v/>
      </c>
      <c r="G482" s="289"/>
      <c r="H482" s="289"/>
      <c r="I482" s="289"/>
      <c r="J482" s="289"/>
      <c r="K482" s="290"/>
      <c r="L482" s="290"/>
      <c r="M482" s="289"/>
      <c r="N482" s="291" t="str">
        <f>_xlfn.XLOOKUP($M482,NFL!$F$7:$F$39,NFL!$G$7:$G$39,"",0)</f>
        <v/>
      </c>
      <c r="O482" s="292" t="s">
        <v>272</v>
      </c>
      <c r="P482" s="241"/>
      <c r="AB482">
        <v>41</v>
      </c>
    </row>
    <row r="483" spans="3:28" ht="15" hidden="1" customHeight="1">
      <c r="C483" s="288">
        <v>478</v>
      </c>
      <c r="D483" s="289"/>
      <c r="E483" s="289" t="str">
        <f>IF(J483="HOMIES", MAX(E$6:E482)+1, "")</f>
        <v/>
      </c>
      <c r="F483" s="289" t="str">
        <f t="shared" si="7"/>
        <v/>
      </c>
      <c r="G483" s="289"/>
      <c r="H483" s="289"/>
      <c r="I483" s="289"/>
      <c r="J483" s="289"/>
      <c r="K483" s="290"/>
      <c r="L483" s="290"/>
      <c r="M483" s="289"/>
      <c r="N483" s="291" t="str">
        <f>_xlfn.XLOOKUP($M483,NFL!$F$7:$F$39,NFL!$G$7:$G$39,"",0)</f>
        <v/>
      </c>
      <c r="O483" s="292" t="s">
        <v>272</v>
      </c>
      <c r="P483" s="241"/>
      <c r="AB483">
        <v>66</v>
      </c>
    </row>
    <row r="484" spans="3:28" ht="15" hidden="1" customHeight="1">
      <c r="C484" s="288">
        <v>479</v>
      </c>
      <c r="D484" s="289"/>
      <c r="E484" s="289" t="str">
        <f>IF(J484="HOMIES", MAX(E$6:E483)+1, "")</f>
        <v/>
      </c>
      <c r="F484" s="289" t="str">
        <f t="shared" si="7"/>
        <v/>
      </c>
      <c r="G484" s="289"/>
      <c r="H484" s="289"/>
      <c r="I484" s="289"/>
      <c r="J484" s="289"/>
      <c r="K484" s="290"/>
      <c r="L484" s="290"/>
      <c r="M484" s="289"/>
      <c r="N484" s="291" t="str">
        <f>_xlfn.XLOOKUP($M484,NFL!$F$7:$F$39,NFL!$G$7:$G$39,"",0)</f>
        <v/>
      </c>
      <c r="O484" s="292" t="s">
        <v>272</v>
      </c>
      <c r="P484" s="241"/>
      <c r="AB484">
        <v>67</v>
      </c>
    </row>
    <row r="485" spans="3:28" ht="15" hidden="1" customHeight="1">
      <c r="C485" s="288">
        <v>480</v>
      </c>
      <c r="D485" s="289"/>
      <c r="E485" s="289" t="str">
        <f>IF(J485="HOMIES", MAX(E$6:E484)+1, "")</f>
        <v/>
      </c>
      <c r="F485" s="289" t="str">
        <f t="shared" si="7"/>
        <v/>
      </c>
      <c r="G485" s="289"/>
      <c r="H485" s="289"/>
      <c r="I485" s="289"/>
      <c r="J485" s="289"/>
      <c r="K485" s="290"/>
      <c r="L485" s="290"/>
      <c r="M485" s="289"/>
      <c r="N485" s="291" t="str">
        <f>_xlfn.XLOOKUP($M485,NFL!$F$7:$F$39,NFL!$G$7:$G$39,"",0)</f>
        <v/>
      </c>
      <c r="O485" s="292" t="s">
        <v>272</v>
      </c>
      <c r="P485" s="241"/>
      <c r="AB485">
        <v>68</v>
      </c>
    </row>
    <row r="486" spans="3:28" ht="15" hidden="1" customHeight="1">
      <c r="C486" s="288">
        <v>481</v>
      </c>
      <c r="D486" s="289"/>
      <c r="E486" s="289" t="str">
        <f>IF(J486="HOMIES", MAX(E$6:E485)+1, "")</f>
        <v/>
      </c>
      <c r="F486" s="289" t="str">
        <f t="shared" si="7"/>
        <v/>
      </c>
      <c r="G486" s="289"/>
      <c r="H486" s="289"/>
      <c r="I486" s="289"/>
      <c r="J486" s="289"/>
      <c r="K486" s="290"/>
      <c r="L486" s="290"/>
      <c r="M486" s="289"/>
      <c r="N486" s="291" t="str">
        <f>_xlfn.XLOOKUP($M486,NFL!$F$7:$F$39,NFL!$G$7:$G$39,"",0)</f>
        <v/>
      </c>
      <c r="O486" s="292" t="s">
        <v>272</v>
      </c>
      <c r="P486" s="241"/>
      <c r="AB486">
        <v>69</v>
      </c>
    </row>
    <row r="487" spans="3:28" ht="15" hidden="1" customHeight="1">
      <c r="C487" s="288">
        <v>482</v>
      </c>
      <c r="D487" s="289"/>
      <c r="E487" s="289" t="str">
        <f>IF(J487="HOMIES", MAX(E$6:E486)+1, "")</f>
        <v/>
      </c>
      <c r="F487" s="289" t="str">
        <f t="shared" si="7"/>
        <v/>
      </c>
      <c r="G487" s="289"/>
      <c r="H487" s="289"/>
      <c r="I487" s="289"/>
      <c r="J487" s="289"/>
      <c r="K487" s="290"/>
      <c r="L487" s="290"/>
      <c r="M487" s="289"/>
      <c r="N487" s="291" t="str">
        <f>_xlfn.XLOOKUP($M487,NFL!$F$7:$F$39,NFL!$G$7:$G$39,"",0)</f>
        <v/>
      </c>
      <c r="O487" s="292" t="s">
        <v>272</v>
      </c>
      <c r="P487" s="241"/>
      <c r="AB487">
        <v>70</v>
      </c>
    </row>
    <row r="488" spans="3:28" ht="15" hidden="1" customHeight="1">
      <c r="C488" s="288">
        <v>483</v>
      </c>
      <c r="D488" s="289"/>
      <c r="E488" s="289" t="str">
        <f>IF(J488="HOMIES", MAX(E$6:E487)+1, "")</f>
        <v/>
      </c>
      <c r="F488" s="289" t="str">
        <f t="shared" si="7"/>
        <v/>
      </c>
      <c r="G488" s="289"/>
      <c r="H488" s="289"/>
      <c r="I488" s="289"/>
      <c r="J488" s="289"/>
      <c r="K488" s="290"/>
      <c r="L488" s="290"/>
      <c r="M488" s="289"/>
      <c r="N488" s="291" t="str">
        <f>_xlfn.XLOOKUP($M488,NFL!$F$7:$F$39,NFL!$G$7:$G$39,"",0)</f>
        <v/>
      </c>
      <c r="O488" s="292" t="s">
        <v>272</v>
      </c>
      <c r="P488" s="241"/>
      <c r="AB488">
        <v>158</v>
      </c>
    </row>
    <row r="489" spans="3:28" ht="15" hidden="1" customHeight="1">
      <c r="C489" s="288">
        <v>484</v>
      </c>
      <c r="D489" s="289"/>
      <c r="E489" s="289" t="str">
        <f>IF(J489="HOMIES", MAX(E$6:E488)+1, "")</f>
        <v/>
      </c>
      <c r="F489" s="289" t="str">
        <f t="shared" si="7"/>
        <v/>
      </c>
      <c r="G489" s="289"/>
      <c r="H489" s="289"/>
      <c r="I489" s="289"/>
      <c r="J489" s="289"/>
      <c r="K489" s="290"/>
      <c r="L489" s="290"/>
      <c r="M489" s="289"/>
      <c r="N489" s="291" t="str">
        <f>_xlfn.XLOOKUP($M489,NFL!$F$7:$F$39,NFL!$G$7:$G$39,"",0)</f>
        <v/>
      </c>
      <c r="O489" s="292" t="s">
        <v>272</v>
      </c>
      <c r="P489" s="241"/>
      <c r="AB489">
        <v>137</v>
      </c>
    </row>
    <row r="490" spans="3:28" ht="15" hidden="1" customHeight="1">
      <c r="C490" s="288">
        <v>485</v>
      </c>
      <c r="D490" s="289"/>
      <c r="E490" s="289" t="str">
        <f>IF(J490="HOMIES", MAX(E$6:E489)+1, "")</f>
        <v/>
      </c>
      <c r="F490" s="289" t="str">
        <f t="shared" si="7"/>
        <v/>
      </c>
      <c r="G490" s="289"/>
      <c r="H490" s="289"/>
      <c r="I490" s="289"/>
      <c r="J490" s="289"/>
      <c r="K490" s="290"/>
      <c r="L490" s="290"/>
      <c r="M490" s="289"/>
      <c r="N490" s="291" t="str">
        <f>_xlfn.XLOOKUP($M490,NFL!$F$7:$F$39,NFL!$G$7:$G$39,"",0)</f>
        <v/>
      </c>
      <c r="O490" s="292" t="s">
        <v>272</v>
      </c>
      <c r="P490" s="241"/>
      <c r="AB490">
        <v>138</v>
      </c>
    </row>
    <row r="491" spans="3:28" ht="15" hidden="1" customHeight="1">
      <c r="C491" s="288">
        <v>486</v>
      </c>
      <c r="D491" s="289"/>
      <c r="E491" s="289" t="str">
        <f>IF(J491="HOMIES", MAX(E$6:E490)+1, "")</f>
        <v/>
      </c>
      <c r="F491" s="289" t="str">
        <f t="shared" si="7"/>
        <v/>
      </c>
      <c r="G491" s="289"/>
      <c r="H491" s="289"/>
      <c r="I491" s="289"/>
      <c r="J491" s="289"/>
      <c r="K491" s="290"/>
      <c r="L491" s="290"/>
      <c r="M491" s="289"/>
      <c r="N491" s="291" t="str">
        <f>_xlfn.XLOOKUP($M491,NFL!$F$7:$F$39,NFL!$G$7:$G$39,"",0)</f>
        <v/>
      </c>
      <c r="O491" s="292" t="s">
        <v>272</v>
      </c>
      <c r="P491" s="241"/>
      <c r="AB491">
        <v>159</v>
      </c>
    </row>
    <row r="492" spans="3:28" ht="15" hidden="1" customHeight="1">
      <c r="C492" s="288">
        <v>488</v>
      </c>
      <c r="D492" s="289"/>
      <c r="E492" s="289" t="str">
        <f>IF(J492="HOMIES", MAX(E$6:E491)+1, "")</f>
        <v/>
      </c>
      <c r="F492" s="289" t="str">
        <f t="shared" si="7"/>
        <v/>
      </c>
      <c r="G492" s="289"/>
      <c r="H492" s="289"/>
      <c r="I492" s="289"/>
      <c r="J492" s="289"/>
      <c r="K492" s="290"/>
      <c r="L492" s="290"/>
      <c r="M492" s="289"/>
      <c r="N492" s="291" t="str">
        <f>_xlfn.XLOOKUP($M492,NFL!$F$7:$F$39,NFL!$G$7:$G$39,"",0)</f>
        <v/>
      </c>
      <c r="O492" s="292" t="s">
        <v>272</v>
      </c>
      <c r="P492" s="241"/>
      <c r="AB492">
        <v>139</v>
      </c>
    </row>
    <row r="493" spans="3:28" ht="15" hidden="1" customHeight="1">
      <c r="C493" s="288">
        <v>489</v>
      </c>
      <c r="D493" s="289"/>
      <c r="E493" s="289" t="str">
        <f>IF(J493="HOMIES", MAX(E$6:E492)+1, "")</f>
        <v/>
      </c>
      <c r="F493" s="289" t="str">
        <f t="shared" si="7"/>
        <v/>
      </c>
      <c r="G493" s="289"/>
      <c r="H493" s="289"/>
      <c r="I493" s="289"/>
      <c r="J493" s="289"/>
      <c r="K493" s="290"/>
      <c r="L493" s="290"/>
      <c r="M493" s="289"/>
      <c r="N493" s="291" t="str">
        <f>_xlfn.XLOOKUP($M493,NFL!$F$7:$F$39,NFL!$G$7:$G$39,"",0)</f>
        <v/>
      </c>
      <c r="O493" s="292" t="s">
        <v>272</v>
      </c>
      <c r="P493" s="241"/>
      <c r="AB493">
        <v>160</v>
      </c>
    </row>
    <row r="494" spans="3:28" ht="15" hidden="1" customHeight="1">
      <c r="C494" s="288">
        <v>490</v>
      </c>
      <c r="D494" s="289"/>
      <c r="E494" s="289" t="str">
        <f>IF(J494="HOMIES", MAX(E$6:E493)+1, "")</f>
        <v/>
      </c>
      <c r="F494" s="289" t="str">
        <f t="shared" si="7"/>
        <v/>
      </c>
      <c r="G494" s="289"/>
      <c r="H494" s="289"/>
      <c r="I494" s="289"/>
      <c r="J494" s="289"/>
      <c r="K494" s="290"/>
      <c r="L494" s="290"/>
      <c r="M494" s="289"/>
      <c r="N494" s="291" t="str">
        <f>_xlfn.XLOOKUP($M494,NFL!$F$7:$F$39,NFL!$G$7:$G$39,"",0)</f>
        <v/>
      </c>
      <c r="O494" s="292" t="s">
        <v>272</v>
      </c>
      <c r="P494" s="241"/>
      <c r="AB494">
        <v>71</v>
      </c>
    </row>
    <row r="495" spans="3:28" ht="15" hidden="1" customHeight="1">
      <c r="C495" s="288">
        <v>491</v>
      </c>
      <c r="D495" s="289"/>
      <c r="E495" s="289" t="str">
        <f>IF(J495="HOMIES", MAX(E$6:E494)+1, "")</f>
        <v/>
      </c>
      <c r="F495" s="289" t="str">
        <f t="shared" si="7"/>
        <v/>
      </c>
      <c r="G495" s="289"/>
      <c r="H495" s="289"/>
      <c r="I495" s="289"/>
      <c r="J495" s="289"/>
      <c r="K495" s="290"/>
      <c r="L495" s="290"/>
      <c r="M495" s="289"/>
      <c r="N495" s="291" t="str">
        <f>_xlfn.XLOOKUP($M495,NFL!$F$7:$F$39,NFL!$G$7:$G$39,"",0)</f>
        <v/>
      </c>
      <c r="O495" s="292" t="s">
        <v>272</v>
      </c>
      <c r="P495" s="241"/>
      <c r="AB495">
        <v>72</v>
      </c>
    </row>
    <row r="496" spans="3:28" ht="15" hidden="1" customHeight="1">
      <c r="C496" s="288">
        <v>492</v>
      </c>
      <c r="D496" s="289"/>
      <c r="E496" s="289" t="str">
        <f>IF(J496="HOMIES", MAX(E$6:E495)+1, "")</f>
        <v/>
      </c>
      <c r="F496" s="289" t="str">
        <f t="shared" si="7"/>
        <v/>
      </c>
      <c r="G496" s="289"/>
      <c r="H496" s="289"/>
      <c r="I496" s="289"/>
      <c r="J496" s="289"/>
      <c r="K496" s="290"/>
      <c r="L496" s="290"/>
      <c r="M496" s="289"/>
      <c r="N496" s="291" t="str">
        <f>_xlfn.XLOOKUP($M496,NFL!$F$7:$F$39,NFL!$G$7:$G$39,"",0)</f>
        <v/>
      </c>
      <c r="O496" s="292" t="s">
        <v>272</v>
      </c>
      <c r="P496" s="241"/>
      <c r="AB496">
        <v>73</v>
      </c>
    </row>
    <row r="497" spans="3:28" ht="15" hidden="1" customHeight="1">
      <c r="C497" s="288">
        <v>493</v>
      </c>
      <c r="D497" s="289"/>
      <c r="E497" s="289" t="str">
        <f>IF(J497="HOMIES", MAX(E$6:E496)+1, "")</f>
        <v/>
      </c>
      <c r="F497" s="289" t="str">
        <f t="shared" si="7"/>
        <v/>
      </c>
      <c r="G497" s="289"/>
      <c r="H497" s="289"/>
      <c r="I497" s="289"/>
      <c r="J497" s="289"/>
      <c r="K497" s="290"/>
      <c r="L497" s="290"/>
      <c r="M497" s="289"/>
      <c r="N497" s="291" t="str">
        <f>_xlfn.XLOOKUP($M497,NFL!$F$7:$F$39,NFL!$G$7:$G$39,"",0)</f>
        <v/>
      </c>
      <c r="O497" s="292" t="s">
        <v>272</v>
      </c>
      <c r="P497" s="241"/>
      <c r="AB497">
        <v>74</v>
      </c>
    </row>
    <row r="498" spans="3:28" ht="15" hidden="1" customHeight="1">
      <c r="C498" s="288">
        <v>494</v>
      </c>
      <c r="D498" s="289"/>
      <c r="E498" s="289" t="str">
        <f>IF(J498="HOMIES", MAX(E$6:E497)+1, "")</f>
        <v/>
      </c>
      <c r="F498" s="289" t="str">
        <f t="shared" si="7"/>
        <v/>
      </c>
      <c r="G498" s="289"/>
      <c r="H498" s="289"/>
      <c r="I498" s="289"/>
      <c r="J498" s="289"/>
      <c r="K498" s="290"/>
      <c r="L498" s="290"/>
      <c r="M498" s="289"/>
      <c r="N498" s="291" t="str">
        <f>_xlfn.XLOOKUP($M498,NFL!$F$7:$F$39,NFL!$G$7:$G$39,"",0)</f>
        <v/>
      </c>
      <c r="O498" s="292" t="s">
        <v>272</v>
      </c>
      <c r="P498" s="241"/>
      <c r="AB498">
        <v>161</v>
      </c>
    </row>
    <row r="499" spans="3:28" ht="15" hidden="1" customHeight="1">
      <c r="C499" s="288">
        <v>495</v>
      </c>
      <c r="D499" s="289"/>
      <c r="E499" s="289" t="str">
        <f>IF(J499="HOMIES", MAX(E$6:E498)+1, "")</f>
        <v/>
      </c>
      <c r="F499" s="289" t="str">
        <f t="shared" si="7"/>
        <v/>
      </c>
      <c r="G499" s="289"/>
      <c r="H499" s="289"/>
      <c r="I499" s="289"/>
      <c r="J499" s="289"/>
      <c r="K499" s="290"/>
      <c r="L499" s="290"/>
      <c r="M499" s="289"/>
      <c r="N499" s="291" t="str">
        <f>_xlfn.XLOOKUP($M499,NFL!$F$7:$F$39,NFL!$G$7:$G$39,"",0)</f>
        <v/>
      </c>
      <c r="O499" s="292" t="s">
        <v>272</v>
      </c>
      <c r="P499" s="241"/>
      <c r="AB499">
        <v>162</v>
      </c>
    </row>
    <row r="500" spans="3:28" ht="15" hidden="1" customHeight="1">
      <c r="C500" s="288">
        <v>496</v>
      </c>
      <c r="D500" s="289"/>
      <c r="E500" s="289" t="str">
        <f>IF(J500="HOMIES", MAX(E$6:E499)+1, "")</f>
        <v/>
      </c>
      <c r="F500" s="289" t="str">
        <f t="shared" si="7"/>
        <v/>
      </c>
      <c r="G500" s="289"/>
      <c r="H500" s="289"/>
      <c r="I500" s="289"/>
      <c r="J500" s="289"/>
      <c r="K500" s="290"/>
      <c r="L500" s="290"/>
      <c r="M500" s="289"/>
      <c r="N500" s="291" t="str">
        <f>_xlfn.XLOOKUP($M500,NFL!$F$7:$F$39,NFL!$G$7:$G$39,"",0)</f>
        <v/>
      </c>
      <c r="O500" s="292" t="s">
        <v>272</v>
      </c>
      <c r="P500" s="241"/>
      <c r="AB500">
        <v>75</v>
      </c>
    </row>
    <row r="501" spans="3:28" ht="15" hidden="1" customHeight="1">
      <c r="C501" s="288">
        <v>497</v>
      </c>
      <c r="D501" s="289"/>
      <c r="E501" s="289" t="str">
        <f>IF(J501="HOMIES", MAX(E$6:E500)+1, "")</f>
        <v/>
      </c>
      <c r="F501" s="289" t="str">
        <f t="shared" si="7"/>
        <v/>
      </c>
      <c r="G501" s="289"/>
      <c r="H501" s="289"/>
      <c r="I501" s="289"/>
      <c r="J501" s="289"/>
      <c r="K501" s="290"/>
      <c r="L501" s="290"/>
      <c r="M501" s="289"/>
      <c r="N501" s="291" t="str">
        <f>_xlfn.XLOOKUP($M501,NFL!$F$7:$F$39,NFL!$G$7:$G$39,"",0)</f>
        <v/>
      </c>
      <c r="O501" s="292" t="s">
        <v>272</v>
      </c>
      <c r="P501" s="241"/>
      <c r="AB501">
        <v>163</v>
      </c>
    </row>
    <row r="502" spans="3:28" ht="15" hidden="1" customHeight="1">
      <c r="C502" s="288">
        <v>498</v>
      </c>
      <c r="D502" s="289"/>
      <c r="E502" s="289" t="str">
        <f>IF(J502="HOMIES", MAX(E$6:E501)+1, "")</f>
        <v/>
      </c>
      <c r="F502" s="289" t="str">
        <f t="shared" si="7"/>
        <v/>
      </c>
      <c r="G502" s="289"/>
      <c r="H502" s="289"/>
      <c r="I502" s="289"/>
      <c r="J502" s="289"/>
      <c r="K502" s="290"/>
      <c r="L502" s="290"/>
      <c r="M502" s="289"/>
      <c r="N502" s="291" t="str">
        <f>_xlfn.XLOOKUP($M502,NFL!$F$7:$F$39,NFL!$G$7:$G$39,"",0)</f>
        <v/>
      </c>
      <c r="O502" s="292" t="s">
        <v>272</v>
      </c>
      <c r="P502" s="241"/>
      <c r="AB502">
        <v>140</v>
      </c>
    </row>
    <row r="503" spans="3:28" ht="15" hidden="1" customHeight="1">
      <c r="C503" s="288">
        <v>499</v>
      </c>
      <c r="D503" s="289"/>
      <c r="E503" s="289" t="str">
        <f>IF(J503="HOMIES", MAX(E$6:E502)+1, "")</f>
        <v/>
      </c>
      <c r="F503" s="289" t="str">
        <f t="shared" si="7"/>
        <v/>
      </c>
      <c r="G503" s="289"/>
      <c r="H503" s="289"/>
      <c r="I503" s="289"/>
      <c r="J503" s="289"/>
      <c r="K503" s="290"/>
      <c r="L503" s="290"/>
      <c r="M503" s="289"/>
      <c r="N503" s="291" t="str">
        <f>_xlfn.XLOOKUP($M503,NFL!$F$7:$F$39,NFL!$G$7:$G$39,"",0)</f>
        <v/>
      </c>
      <c r="O503" s="292" t="s">
        <v>272</v>
      </c>
      <c r="P503" s="241"/>
      <c r="AB503">
        <v>46</v>
      </c>
    </row>
    <row r="504" spans="3:28" ht="15" hidden="1" customHeight="1">
      <c r="C504" s="288">
        <v>500</v>
      </c>
      <c r="D504" s="289"/>
      <c r="E504" s="289" t="str">
        <f>IF(J504="HOMIES", MAX(E$6:E503)+1, "")</f>
        <v/>
      </c>
      <c r="F504" s="289" t="str">
        <f t="shared" si="7"/>
        <v/>
      </c>
      <c r="G504" s="289"/>
      <c r="H504" s="289"/>
      <c r="I504" s="289"/>
      <c r="J504" s="289"/>
      <c r="K504" s="290"/>
      <c r="L504" s="290"/>
      <c r="M504" s="289"/>
      <c r="N504" s="291" t="str">
        <f>_xlfn.XLOOKUP($M504,NFL!$F$7:$F$39,NFL!$G$7:$G$39,"",0)</f>
        <v/>
      </c>
      <c r="O504" s="292" t="s">
        <v>272</v>
      </c>
      <c r="P504" s="241"/>
      <c r="AB504">
        <v>141</v>
      </c>
    </row>
    <row r="505" spans="3:28" ht="15" hidden="1" customHeight="1">
      <c r="C505" s="288">
        <v>501</v>
      </c>
      <c r="D505" s="289"/>
      <c r="E505" s="289" t="str">
        <f>IF(J505="HOMIES", MAX(E$6:E504)+1, "")</f>
        <v/>
      </c>
      <c r="F505" s="289" t="str">
        <f t="shared" si="7"/>
        <v/>
      </c>
      <c r="G505" s="289"/>
      <c r="H505" s="289"/>
      <c r="I505" s="289"/>
      <c r="J505" s="289"/>
      <c r="K505" s="290"/>
      <c r="L505" s="290"/>
      <c r="M505" s="289"/>
      <c r="N505" s="291" t="str">
        <f>_xlfn.XLOOKUP($M505,NFL!$F$7:$F$39,NFL!$G$7:$G$39,"",0)</f>
        <v/>
      </c>
      <c r="O505" s="292" t="s">
        <v>272</v>
      </c>
      <c r="P505" s="241"/>
      <c r="AB505">
        <v>142</v>
      </c>
    </row>
    <row r="506" spans="3:28" ht="15" hidden="1" customHeight="1">
      <c r="C506" s="288">
        <v>502</v>
      </c>
      <c r="D506" s="289"/>
      <c r="E506" s="289" t="str">
        <f>IF(J506="HOMIES", MAX(E$6:E505)+1, "")</f>
        <v/>
      </c>
      <c r="F506" s="289" t="str">
        <f t="shared" si="7"/>
        <v/>
      </c>
      <c r="G506" s="289"/>
      <c r="H506" s="289"/>
      <c r="I506" s="289"/>
      <c r="J506" s="289"/>
      <c r="K506" s="290"/>
      <c r="L506" s="290"/>
      <c r="M506" s="289"/>
      <c r="N506" s="291" t="str">
        <f>_xlfn.XLOOKUP($M506,NFL!$F$7:$F$39,NFL!$G$7:$G$39,"",0)</f>
        <v/>
      </c>
      <c r="O506" s="292" t="s">
        <v>272</v>
      </c>
      <c r="P506" s="241"/>
      <c r="AB506">
        <v>164</v>
      </c>
    </row>
    <row r="507" spans="3:28" ht="15" hidden="1" customHeight="1">
      <c r="C507" s="288">
        <v>503</v>
      </c>
      <c r="D507" s="289"/>
      <c r="E507" s="289" t="str">
        <f>IF(J507="HOMIES", MAX(E$6:E506)+1, "")</f>
        <v/>
      </c>
      <c r="F507" s="289" t="str">
        <f t="shared" si="7"/>
        <v/>
      </c>
      <c r="G507" s="289"/>
      <c r="H507" s="289"/>
      <c r="I507" s="289"/>
      <c r="J507" s="289"/>
      <c r="K507" s="290"/>
      <c r="L507" s="290"/>
      <c r="M507" s="289"/>
      <c r="N507" s="291" t="str">
        <f>_xlfn.XLOOKUP($M507,NFL!$F$7:$F$39,NFL!$G$7:$G$39,"",0)</f>
        <v/>
      </c>
      <c r="O507" s="292" t="s">
        <v>272</v>
      </c>
      <c r="P507" s="241"/>
      <c r="AB507">
        <v>42</v>
      </c>
    </row>
    <row r="508" spans="3:28" ht="15" hidden="1" customHeight="1">
      <c r="C508" s="288">
        <v>504</v>
      </c>
      <c r="D508" s="289"/>
      <c r="E508" s="289" t="str">
        <f>IF(J508="HOMIES", MAX(E$6:E507)+1, "")</f>
        <v/>
      </c>
      <c r="F508" s="289" t="str">
        <f t="shared" si="7"/>
        <v/>
      </c>
      <c r="G508" s="289"/>
      <c r="H508" s="289"/>
      <c r="I508" s="289"/>
      <c r="J508" s="289"/>
      <c r="K508" s="290"/>
      <c r="L508" s="290"/>
      <c r="M508" s="289"/>
      <c r="N508" s="291" t="str">
        <f>_xlfn.XLOOKUP($M508,NFL!$F$7:$F$39,NFL!$G$7:$G$39,"",0)</f>
        <v/>
      </c>
      <c r="O508" s="292" t="s">
        <v>272</v>
      </c>
      <c r="P508" s="241"/>
      <c r="AB508">
        <v>76</v>
      </c>
    </row>
    <row r="509" spans="3:28" ht="15" hidden="1" customHeight="1">
      <c r="C509" s="288">
        <v>505</v>
      </c>
      <c r="D509" s="289"/>
      <c r="E509" s="289" t="str">
        <f>IF(J509="HOMIES", MAX(E$6:E508)+1, "")</f>
        <v/>
      </c>
      <c r="F509" s="289" t="str">
        <f t="shared" si="7"/>
        <v/>
      </c>
      <c r="G509" s="289"/>
      <c r="H509" s="289"/>
      <c r="I509" s="289"/>
      <c r="J509" s="289"/>
      <c r="K509" s="290"/>
      <c r="L509" s="290"/>
      <c r="M509" s="289"/>
      <c r="N509" s="291" t="str">
        <f>_xlfn.XLOOKUP($M509,NFL!$F$7:$F$39,NFL!$G$7:$G$39,"",0)</f>
        <v/>
      </c>
      <c r="O509" s="292" t="s">
        <v>272</v>
      </c>
      <c r="P509" s="241"/>
      <c r="AB509">
        <v>77</v>
      </c>
    </row>
    <row r="510" spans="3:28" ht="15" hidden="1" customHeight="1">
      <c r="C510" s="288">
        <v>506</v>
      </c>
      <c r="D510" s="289"/>
      <c r="E510" s="289" t="str">
        <f>IF(J510="HOMIES", MAX(E$6:E509)+1, "")</f>
        <v/>
      </c>
      <c r="F510" s="289" t="str">
        <f t="shared" si="7"/>
        <v/>
      </c>
      <c r="G510" s="289"/>
      <c r="H510" s="289"/>
      <c r="I510" s="289"/>
      <c r="J510" s="289"/>
      <c r="K510" s="290"/>
      <c r="L510" s="290"/>
      <c r="M510" s="289"/>
      <c r="N510" s="291" t="str">
        <f>_xlfn.XLOOKUP($M510,NFL!$F$7:$F$39,NFL!$G$7:$G$39,"",0)</f>
        <v/>
      </c>
      <c r="O510" s="292" t="s">
        <v>272</v>
      </c>
      <c r="P510" s="241"/>
      <c r="AB510">
        <v>143</v>
      </c>
    </row>
    <row r="511" spans="3:28" ht="15" hidden="1" customHeight="1">
      <c r="C511" s="288">
        <v>508</v>
      </c>
      <c r="D511" s="289"/>
      <c r="E511" s="289" t="str">
        <f>IF(J511="HOMIES", MAX(E$6:E510)+1, "")</f>
        <v/>
      </c>
      <c r="F511" s="289" t="str">
        <f t="shared" si="7"/>
        <v/>
      </c>
      <c r="G511" s="289"/>
      <c r="H511" s="289"/>
      <c r="I511" s="289"/>
      <c r="J511" s="289"/>
      <c r="K511" s="290"/>
      <c r="L511" s="290"/>
      <c r="M511" s="289"/>
      <c r="N511" s="291" t="str">
        <f>_xlfn.XLOOKUP($M511,NFL!$F$7:$F$39,NFL!$G$7:$G$39,"",0)</f>
        <v/>
      </c>
      <c r="O511" s="292" t="s">
        <v>272</v>
      </c>
      <c r="P511" s="241"/>
      <c r="AB511">
        <v>165</v>
      </c>
    </row>
    <row r="512" spans="3:28" ht="15" hidden="1" customHeight="1" thickBot="1">
      <c r="C512" s="299">
        <v>509</v>
      </c>
      <c r="D512" s="300"/>
      <c r="E512" s="300" t="str">
        <f>IF(J512="HOMIES", MAX(E$6:E511)+1, "")</f>
        <v/>
      </c>
      <c r="F512" s="300" t="str">
        <f t="shared" si="7"/>
        <v/>
      </c>
      <c r="G512" s="300"/>
      <c r="H512" s="300"/>
      <c r="I512" s="300"/>
      <c r="J512" s="300"/>
      <c r="K512" s="301"/>
      <c r="L512" s="301"/>
      <c r="M512" s="300"/>
      <c r="N512" s="302" t="str">
        <f>_xlfn.XLOOKUP($M512,NFL!$F$7:$F$39,NFL!$G$7:$G$39,"",0)</f>
        <v/>
      </c>
      <c r="O512" s="303" t="s">
        <v>272</v>
      </c>
      <c r="P512" s="241"/>
      <c r="AB512">
        <v>144</v>
      </c>
    </row>
    <row r="513" spans="1:15">
      <c r="A513" s="8" t="s">
        <v>69</v>
      </c>
      <c r="C513" s="307"/>
      <c r="D513" s="307"/>
      <c r="E513" s="307"/>
      <c r="F513" s="307"/>
      <c r="G513" s="307"/>
      <c r="H513" s="307"/>
      <c r="I513" s="307"/>
      <c r="J513" s="307"/>
      <c r="K513" s="307"/>
      <c r="L513" s="307"/>
      <c r="M513" s="307"/>
      <c r="N513" s="307"/>
      <c r="O513" s="307"/>
    </row>
  </sheetData>
  <conditionalFormatting sqref="C7:G512 I7:I512 K7:O512">
    <cfRule type="expression" dxfId="9" priority="14">
      <formula>MOD(ROW(),2)</formula>
    </cfRule>
  </conditionalFormatting>
  <conditionalFormatting sqref="J7:J512">
    <cfRule type="cellIs" dxfId="8" priority="10" operator="equal">
      <formula>"ROOKIE"</formula>
    </cfRule>
    <cfRule type="cellIs" dxfId="7" priority="11" operator="equal">
      <formula>"FREE AGENT"</formula>
    </cfRule>
    <cfRule type="cellIs" dxfId="6" priority="12" operator="equal">
      <formula>"HOMIES"</formula>
    </cfRule>
    <cfRule type="expression" dxfId="5" priority="13">
      <formula>MOD(ROW(),2)</formula>
    </cfRule>
  </conditionalFormatting>
  <conditionalFormatting sqref="L7:L512">
    <cfRule type="cellIs" dxfId="4" priority="4" operator="equal">
      <formula>"PP"</formula>
    </cfRule>
    <cfRule type="cellIs" dxfId="3" priority="5" operator="equal">
      <formula>"F"</formula>
    </cfRule>
  </conditionalFormatting>
  <conditionalFormatting sqref="K7:K512">
    <cfRule type="colorScale" priority="2">
      <colorScale>
        <cfvo type="min"/>
        <cfvo type="percentile" val="50"/>
        <cfvo type="max"/>
        <color rgb="FF63BE7B"/>
        <color rgb="FFFFEB84"/>
        <color rgb="FFF8696B"/>
      </colorScale>
    </cfRule>
  </conditionalFormatting>
  <conditionalFormatting sqref="H7:H512">
    <cfRule type="colorScale" priority="174">
      <colorScale>
        <cfvo type="min"/>
        <cfvo type="percentile" val="50"/>
        <cfvo type="max"/>
        <color rgb="FF63BE7B"/>
        <color rgb="FFFFEB84"/>
        <color rgb="FFF8696B"/>
      </colorScale>
    </cfRule>
    <cfRule type="expression" dxfId="2" priority="175">
      <formula>MOD(ROW(),2)</formula>
    </cfRule>
  </conditionalFormatting>
  <printOptions horizontalCentered="1"/>
  <pageMargins left="0.25" right="0.25" top="0.25" bottom="0.25" header="0" footer="0"/>
  <pageSetup paperSize="17" scale="39" fitToHeight="0" orientation="landscape"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U89"/>
  <sheetViews>
    <sheetView showGridLines="0" view="pageBreakPreview" zoomScale="115" zoomScaleNormal="100" zoomScaleSheetLayoutView="115" workbookViewId="0">
      <selection activeCell="F21" sqref="F21"/>
    </sheetView>
  </sheetViews>
  <sheetFormatPr baseColWidth="10" defaultColWidth="8.83203125" defaultRowHeight="15" outlineLevelCol="1"/>
  <cols>
    <col min="2" max="2" width="1.6640625" customWidth="1"/>
    <col min="3" max="4" width="7.6640625" customWidth="1"/>
    <col min="5" max="5" width="7.6640625" hidden="1" customWidth="1" outlineLevel="1"/>
    <col min="6" max="6" width="25.6640625" customWidth="1" collapsed="1"/>
    <col min="7" max="12" width="8.6640625" customWidth="1"/>
    <col min="13" max="18" width="8.6640625" hidden="1" customWidth="1" outlineLevel="1"/>
    <col min="19" max="19" width="8.6640625" customWidth="1" collapsed="1"/>
    <col min="20" max="20" width="1.6640625" customWidth="1"/>
  </cols>
  <sheetData>
    <row r="1" spans="1:21" ht="15" customHeight="1" thickBot="1">
      <c r="A1" s="28" t="s">
        <v>274</v>
      </c>
      <c r="J1" s="205"/>
      <c r="K1" s="205"/>
      <c r="L1" s="205"/>
      <c r="M1" s="34">
        <v>0.2</v>
      </c>
      <c r="N1" s="35">
        <v>0.25</v>
      </c>
      <c r="O1" s="35">
        <v>0.15</v>
      </c>
      <c r="P1" s="35">
        <v>0.15</v>
      </c>
      <c r="Q1" s="35">
        <v>0.05</v>
      </c>
      <c r="R1" s="36">
        <v>0.2</v>
      </c>
      <c r="S1" s="41">
        <f>SUM(M1:R1)</f>
        <v>1</v>
      </c>
      <c r="T1" t="s">
        <v>69</v>
      </c>
    </row>
    <row r="2" spans="1:21" ht="18" customHeight="1">
      <c r="C2" s="12" t="s">
        <v>279</v>
      </c>
    </row>
    <row r="3" spans="1:21" ht="18" customHeight="1" thickBot="1">
      <c r="C3" s="13" t="str">
        <f>C5</f>
        <v>INDIVIDUAL DEFENSIVE PLAYERS</v>
      </c>
      <c r="D3" s="13"/>
      <c r="E3" s="13"/>
      <c r="F3" s="13"/>
      <c r="G3" s="13"/>
      <c r="H3" s="13"/>
      <c r="I3" s="13"/>
      <c r="J3" s="13"/>
      <c r="K3" s="13"/>
      <c r="L3" s="13"/>
      <c r="M3" s="13"/>
      <c r="N3" s="13"/>
      <c r="O3" s="13"/>
      <c r="P3" s="13"/>
      <c r="Q3" s="13"/>
      <c r="R3" s="13"/>
      <c r="S3" s="13"/>
      <c r="T3" s="22"/>
    </row>
    <row r="4" spans="1:21" ht="15" customHeight="1" thickTop="1" thickBot="1">
      <c r="R4" s="10"/>
      <c r="S4" s="10"/>
    </row>
    <row r="5" spans="1:21" ht="15" customHeight="1">
      <c r="C5" s="2" t="s">
        <v>277</v>
      </c>
      <c r="D5" s="6"/>
      <c r="E5" s="6"/>
      <c r="F5" s="6"/>
      <c r="G5" s="6"/>
      <c r="H5" s="6"/>
      <c r="I5" s="6"/>
      <c r="J5" s="6"/>
      <c r="K5" s="6"/>
      <c r="L5" s="6"/>
      <c r="M5" s="6"/>
      <c r="N5" s="6"/>
      <c r="O5" s="6"/>
      <c r="P5" s="6"/>
      <c r="Q5" s="6"/>
      <c r="R5" s="6"/>
      <c r="S5" s="7"/>
    </row>
    <row r="6" spans="1:21" ht="15" customHeight="1" thickBot="1">
      <c r="C6" s="51" t="s">
        <v>60</v>
      </c>
      <c r="D6" s="52" t="s">
        <v>61</v>
      </c>
      <c r="E6" s="52" t="s">
        <v>280</v>
      </c>
      <c r="F6" s="52" t="s">
        <v>265</v>
      </c>
      <c r="G6" s="52" t="s">
        <v>63</v>
      </c>
      <c r="H6" s="52" t="s">
        <v>355</v>
      </c>
      <c r="I6" s="52" t="s">
        <v>64</v>
      </c>
      <c r="J6" s="18" t="s">
        <v>427</v>
      </c>
      <c r="K6" s="18" t="s">
        <v>428</v>
      </c>
      <c r="L6" s="86" t="s">
        <v>426</v>
      </c>
      <c r="M6" s="18" t="s">
        <v>318</v>
      </c>
      <c r="N6" s="86" t="s">
        <v>354</v>
      </c>
      <c r="O6" s="18" t="s">
        <v>356</v>
      </c>
      <c r="P6" s="18" t="s">
        <v>287</v>
      </c>
      <c r="Q6" s="18" t="s">
        <v>357</v>
      </c>
      <c r="R6" s="18" t="s">
        <v>429</v>
      </c>
      <c r="S6" s="201" t="s">
        <v>286</v>
      </c>
      <c r="U6" s="90"/>
    </row>
    <row r="7" spans="1:21" ht="15" customHeight="1">
      <c r="C7" s="59">
        <v>1</v>
      </c>
      <c r="D7" s="54">
        <v>1</v>
      </c>
      <c r="E7" s="54" t="str">
        <f t="shared" ref="E7:E38" si="0">CONCATENATE($A$1&amp;"-"&amp;$C7)</f>
        <v>IDP-1</v>
      </c>
      <c r="F7" s="54" t="s">
        <v>223</v>
      </c>
      <c r="G7" s="54" t="s">
        <v>2</v>
      </c>
      <c r="H7" s="54" t="s">
        <v>343</v>
      </c>
      <c r="I7" s="60">
        <v>6</v>
      </c>
      <c r="J7" s="46">
        <v>137</v>
      </c>
      <c r="K7" s="32">
        <v>7</v>
      </c>
      <c r="L7" s="83">
        <v>186.8</v>
      </c>
      <c r="M7" s="46">
        <v>2</v>
      </c>
      <c r="N7" s="83">
        <v>1</v>
      </c>
      <c r="O7" s="80">
        <v>1</v>
      </c>
      <c r="P7" s="80">
        <v>1</v>
      </c>
      <c r="Q7" s="80">
        <v>1</v>
      </c>
      <c r="R7" s="170">
        <f>_xlfn.RANK.EQ($L7,$L$7:$L$81)</f>
        <v>1</v>
      </c>
      <c r="S7" s="75">
        <f t="shared" ref="S7:S38" si="1">SUMPRODUCT($M$1:$R$1,$M7:$R7)</f>
        <v>1.2</v>
      </c>
      <c r="U7" s="90"/>
    </row>
    <row r="8" spans="1:21" ht="15" customHeight="1">
      <c r="C8" s="61">
        <f>C7+1</f>
        <v>2</v>
      </c>
      <c r="D8" s="57">
        <v>1</v>
      </c>
      <c r="E8" s="57" t="str">
        <f t="shared" si="0"/>
        <v>IDP-2</v>
      </c>
      <c r="F8" s="57" t="s">
        <v>227</v>
      </c>
      <c r="G8" s="57" t="s">
        <v>12</v>
      </c>
      <c r="H8" s="57" t="s">
        <v>343</v>
      </c>
      <c r="I8" s="62">
        <v>11</v>
      </c>
      <c r="J8" s="48">
        <v>110.5</v>
      </c>
      <c r="K8" s="32">
        <v>1</v>
      </c>
      <c r="L8" s="84">
        <v>140.4</v>
      </c>
      <c r="M8" s="48">
        <v>3.6</v>
      </c>
      <c r="N8" s="84">
        <v>2</v>
      </c>
      <c r="O8" s="81">
        <v>2</v>
      </c>
      <c r="P8" s="81">
        <v>4</v>
      </c>
      <c r="Q8" s="81">
        <v>2</v>
      </c>
      <c r="R8" s="171">
        <f>_xlfn.RANK.EQ($L8,$L$7:$L$81)</f>
        <v>4</v>
      </c>
      <c r="S8" s="76">
        <f t="shared" si="1"/>
        <v>3.0200000000000005</v>
      </c>
      <c r="U8" s="90"/>
    </row>
    <row r="9" spans="1:21" ht="15" customHeight="1">
      <c r="C9" s="61">
        <f t="shared" ref="C9:C22" si="2">C8+1</f>
        <v>3</v>
      </c>
      <c r="D9" s="57">
        <v>1</v>
      </c>
      <c r="E9" s="57" t="str">
        <f t="shared" si="0"/>
        <v>IDP-3</v>
      </c>
      <c r="F9" s="57" t="s">
        <v>226</v>
      </c>
      <c r="G9" s="57" t="s">
        <v>10</v>
      </c>
      <c r="H9" s="57" t="s">
        <v>343</v>
      </c>
      <c r="I9" s="62">
        <v>9</v>
      </c>
      <c r="J9" s="48">
        <v>43.5</v>
      </c>
      <c r="K9" s="32">
        <v>1</v>
      </c>
      <c r="L9" s="84">
        <v>67.599999999999994</v>
      </c>
      <c r="M9" s="48">
        <v>4.8</v>
      </c>
      <c r="N9" s="84">
        <v>6</v>
      </c>
      <c r="O9" s="81">
        <v>4</v>
      </c>
      <c r="P9" s="81">
        <v>3</v>
      </c>
      <c r="Q9" s="81">
        <v>3</v>
      </c>
      <c r="R9" s="204">
        <f>AVERAGE($M9:$Q9)</f>
        <v>4.16</v>
      </c>
      <c r="S9" s="76">
        <f t="shared" si="1"/>
        <v>4.492</v>
      </c>
      <c r="U9" s="90"/>
    </row>
    <row r="10" spans="1:21" ht="15" customHeight="1">
      <c r="C10" s="61">
        <f t="shared" si="2"/>
        <v>4</v>
      </c>
      <c r="D10" s="57">
        <v>1</v>
      </c>
      <c r="E10" s="57" t="str">
        <f t="shared" si="0"/>
        <v>IDP-4</v>
      </c>
      <c r="F10" s="57" t="s">
        <v>230</v>
      </c>
      <c r="G10" s="57" t="s">
        <v>20</v>
      </c>
      <c r="H10" s="57" t="s">
        <v>352</v>
      </c>
      <c r="I10" s="62">
        <v>9</v>
      </c>
      <c r="J10" s="48">
        <v>50</v>
      </c>
      <c r="K10" s="32">
        <v>20.5</v>
      </c>
      <c r="L10" s="84">
        <v>144</v>
      </c>
      <c r="M10" s="48">
        <v>8.1</v>
      </c>
      <c r="N10" s="84">
        <v>4</v>
      </c>
      <c r="O10" s="81">
        <v>6</v>
      </c>
      <c r="P10" s="81">
        <v>5</v>
      </c>
      <c r="Q10" s="81">
        <v>5</v>
      </c>
      <c r="R10" s="171">
        <f>_xlfn.RANK.EQ($L10,$L$7:$L$81)</f>
        <v>3</v>
      </c>
      <c r="S10" s="76">
        <f t="shared" si="1"/>
        <v>5.1199999999999992</v>
      </c>
      <c r="U10" s="90"/>
    </row>
    <row r="11" spans="1:21" ht="15" customHeight="1">
      <c r="C11" s="61">
        <f t="shared" si="2"/>
        <v>5</v>
      </c>
      <c r="D11" s="57">
        <v>1</v>
      </c>
      <c r="E11" s="57" t="str">
        <f t="shared" si="0"/>
        <v>IDP-5</v>
      </c>
      <c r="F11" s="57" t="s">
        <v>225</v>
      </c>
      <c r="G11" s="57" t="s">
        <v>14</v>
      </c>
      <c r="H11" s="57" t="s">
        <v>343</v>
      </c>
      <c r="I11" s="62">
        <v>7</v>
      </c>
      <c r="J11" s="48">
        <v>111.5</v>
      </c>
      <c r="K11" s="32">
        <v>2</v>
      </c>
      <c r="L11" s="84">
        <v>128.5</v>
      </c>
      <c r="M11" s="48">
        <v>6.2</v>
      </c>
      <c r="N11" s="84">
        <v>3</v>
      </c>
      <c r="O11" s="81">
        <v>3</v>
      </c>
      <c r="P11" s="81">
        <v>9</v>
      </c>
      <c r="Q11" s="81">
        <v>8</v>
      </c>
      <c r="R11" s="171">
        <f>_xlfn.RANK.EQ($L11,$L$7:$L$81)</f>
        <v>13</v>
      </c>
      <c r="S11" s="76">
        <f t="shared" si="1"/>
        <v>6.7900000000000009</v>
      </c>
      <c r="U11" s="90"/>
    </row>
    <row r="12" spans="1:21" ht="15" customHeight="1">
      <c r="C12" s="61">
        <f t="shared" si="2"/>
        <v>6</v>
      </c>
      <c r="D12" s="57">
        <v>1</v>
      </c>
      <c r="E12" s="57" t="str">
        <f t="shared" si="0"/>
        <v>IDP-6</v>
      </c>
      <c r="F12" s="57" t="s">
        <v>228</v>
      </c>
      <c r="G12" s="57" t="s">
        <v>24</v>
      </c>
      <c r="H12" s="57" t="s">
        <v>343</v>
      </c>
      <c r="I12" s="62">
        <v>8</v>
      </c>
      <c r="J12" s="48">
        <v>122</v>
      </c>
      <c r="K12" s="32">
        <v>0</v>
      </c>
      <c r="L12" s="84">
        <v>133.6</v>
      </c>
      <c r="M12" s="48">
        <v>15</v>
      </c>
      <c r="N12" s="84">
        <v>7</v>
      </c>
      <c r="O12" s="81">
        <v>7</v>
      </c>
      <c r="P12" s="81">
        <v>2</v>
      </c>
      <c r="Q12" s="81">
        <v>6</v>
      </c>
      <c r="R12" s="171">
        <f>_xlfn.RANK.EQ($L12,$L$7:$L$81)</f>
        <v>8</v>
      </c>
      <c r="S12" s="76">
        <f t="shared" si="1"/>
        <v>8</v>
      </c>
      <c r="U12" s="90"/>
    </row>
    <row r="13" spans="1:21" ht="15" customHeight="1">
      <c r="C13" s="61">
        <f t="shared" si="2"/>
        <v>7</v>
      </c>
      <c r="D13" s="57">
        <v>1</v>
      </c>
      <c r="E13" s="57" t="str">
        <f t="shared" si="0"/>
        <v>IDP-7</v>
      </c>
      <c r="F13" s="57" t="s">
        <v>224</v>
      </c>
      <c r="G13" s="57" t="s">
        <v>6</v>
      </c>
      <c r="H13" s="57" t="s">
        <v>352</v>
      </c>
      <c r="I13" s="62">
        <v>10</v>
      </c>
      <c r="J13" s="48">
        <v>54</v>
      </c>
      <c r="K13" s="32">
        <v>16</v>
      </c>
      <c r="L13" s="84">
        <v>132</v>
      </c>
      <c r="M13" s="48">
        <v>7.3</v>
      </c>
      <c r="N13" s="84">
        <v>10</v>
      </c>
      <c r="O13" s="81">
        <v>8</v>
      </c>
      <c r="P13" s="81">
        <v>11</v>
      </c>
      <c r="Q13" s="81">
        <v>7</v>
      </c>
      <c r="R13" s="171">
        <f>_xlfn.RANK.EQ($L13,$L$7:$L$81)</f>
        <v>9</v>
      </c>
      <c r="S13" s="76">
        <f t="shared" si="1"/>
        <v>8.9600000000000009</v>
      </c>
      <c r="U13" s="90"/>
    </row>
    <row r="14" spans="1:21" ht="15" customHeight="1">
      <c r="C14" s="61">
        <f t="shared" si="2"/>
        <v>8</v>
      </c>
      <c r="D14" s="57">
        <v>2</v>
      </c>
      <c r="E14" s="57" t="str">
        <f t="shared" si="0"/>
        <v>IDP-8</v>
      </c>
      <c r="F14" s="57" t="s">
        <v>242</v>
      </c>
      <c r="G14" s="57" t="s">
        <v>4</v>
      </c>
      <c r="H14" s="57" t="s">
        <v>343</v>
      </c>
      <c r="I14" s="62">
        <v>11</v>
      </c>
      <c r="J14" s="48">
        <v>118</v>
      </c>
      <c r="K14" s="32">
        <v>5</v>
      </c>
      <c r="L14" s="84">
        <v>138</v>
      </c>
      <c r="M14" s="48">
        <v>13.7</v>
      </c>
      <c r="N14" s="84">
        <v>9</v>
      </c>
      <c r="O14" s="81">
        <v>5</v>
      </c>
      <c r="P14" s="81">
        <v>13</v>
      </c>
      <c r="Q14" s="81">
        <v>15</v>
      </c>
      <c r="R14" s="171">
        <f>_xlfn.RANK.EQ($L14,$L$7:$L$81)</f>
        <v>6</v>
      </c>
      <c r="S14" s="76">
        <f t="shared" si="1"/>
        <v>9.64</v>
      </c>
      <c r="U14" s="90"/>
    </row>
    <row r="15" spans="1:21" ht="15" customHeight="1">
      <c r="C15" s="61">
        <f t="shared" si="2"/>
        <v>9</v>
      </c>
      <c r="D15" s="57">
        <v>2</v>
      </c>
      <c r="E15" s="57" t="str">
        <f t="shared" si="0"/>
        <v>IDP-9</v>
      </c>
      <c r="F15" s="57" t="s">
        <v>229</v>
      </c>
      <c r="G15" s="57" t="s">
        <v>27</v>
      </c>
      <c r="H15" s="57" t="s">
        <v>352</v>
      </c>
      <c r="I15" s="62">
        <v>12</v>
      </c>
      <c r="J15" s="48">
        <v>20.5</v>
      </c>
      <c r="K15" s="32">
        <v>5.5</v>
      </c>
      <c r="L15" s="84">
        <v>44.5</v>
      </c>
      <c r="M15" s="48">
        <v>6.9</v>
      </c>
      <c r="N15" s="84">
        <v>16</v>
      </c>
      <c r="O15" s="81">
        <v>18</v>
      </c>
      <c r="P15" s="81">
        <v>6</v>
      </c>
      <c r="Q15" s="81">
        <v>4</v>
      </c>
      <c r="R15" s="204">
        <f>AVERAGE($M15:$Q15)</f>
        <v>10.18</v>
      </c>
      <c r="S15" s="76">
        <f t="shared" si="1"/>
        <v>11.215999999999999</v>
      </c>
      <c r="U15" s="90"/>
    </row>
    <row r="16" spans="1:21" ht="15" customHeight="1">
      <c r="C16" s="61">
        <f t="shared" si="2"/>
        <v>10</v>
      </c>
      <c r="D16" s="57">
        <v>2</v>
      </c>
      <c r="E16" s="57" t="str">
        <f t="shared" si="0"/>
        <v>IDP-10</v>
      </c>
      <c r="F16" s="57" t="s">
        <v>241</v>
      </c>
      <c r="G16" s="57" t="s">
        <v>32</v>
      </c>
      <c r="H16" s="57" t="s">
        <v>343</v>
      </c>
      <c r="I16" s="62">
        <v>6</v>
      </c>
      <c r="J16" s="48">
        <v>105</v>
      </c>
      <c r="K16" s="32">
        <v>5</v>
      </c>
      <c r="L16" s="84">
        <v>130.19999999999999</v>
      </c>
      <c r="M16" s="48">
        <v>14.3</v>
      </c>
      <c r="N16" s="84">
        <v>11</v>
      </c>
      <c r="O16" s="81">
        <v>9</v>
      </c>
      <c r="P16" s="81">
        <v>14</v>
      </c>
      <c r="Q16" s="81">
        <v>9</v>
      </c>
      <c r="R16" s="171">
        <f t="shared" ref="R16:R21" si="3">_xlfn.RANK.EQ($L16,$L$7:$L$81)</f>
        <v>11</v>
      </c>
      <c r="S16" s="76">
        <f t="shared" si="1"/>
        <v>11.71</v>
      </c>
      <c r="U16" s="90"/>
    </row>
    <row r="17" spans="3:21" ht="15" customHeight="1">
      <c r="C17" s="61">
        <f t="shared" si="2"/>
        <v>11</v>
      </c>
      <c r="D17" s="57">
        <v>2</v>
      </c>
      <c r="E17" s="57" t="str">
        <f t="shared" si="0"/>
        <v>IDP-11</v>
      </c>
      <c r="F17" s="57" t="s">
        <v>240</v>
      </c>
      <c r="G17" s="57" t="s">
        <v>42</v>
      </c>
      <c r="H17" s="57" t="s">
        <v>353</v>
      </c>
      <c r="I17" s="62">
        <v>4</v>
      </c>
      <c r="J17" s="48">
        <v>100.5</v>
      </c>
      <c r="K17" s="32">
        <v>3.5</v>
      </c>
      <c r="L17" s="84">
        <v>129.80000000000001</v>
      </c>
      <c r="M17" s="48">
        <v>13.6</v>
      </c>
      <c r="N17" s="84">
        <v>12</v>
      </c>
      <c r="O17" s="81">
        <v>10</v>
      </c>
      <c r="P17" s="81">
        <v>10</v>
      </c>
      <c r="Q17" s="81">
        <v>14</v>
      </c>
      <c r="R17" s="171">
        <f t="shared" si="3"/>
        <v>12</v>
      </c>
      <c r="S17" s="76">
        <f t="shared" si="1"/>
        <v>11.82</v>
      </c>
      <c r="U17" s="90"/>
    </row>
    <row r="18" spans="3:21" ht="15" customHeight="1">
      <c r="C18" s="61">
        <f t="shared" si="2"/>
        <v>12</v>
      </c>
      <c r="D18" s="57">
        <v>3</v>
      </c>
      <c r="E18" s="57" t="str">
        <f t="shared" si="0"/>
        <v>IDP-12</v>
      </c>
      <c r="F18" s="57" t="s">
        <v>249</v>
      </c>
      <c r="G18" s="57" t="s">
        <v>20</v>
      </c>
      <c r="H18" s="57" t="s">
        <v>343</v>
      </c>
      <c r="I18" s="62">
        <v>9</v>
      </c>
      <c r="J18" s="48">
        <v>107.5</v>
      </c>
      <c r="K18" s="32">
        <v>4</v>
      </c>
      <c r="L18" s="84">
        <v>145.30000000000001</v>
      </c>
      <c r="M18" s="48">
        <v>21.8</v>
      </c>
      <c r="N18" s="84">
        <v>13</v>
      </c>
      <c r="O18" s="81">
        <v>12</v>
      </c>
      <c r="P18" s="81">
        <v>12</v>
      </c>
      <c r="Q18" s="81">
        <v>22</v>
      </c>
      <c r="R18" s="171">
        <f t="shared" si="3"/>
        <v>2</v>
      </c>
      <c r="S18" s="76">
        <f t="shared" si="1"/>
        <v>12.71</v>
      </c>
      <c r="U18" s="90"/>
    </row>
    <row r="19" spans="3:21" ht="15" customHeight="1">
      <c r="C19" s="61">
        <f t="shared" si="2"/>
        <v>13</v>
      </c>
      <c r="D19" s="57">
        <v>2</v>
      </c>
      <c r="E19" s="57" t="str">
        <f t="shared" si="0"/>
        <v>IDP-13</v>
      </c>
      <c r="F19" s="57" t="s">
        <v>243</v>
      </c>
      <c r="G19" s="57" t="s">
        <v>34</v>
      </c>
      <c r="H19" s="57" t="s">
        <v>343</v>
      </c>
      <c r="I19" s="62">
        <v>6</v>
      </c>
      <c r="J19" s="48">
        <v>100.5</v>
      </c>
      <c r="K19" s="32">
        <v>2</v>
      </c>
      <c r="L19" s="84">
        <v>120.4</v>
      </c>
      <c r="M19" s="48">
        <v>21.3</v>
      </c>
      <c r="N19" s="84">
        <v>8</v>
      </c>
      <c r="O19" s="81">
        <v>13</v>
      </c>
      <c r="P19" s="81">
        <v>7</v>
      </c>
      <c r="Q19" s="81">
        <v>12</v>
      </c>
      <c r="R19" s="171">
        <f t="shared" si="3"/>
        <v>19</v>
      </c>
      <c r="S19" s="76">
        <f t="shared" si="1"/>
        <v>13.660000000000002</v>
      </c>
      <c r="U19" s="90"/>
    </row>
    <row r="20" spans="3:21" ht="15" customHeight="1">
      <c r="C20" s="61">
        <f t="shared" si="2"/>
        <v>14</v>
      </c>
      <c r="D20" s="57">
        <v>3</v>
      </c>
      <c r="E20" s="57" t="str">
        <f t="shared" si="0"/>
        <v>IDP-14</v>
      </c>
      <c r="F20" s="57" t="s">
        <v>238</v>
      </c>
      <c r="G20" s="57" t="s">
        <v>18</v>
      </c>
      <c r="H20" s="57" t="s">
        <v>343</v>
      </c>
      <c r="I20" s="62">
        <v>7</v>
      </c>
      <c r="J20" s="48">
        <v>107</v>
      </c>
      <c r="K20" s="32">
        <v>3.5</v>
      </c>
      <c r="L20" s="84">
        <v>127</v>
      </c>
      <c r="M20" s="48">
        <v>18.7</v>
      </c>
      <c r="N20" s="84">
        <v>5</v>
      </c>
      <c r="O20" s="81">
        <v>14</v>
      </c>
      <c r="P20" s="81">
        <v>25</v>
      </c>
      <c r="Q20" s="81">
        <v>16</v>
      </c>
      <c r="R20" s="171">
        <f t="shared" si="3"/>
        <v>14</v>
      </c>
      <c r="S20" s="76">
        <f t="shared" si="1"/>
        <v>14.440000000000001</v>
      </c>
      <c r="U20" s="90"/>
    </row>
    <row r="21" spans="3:21" ht="15" customHeight="1">
      <c r="C21" s="61">
        <f t="shared" si="2"/>
        <v>15</v>
      </c>
      <c r="D21" s="57">
        <v>3</v>
      </c>
      <c r="E21" s="57" t="str">
        <f t="shared" si="0"/>
        <v>IDP-15</v>
      </c>
      <c r="F21" s="57" t="s">
        <v>233</v>
      </c>
      <c r="G21" s="57" t="s">
        <v>31</v>
      </c>
      <c r="H21" s="57" t="s">
        <v>352</v>
      </c>
      <c r="I21" s="62">
        <v>12</v>
      </c>
      <c r="J21" s="48">
        <v>61.5</v>
      </c>
      <c r="K21" s="32">
        <v>14.5</v>
      </c>
      <c r="L21" s="84">
        <v>130.69999999999999</v>
      </c>
      <c r="M21" s="48">
        <v>9.4</v>
      </c>
      <c r="N21" s="84">
        <v>18</v>
      </c>
      <c r="O21" s="81">
        <v>21</v>
      </c>
      <c r="P21" s="81">
        <v>17</v>
      </c>
      <c r="Q21" s="81">
        <v>10</v>
      </c>
      <c r="R21" s="171">
        <f t="shared" si="3"/>
        <v>10</v>
      </c>
      <c r="S21" s="76">
        <f t="shared" si="1"/>
        <v>14.579999999999998</v>
      </c>
      <c r="U21" s="90"/>
    </row>
    <row r="22" spans="3:21" ht="15" customHeight="1">
      <c r="C22" s="61">
        <f t="shared" si="2"/>
        <v>16</v>
      </c>
      <c r="D22" s="57">
        <v>3</v>
      </c>
      <c r="E22" s="57" t="str">
        <f t="shared" si="0"/>
        <v>IDP-16</v>
      </c>
      <c r="F22" s="57" t="s">
        <v>239</v>
      </c>
      <c r="G22" s="57" t="s">
        <v>50</v>
      </c>
      <c r="H22" s="57" t="s">
        <v>353</v>
      </c>
      <c r="I22" s="62">
        <v>10</v>
      </c>
      <c r="J22" s="48">
        <v>81</v>
      </c>
      <c r="K22" s="32">
        <v>0</v>
      </c>
      <c r="L22" s="84">
        <v>83</v>
      </c>
      <c r="M22" s="48">
        <v>15</v>
      </c>
      <c r="N22" s="84">
        <v>14</v>
      </c>
      <c r="O22" s="81">
        <v>15</v>
      </c>
      <c r="P22" s="81">
        <v>18</v>
      </c>
      <c r="Q22" s="81">
        <v>13</v>
      </c>
      <c r="R22" s="204">
        <f>AVERAGE($M22:$Q22)</f>
        <v>15</v>
      </c>
      <c r="S22" s="76">
        <f t="shared" si="1"/>
        <v>15.1</v>
      </c>
      <c r="U22" s="90"/>
    </row>
    <row r="23" spans="3:21" ht="15" customHeight="1">
      <c r="C23" s="61">
        <f t="shared" ref="C23:C81" si="4">C22+1</f>
        <v>17</v>
      </c>
      <c r="D23" s="57">
        <v>3</v>
      </c>
      <c r="E23" s="57" t="str">
        <f t="shared" si="0"/>
        <v>IDP-17</v>
      </c>
      <c r="F23" s="57" t="s">
        <v>237</v>
      </c>
      <c r="G23" s="57" t="s">
        <v>42</v>
      </c>
      <c r="H23" s="57" t="s">
        <v>343</v>
      </c>
      <c r="I23" s="62">
        <v>4</v>
      </c>
      <c r="J23" s="48">
        <v>87.5</v>
      </c>
      <c r="K23" s="32">
        <v>0.5</v>
      </c>
      <c r="L23" s="84">
        <v>92.5</v>
      </c>
      <c r="M23" s="48">
        <v>11.9</v>
      </c>
      <c r="N23" s="84">
        <v>15</v>
      </c>
      <c r="O23" s="81">
        <v>16</v>
      </c>
      <c r="P23" s="81">
        <v>21</v>
      </c>
      <c r="Q23" s="81">
        <v>35</v>
      </c>
      <c r="R23" s="204">
        <f>AVERAGE($M23:$Q23)</f>
        <v>19.78</v>
      </c>
      <c r="S23" s="76">
        <f t="shared" si="1"/>
        <v>17.386000000000003</v>
      </c>
      <c r="U23" s="90"/>
    </row>
    <row r="24" spans="3:21" ht="15" customHeight="1">
      <c r="C24" s="61">
        <f t="shared" si="4"/>
        <v>18</v>
      </c>
      <c r="D24" s="57">
        <v>3</v>
      </c>
      <c r="E24" s="57" t="str">
        <f t="shared" si="0"/>
        <v>IDP-18</v>
      </c>
      <c r="F24" s="57" t="s">
        <v>231</v>
      </c>
      <c r="G24" s="57" t="s">
        <v>27</v>
      </c>
      <c r="H24" s="57" t="s">
        <v>353</v>
      </c>
      <c r="I24" s="62">
        <v>12</v>
      </c>
      <c r="J24" s="48">
        <v>91</v>
      </c>
      <c r="K24" s="32">
        <v>3.5</v>
      </c>
      <c r="L24" s="84">
        <v>117</v>
      </c>
      <c r="M24" s="48">
        <v>13.4</v>
      </c>
      <c r="N24" s="84">
        <v>20</v>
      </c>
      <c r="O24" s="81">
        <v>19</v>
      </c>
      <c r="P24" s="81">
        <v>15</v>
      </c>
      <c r="Q24" s="81">
        <v>11</v>
      </c>
      <c r="R24" s="171">
        <f>_xlfn.RANK.EQ($L24,$L$7:$L$81)</f>
        <v>24</v>
      </c>
      <c r="S24" s="76">
        <f t="shared" si="1"/>
        <v>18.130000000000003</v>
      </c>
      <c r="U24" s="90"/>
    </row>
    <row r="25" spans="3:21" ht="15" customHeight="1">
      <c r="C25" s="61">
        <f t="shared" si="4"/>
        <v>19</v>
      </c>
      <c r="D25" s="57">
        <v>3</v>
      </c>
      <c r="E25" s="57" t="str">
        <f t="shared" si="0"/>
        <v>IDP-19</v>
      </c>
      <c r="F25" s="57" t="s">
        <v>247</v>
      </c>
      <c r="G25" s="57" t="s">
        <v>24</v>
      </c>
      <c r="H25" s="57" t="s">
        <v>343</v>
      </c>
      <c r="I25" s="62">
        <v>8</v>
      </c>
      <c r="J25" s="48">
        <v>101.5</v>
      </c>
      <c r="K25" s="32">
        <v>4</v>
      </c>
      <c r="L25" s="84">
        <v>138.4</v>
      </c>
      <c r="M25" s="48">
        <v>30.1</v>
      </c>
      <c r="N25" s="84">
        <v>19</v>
      </c>
      <c r="O25" s="81">
        <v>20</v>
      </c>
      <c r="P25" s="81">
        <v>27</v>
      </c>
      <c r="Q25" s="81">
        <v>25</v>
      </c>
      <c r="R25" s="171">
        <f>_xlfn.RANK.EQ($L25,$L$7:$L$81)</f>
        <v>5</v>
      </c>
      <c r="S25" s="76">
        <f t="shared" si="1"/>
        <v>20.07</v>
      </c>
      <c r="U25" s="90"/>
    </row>
    <row r="26" spans="3:21" ht="15" customHeight="1">
      <c r="C26" s="61">
        <f t="shared" si="4"/>
        <v>20</v>
      </c>
      <c r="D26" s="57">
        <v>3</v>
      </c>
      <c r="E26" s="57" t="str">
        <f t="shared" si="0"/>
        <v>IDP-20</v>
      </c>
      <c r="F26" s="57" t="s">
        <v>232</v>
      </c>
      <c r="G26" s="57" t="s">
        <v>8</v>
      </c>
      <c r="H26" s="57" t="s">
        <v>352</v>
      </c>
      <c r="I26" s="62">
        <v>7</v>
      </c>
      <c r="J26" s="48">
        <v>39.5</v>
      </c>
      <c r="K26" s="32">
        <v>13.5</v>
      </c>
      <c r="L26" s="84">
        <v>99.5</v>
      </c>
      <c r="M26" s="48">
        <v>12.7</v>
      </c>
      <c r="N26" s="84">
        <v>30</v>
      </c>
      <c r="O26" s="81">
        <v>11</v>
      </c>
      <c r="P26" s="81">
        <v>8</v>
      </c>
      <c r="Q26" s="81">
        <v>18</v>
      </c>
      <c r="R26" s="171">
        <f>_xlfn.RANK.EQ($L26,$L$7:$L$81)</f>
        <v>48</v>
      </c>
      <c r="S26" s="76">
        <f t="shared" si="1"/>
        <v>23.39</v>
      </c>
      <c r="U26" s="90"/>
    </row>
    <row r="27" spans="3:21" ht="15" customHeight="1">
      <c r="C27" s="61">
        <f t="shared" si="4"/>
        <v>21</v>
      </c>
      <c r="D27" s="57">
        <v>4</v>
      </c>
      <c r="E27" s="57" t="str">
        <f t="shared" si="0"/>
        <v>IDP-21</v>
      </c>
      <c r="F27" s="57" t="s">
        <v>320</v>
      </c>
      <c r="G27" s="57" t="s">
        <v>51</v>
      </c>
      <c r="H27" s="57" t="s">
        <v>343</v>
      </c>
      <c r="I27" s="62">
        <v>5</v>
      </c>
      <c r="J27" s="48">
        <v>102</v>
      </c>
      <c r="K27" s="32">
        <v>0</v>
      </c>
      <c r="L27" s="84">
        <v>122</v>
      </c>
      <c r="M27" s="48">
        <v>42.8</v>
      </c>
      <c r="N27" s="84">
        <v>25</v>
      </c>
      <c r="O27" s="81">
        <v>22</v>
      </c>
      <c r="P27" s="81">
        <v>20</v>
      </c>
      <c r="Q27" s="81">
        <v>33</v>
      </c>
      <c r="R27" s="171">
        <f>_xlfn.RANK.EQ($L27,$L$7:$L$81)</f>
        <v>18</v>
      </c>
      <c r="S27" s="76">
        <f t="shared" si="1"/>
        <v>26.36</v>
      </c>
      <c r="U27" s="90"/>
    </row>
    <row r="28" spans="3:21" ht="15" customHeight="1">
      <c r="C28" s="61">
        <f t="shared" si="4"/>
        <v>22</v>
      </c>
      <c r="D28" s="57">
        <v>6</v>
      </c>
      <c r="E28" s="57" t="str">
        <f t="shared" si="0"/>
        <v>IDP-22</v>
      </c>
      <c r="F28" s="57" t="s">
        <v>344</v>
      </c>
      <c r="G28" s="57" t="s">
        <v>20</v>
      </c>
      <c r="H28" s="57" t="s">
        <v>353</v>
      </c>
      <c r="I28" s="62">
        <v>9</v>
      </c>
      <c r="J28" s="48">
        <v>99</v>
      </c>
      <c r="K28" s="32">
        <v>0</v>
      </c>
      <c r="L28" s="84">
        <v>117.6</v>
      </c>
      <c r="M28" s="48">
        <v>29.8</v>
      </c>
      <c r="N28" s="84">
        <v>26</v>
      </c>
      <c r="O28" s="81">
        <v>25</v>
      </c>
      <c r="P28" s="81">
        <v>30</v>
      </c>
      <c r="Q28" s="81">
        <v>40</v>
      </c>
      <c r="R28" s="171">
        <f>_xlfn.RANK.EQ($L28,$L$7:$L$81)</f>
        <v>23</v>
      </c>
      <c r="S28" s="76">
        <f t="shared" si="1"/>
        <v>27.310000000000002</v>
      </c>
      <c r="U28" s="90"/>
    </row>
    <row r="29" spans="3:21" ht="15" customHeight="1">
      <c r="C29" s="61">
        <f t="shared" si="4"/>
        <v>23</v>
      </c>
      <c r="D29" s="57">
        <v>4</v>
      </c>
      <c r="E29" s="57" t="str">
        <f t="shared" si="0"/>
        <v>IDP-23</v>
      </c>
      <c r="F29" s="57" t="s">
        <v>234</v>
      </c>
      <c r="G29" s="57" t="s">
        <v>38</v>
      </c>
      <c r="H29" s="57" t="s">
        <v>343</v>
      </c>
      <c r="I29" s="62">
        <v>4</v>
      </c>
      <c r="J29" s="48">
        <v>39.5</v>
      </c>
      <c r="K29" s="32">
        <v>1</v>
      </c>
      <c r="L29" s="84">
        <v>47.5</v>
      </c>
      <c r="M29" s="48">
        <v>30.8</v>
      </c>
      <c r="N29" s="84">
        <v>24</v>
      </c>
      <c r="O29" s="81">
        <v>27</v>
      </c>
      <c r="P29" s="81">
        <v>28</v>
      </c>
      <c r="Q29" s="81">
        <v>34</v>
      </c>
      <c r="R29" s="204">
        <f>AVERAGE($M29:$Q29)</f>
        <v>28.76</v>
      </c>
      <c r="S29" s="76">
        <f t="shared" si="1"/>
        <v>27.862000000000002</v>
      </c>
      <c r="U29" s="90"/>
    </row>
    <row r="30" spans="3:21" ht="15" customHeight="1">
      <c r="C30" s="61">
        <f t="shared" si="4"/>
        <v>24</v>
      </c>
      <c r="D30" s="57">
        <v>4</v>
      </c>
      <c r="E30" s="57" t="str">
        <f t="shared" si="0"/>
        <v>IDP-24</v>
      </c>
      <c r="F30" s="57" t="s">
        <v>236</v>
      </c>
      <c r="G30" s="57" t="s">
        <v>49</v>
      </c>
      <c r="H30" s="57" t="s">
        <v>352</v>
      </c>
      <c r="I30" s="62">
        <v>10</v>
      </c>
      <c r="J30" s="48">
        <v>62.5</v>
      </c>
      <c r="K30" s="32">
        <v>10.5</v>
      </c>
      <c r="L30" s="84">
        <v>108.5</v>
      </c>
      <c r="M30" s="48">
        <v>19.399999999999999</v>
      </c>
      <c r="N30" s="84">
        <v>31</v>
      </c>
      <c r="O30" s="81">
        <v>30</v>
      </c>
      <c r="P30" s="81">
        <v>19</v>
      </c>
      <c r="Q30" s="81">
        <v>27</v>
      </c>
      <c r="R30" s="171">
        <f>_xlfn.RANK.EQ($L30,$L$7:$L$81)</f>
        <v>39</v>
      </c>
      <c r="S30" s="76">
        <f t="shared" si="1"/>
        <v>28.130000000000003</v>
      </c>
      <c r="U30" s="90"/>
    </row>
    <row r="31" spans="3:21" ht="15" customHeight="1">
      <c r="C31" s="61">
        <f t="shared" si="4"/>
        <v>25</v>
      </c>
      <c r="D31" s="57">
        <v>4</v>
      </c>
      <c r="E31" s="57" t="str">
        <f t="shared" si="0"/>
        <v>IDP-25</v>
      </c>
      <c r="F31" s="57" t="s">
        <v>235</v>
      </c>
      <c r="G31" s="57" t="s">
        <v>10</v>
      </c>
      <c r="H31" s="57" t="s">
        <v>353</v>
      </c>
      <c r="I31" s="62">
        <v>9</v>
      </c>
      <c r="J31" s="48">
        <v>1.5</v>
      </c>
      <c r="K31" s="32">
        <v>0</v>
      </c>
      <c r="L31" s="84">
        <v>1.5</v>
      </c>
      <c r="M31" s="48">
        <v>24.1</v>
      </c>
      <c r="N31" s="84">
        <v>33</v>
      </c>
      <c r="O31" s="81">
        <v>23</v>
      </c>
      <c r="P31" s="81">
        <v>36</v>
      </c>
      <c r="Q31" s="81">
        <v>21</v>
      </c>
      <c r="R31" s="204">
        <f>AVERAGE($M31:$Q31)</f>
        <v>27.419999999999998</v>
      </c>
      <c r="S31" s="76">
        <f t="shared" si="1"/>
        <v>28.454000000000001</v>
      </c>
      <c r="U31" s="90"/>
    </row>
    <row r="32" spans="3:21" ht="15" customHeight="1">
      <c r="C32" s="61">
        <f t="shared" si="4"/>
        <v>26</v>
      </c>
      <c r="D32" s="57">
        <v>4</v>
      </c>
      <c r="E32" s="57" t="str">
        <f t="shared" si="0"/>
        <v>IDP-26</v>
      </c>
      <c r="F32" s="57" t="s">
        <v>326</v>
      </c>
      <c r="G32" s="57" t="s">
        <v>8</v>
      </c>
      <c r="H32" s="57" t="s">
        <v>343</v>
      </c>
      <c r="I32" s="62">
        <v>7</v>
      </c>
      <c r="J32" s="48">
        <v>80</v>
      </c>
      <c r="K32" s="32">
        <v>3</v>
      </c>
      <c r="L32" s="84">
        <v>105.6</v>
      </c>
      <c r="M32" s="48">
        <v>31.8</v>
      </c>
      <c r="N32" s="84">
        <v>23</v>
      </c>
      <c r="O32" s="81">
        <v>17</v>
      </c>
      <c r="P32" s="81">
        <v>26</v>
      </c>
      <c r="Q32" s="81">
        <v>42</v>
      </c>
      <c r="R32" s="171">
        <f>_xlfn.RANK.EQ($L32,$L$7:$L$81)</f>
        <v>42</v>
      </c>
      <c r="S32" s="76">
        <f t="shared" si="1"/>
        <v>29.060000000000002</v>
      </c>
      <c r="U32" s="90"/>
    </row>
    <row r="33" spans="3:21" ht="15" customHeight="1">
      <c r="C33" s="61">
        <f t="shared" si="4"/>
        <v>27</v>
      </c>
      <c r="D33" s="57">
        <v>4</v>
      </c>
      <c r="E33" s="57" t="str">
        <f t="shared" si="0"/>
        <v>IDP-27</v>
      </c>
      <c r="F33" s="57" t="s">
        <v>248</v>
      </c>
      <c r="G33" s="57" t="s">
        <v>32</v>
      </c>
      <c r="H33" s="57" t="s">
        <v>343</v>
      </c>
      <c r="I33" s="62">
        <v>6</v>
      </c>
      <c r="J33" s="48">
        <v>42</v>
      </c>
      <c r="K33" s="32">
        <v>12.5</v>
      </c>
      <c r="L33" s="84">
        <v>119.7</v>
      </c>
      <c r="M33" s="48">
        <v>41.9</v>
      </c>
      <c r="N33" s="84">
        <v>17</v>
      </c>
      <c r="O33" s="81">
        <v>36</v>
      </c>
      <c r="P33" s="81">
        <v>35</v>
      </c>
      <c r="Q33" s="81">
        <v>32</v>
      </c>
      <c r="R33" s="171">
        <f>_xlfn.RANK.EQ($L33,$L$7:$L$81)</f>
        <v>21</v>
      </c>
      <c r="S33" s="76">
        <f t="shared" si="1"/>
        <v>29.080000000000002</v>
      </c>
      <c r="U33" s="90"/>
    </row>
    <row r="34" spans="3:21" ht="15" customHeight="1">
      <c r="C34" s="61">
        <f t="shared" si="4"/>
        <v>28</v>
      </c>
      <c r="D34" s="57">
        <v>4</v>
      </c>
      <c r="E34" s="57" t="str">
        <f t="shared" si="0"/>
        <v>IDP-28</v>
      </c>
      <c r="F34" s="57" t="s">
        <v>245</v>
      </c>
      <c r="G34" s="57" t="s">
        <v>13</v>
      </c>
      <c r="H34" s="57" t="s">
        <v>352</v>
      </c>
      <c r="I34" s="62">
        <v>9</v>
      </c>
      <c r="J34" s="48">
        <v>42</v>
      </c>
      <c r="K34" s="32">
        <v>12</v>
      </c>
      <c r="L34" s="84">
        <v>94</v>
      </c>
      <c r="M34" s="48">
        <v>20.9</v>
      </c>
      <c r="N34" s="84">
        <v>28</v>
      </c>
      <c r="O34" s="81">
        <v>26</v>
      </c>
      <c r="P34" s="81">
        <v>32</v>
      </c>
      <c r="Q34" s="81">
        <v>19</v>
      </c>
      <c r="R34" s="171">
        <f>_xlfn.RANK.EQ($L34,$L$7:$L$81)</f>
        <v>50</v>
      </c>
      <c r="S34" s="76">
        <f t="shared" si="1"/>
        <v>30.83</v>
      </c>
      <c r="U34" s="90"/>
    </row>
    <row r="35" spans="3:21" ht="15" customHeight="1">
      <c r="C35" s="61">
        <f t="shared" si="4"/>
        <v>29</v>
      </c>
      <c r="D35" s="57">
        <v>4</v>
      </c>
      <c r="E35" s="57" t="str">
        <f t="shared" si="0"/>
        <v>IDP-29</v>
      </c>
      <c r="F35" s="57" t="s">
        <v>325</v>
      </c>
      <c r="G35" s="57" t="s">
        <v>18</v>
      </c>
      <c r="H35" s="57" t="s">
        <v>343</v>
      </c>
      <c r="I35" s="62">
        <v>7</v>
      </c>
      <c r="J35" s="48"/>
      <c r="K35" s="32"/>
      <c r="L35" s="84"/>
      <c r="M35" s="48">
        <v>40</v>
      </c>
      <c r="N35" s="84">
        <v>34</v>
      </c>
      <c r="O35" s="81">
        <v>29</v>
      </c>
      <c r="P35" s="81">
        <v>22</v>
      </c>
      <c r="Q35" s="81">
        <v>26</v>
      </c>
      <c r="R35" s="204">
        <f>AVERAGE($M35:$Q35)</f>
        <v>30.2</v>
      </c>
      <c r="S35" s="76">
        <f t="shared" si="1"/>
        <v>31.490000000000002</v>
      </c>
      <c r="U35" s="90"/>
    </row>
    <row r="36" spans="3:21" ht="15" customHeight="1">
      <c r="C36" s="61">
        <f t="shared" si="4"/>
        <v>30</v>
      </c>
      <c r="D36" s="57">
        <v>5</v>
      </c>
      <c r="E36" s="57" t="str">
        <f t="shared" si="0"/>
        <v>IDP-30</v>
      </c>
      <c r="F36" s="57" t="s">
        <v>257</v>
      </c>
      <c r="G36" s="57" t="s">
        <v>49</v>
      </c>
      <c r="H36" s="57" t="s">
        <v>343</v>
      </c>
      <c r="I36" s="62">
        <v>10</v>
      </c>
      <c r="J36" s="48">
        <v>90</v>
      </c>
      <c r="K36" s="32">
        <v>2.5</v>
      </c>
      <c r="L36" s="84">
        <v>116.2</v>
      </c>
      <c r="M36" s="48">
        <v>29.6</v>
      </c>
      <c r="N36" s="84">
        <v>32</v>
      </c>
      <c r="O36" s="81">
        <v>45</v>
      </c>
      <c r="P36" s="81">
        <v>29</v>
      </c>
      <c r="Q36" s="81">
        <v>45</v>
      </c>
      <c r="R36" s="171">
        <f>_xlfn.RANK.EQ($L36,$L$7:$L$81)</f>
        <v>27</v>
      </c>
      <c r="S36" s="76">
        <f t="shared" si="1"/>
        <v>32.67</v>
      </c>
      <c r="U36" s="90"/>
    </row>
    <row r="37" spans="3:21" ht="15" customHeight="1">
      <c r="C37" s="61">
        <f t="shared" si="4"/>
        <v>31</v>
      </c>
      <c r="D37" s="57">
        <v>5</v>
      </c>
      <c r="E37" s="57" t="str">
        <f t="shared" si="0"/>
        <v>IDP-31</v>
      </c>
      <c r="F37" s="57" t="s">
        <v>244</v>
      </c>
      <c r="G37" s="57" t="s">
        <v>8</v>
      </c>
      <c r="H37" s="57" t="s">
        <v>343</v>
      </c>
      <c r="I37" s="62">
        <v>7</v>
      </c>
      <c r="J37" s="48">
        <v>36</v>
      </c>
      <c r="K37" s="32">
        <v>0</v>
      </c>
      <c r="L37" s="84">
        <v>46.5</v>
      </c>
      <c r="M37" s="48">
        <v>32.9</v>
      </c>
      <c r="N37" s="84">
        <v>30</v>
      </c>
      <c r="O37" s="81">
        <v>24</v>
      </c>
      <c r="P37" s="81">
        <v>50</v>
      </c>
      <c r="Q37" s="81">
        <v>45</v>
      </c>
      <c r="R37" s="204">
        <f>AVERAGE($M37:$Q37)</f>
        <v>36.380000000000003</v>
      </c>
      <c r="S37" s="76">
        <f t="shared" si="1"/>
        <v>34.706000000000003</v>
      </c>
      <c r="U37" s="90"/>
    </row>
    <row r="38" spans="3:21" ht="15" customHeight="1">
      <c r="C38" s="61">
        <f t="shared" si="4"/>
        <v>32</v>
      </c>
      <c r="D38" s="57">
        <v>6</v>
      </c>
      <c r="E38" s="57" t="str">
        <f t="shared" si="0"/>
        <v>IDP-32</v>
      </c>
      <c r="F38" s="57" t="s">
        <v>246</v>
      </c>
      <c r="G38" s="57" t="s">
        <v>25</v>
      </c>
      <c r="H38" s="57" t="s">
        <v>343</v>
      </c>
      <c r="I38" s="62">
        <v>7</v>
      </c>
      <c r="J38" s="48"/>
      <c r="K38" s="32"/>
      <c r="L38" s="84"/>
      <c r="M38" s="48">
        <v>40</v>
      </c>
      <c r="N38" s="84">
        <v>37</v>
      </c>
      <c r="O38" s="81">
        <v>40</v>
      </c>
      <c r="P38" s="81">
        <v>16</v>
      </c>
      <c r="Q38" s="81">
        <v>43</v>
      </c>
      <c r="R38" s="204">
        <f>AVERAGE($M38:$Q38)</f>
        <v>35.200000000000003</v>
      </c>
      <c r="S38" s="76">
        <f t="shared" si="1"/>
        <v>34.839999999999996</v>
      </c>
      <c r="U38" s="90"/>
    </row>
    <row r="39" spans="3:21" ht="15" customHeight="1">
      <c r="C39" s="61">
        <f t="shared" si="4"/>
        <v>33</v>
      </c>
      <c r="D39" s="57">
        <v>6</v>
      </c>
      <c r="E39" s="57" t="str">
        <f t="shared" ref="E39:E70" si="5">CONCATENATE($A$1&amp;"-"&amp;$C39)</f>
        <v>IDP-33</v>
      </c>
      <c r="F39" s="57" t="s">
        <v>345</v>
      </c>
      <c r="G39" s="57" t="s">
        <v>46</v>
      </c>
      <c r="H39" s="57" t="s">
        <v>353</v>
      </c>
      <c r="I39" s="62">
        <v>9</v>
      </c>
      <c r="J39" s="48">
        <v>94.5</v>
      </c>
      <c r="K39" s="32">
        <v>1</v>
      </c>
      <c r="L39" s="84">
        <v>134.6</v>
      </c>
      <c r="M39" s="48">
        <v>43.9</v>
      </c>
      <c r="N39" s="84">
        <v>50</v>
      </c>
      <c r="O39" s="81">
        <v>31</v>
      </c>
      <c r="P39" s="81">
        <v>39</v>
      </c>
      <c r="Q39" s="81">
        <v>39</v>
      </c>
      <c r="R39" s="171">
        <f t="shared" ref="R39:R49" si="6">_xlfn.RANK.EQ($L39,$L$7:$L$81)</f>
        <v>7</v>
      </c>
      <c r="S39" s="76">
        <f t="shared" ref="S39:S70" si="7">SUMPRODUCT($M$1:$R$1,$M39:$R39)</f>
        <v>35.130000000000003</v>
      </c>
      <c r="U39" s="90"/>
    </row>
    <row r="40" spans="3:21" ht="15" customHeight="1">
      <c r="C40" s="61">
        <f t="shared" si="4"/>
        <v>34</v>
      </c>
      <c r="D40" s="57">
        <v>5</v>
      </c>
      <c r="E40" s="57" t="str">
        <f t="shared" si="5"/>
        <v>IDP-34</v>
      </c>
      <c r="F40" s="57" t="s">
        <v>252</v>
      </c>
      <c r="G40" s="57" t="s">
        <v>22</v>
      </c>
      <c r="H40" s="57" t="s">
        <v>353</v>
      </c>
      <c r="I40" s="62">
        <v>12</v>
      </c>
      <c r="J40" s="48">
        <v>90</v>
      </c>
      <c r="K40" s="32">
        <v>2</v>
      </c>
      <c r="L40" s="84">
        <v>113.4</v>
      </c>
      <c r="M40" s="48">
        <v>44</v>
      </c>
      <c r="N40" s="84">
        <v>42</v>
      </c>
      <c r="O40" s="81">
        <v>28</v>
      </c>
      <c r="P40" s="81">
        <v>34</v>
      </c>
      <c r="Q40" s="81">
        <v>20</v>
      </c>
      <c r="R40" s="171">
        <f t="shared" si="6"/>
        <v>30</v>
      </c>
      <c r="S40" s="76">
        <f t="shared" si="7"/>
        <v>35.6</v>
      </c>
      <c r="U40" s="90"/>
    </row>
    <row r="41" spans="3:21" ht="15" customHeight="1">
      <c r="C41" s="61">
        <f t="shared" si="4"/>
        <v>35</v>
      </c>
      <c r="D41" s="57">
        <v>5</v>
      </c>
      <c r="E41" s="57" t="str">
        <f t="shared" si="5"/>
        <v>IDP-35</v>
      </c>
      <c r="F41" s="57" t="s">
        <v>323</v>
      </c>
      <c r="G41" s="57" t="s">
        <v>53</v>
      </c>
      <c r="H41" s="57" t="s">
        <v>343</v>
      </c>
      <c r="I41" s="62">
        <v>11</v>
      </c>
      <c r="J41" s="48">
        <v>75.5</v>
      </c>
      <c r="K41" s="32">
        <v>1</v>
      </c>
      <c r="L41" s="84">
        <v>112.6</v>
      </c>
      <c r="M41" s="48">
        <v>44.3</v>
      </c>
      <c r="N41" s="84">
        <v>21</v>
      </c>
      <c r="O41" s="81">
        <v>50</v>
      </c>
      <c r="P41" s="81">
        <v>50</v>
      </c>
      <c r="Q41" s="81">
        <v>17</v>
      </c>
      <c r="R41" s="171">
        <f t="shared" si="6"/>
        <v>32</v>
      </c>
      <c r="S41" s="76">
        <f t="shared" si="7"/>
        <v>36.36</v>
      </c>
      <c r="U41" s="90"/>
    </row>
    <row r="42" spans="3:21" ht="15" customHeight="1">
      <c r="C42" s="61">
        <f t="shared" si="4"/>
        <v>36</v>
      </c>
      <c r="D42" s="57">
        <v>5</v>
      </c>
      <c r="E42" s="57" t="str">
        <f t="shared" si="5"/>
        <v>IDP-36</v>
      </c>
      <c r="F42" s="57" t="s">
        <v>319</v>
      </c>
      <c r="G42" s="57" t="s">
        <v>13</v>
      </c>
      <c r="H42" s="57" t="s">
        <v>343</v>
      </c>
      <c r="I42" s="62">
        <v>9</v>
      </c>
      <c r="J42" s="48">
        <v>91</v>
      </c>
      <c r="K42" s="32">
        <v>5</v>
      </c>
      <c r="L42" s="84">
        <v>117</v>
      </c>
      <c r="M42" s="48">
        <v>46.8</v>
      </c>
      <c r="N42" s="84">
        <v>36</v>
      </c>
      <c r="O42" s="81">
        <v>39</v>
      </c>
      <c r="P42" s="81">
        <v>41</v>
      </c>
      <c r="Q42" s="81">
        <v>45</v>
      </c>
      <c r="R42" s="171">
        <f t="shared" si="6"/>
        <v>24</v>
      </c>
      <c r="S42" s="76">
        <f t="shared" si="7"/>
        <v>37.409999999999997</v>
      </c>
      <c r="U42" s="90"/>
    </row>
    <row r="43" spans="3:21" ht="15" customHeight="1">
      <c r="C43" s="61">
        <f t="shared" si="4"/>
        <v>37</v>
      </c>
      <c r="D43" s="57">
        <v>5</v>
      </c>
      <c r="E43" s="57" t="str">
        <f t="shared" si="5"/>
        <v>IDP-37</v>
      </c>
      <c r="F43" s="57" t="s">
        <v>349</v>
      </c>
      <c r="G43" s="57" t="s">
        <v>38</v>
      </c>
      <c r="H43" s="57" t="s">
        <v>352</v>
      </c>
      <c r="I43" s="62">
        <v>4</v>
      </c>
      <c r="J43" s="48">
        <v>55.5</v>
      </c>
      <c r="K43" s="32">
        <v>12</v>
      </c>
      <c r="L43" s="84">
        <v>105.5</v>
      </c>
      <c r="M43" s="48">
        <v>32.1</v>
      </c>
      <c r="N43" s="84">
        <v>49</v>
      </c>
      <c r="O43" s="81">
        <v>35</v>
      </c>
      <c r="P43" s="81">
        <v>23</v>
      </c>
      <c r="Q43" s="81">
        <v>30</v>
      </c>
      <c r="R43" s="171">
        <f t="shared" si="6"/>
        <v>43</v>
      </c>
      <c r="S43" s="76">
        <f t="shared" si="7"/>
        <v>37.47</v>
      </c>
      <c r="U43" s="90"/>
    </row>
    <row r="44" spans="3:21" ht="15" customHeight="1">
      <c r="C44" s="61">
        <f t="shared" si="4"/>
        <v>38</v>
      </c>
      <c r="D44" s="57">
        <v>5</v>
      </c>
      <c r="E44" s="57" t="str">
        <f t="shared" si="5"/>
        <v>IDP-38</v>
      </c>
      <c r="F44" s="57" t="s">
        <v>263</v>
      </c>
      <c r="G44" s="57" t="s">
        <v>40</v>
      </c>
      <c r="H44" s="57" t="s">
        <v>343</v>
      </c>
      <c r="I44" s="62">
        <v>5</v>
      </c>
      <c r="J44" s="48">
        <v>86.5</v>
      </c>
      <c r="K44" s="32">
        <v>6</v>
      </c>
      <c r="L44" s="84">
        <v>116.5</v>
      </c>
      <c r="M44" s="48">
        <v>45.6</v>
      </c>
      <c r="N44" s="84">
        <v>39</v>
      </c>
      <c r="O44" s="81">
        <v>47</v>
      </c>
      <c r="P44" s="81">
        <v>33</v>
      </c>
      <c r="Q44" s="81">
        <v>45</v>
      </c>
      <c r="R44" s="171">
        <f t="shared" si="6"/>
        <v>26</v>
      </c>
      <c r="S44" s="76">
        <f t="shared" si="7"/>
        <v>38.320000000000007</v>
      </c>
      <c r="U44" s="90"/>
    </row>
    <row r="45" spans="3:21" ht="15" customHeight="1">
      <c r="C45" s="61">
        <f t="shared" si="4"/>
        <v>39</v>
      </c>
      <c r="D45" s="57">
        <v>5</v>
      </c>
      <c r="E45" s="57" t="str">
        <f t="shared" si="5"/>
        <v>IDP-39</v>
      </c>
      <c r="F45" s="57" t="s">
        <v>250</v>
      </c>
      <c r="G45" s="57" t="s">
        <v>24</v>
      </c>
      <c r="H45" s="57" t="s">
        <v>352</v>
      </c>
      <c r="I45" s="62">
        <v>8</v>
      </c>
      <c r="J45" s="48">
        <v>52</v>
      </c>
      <c r="K45" s="32">
        <v>10.5</v>
      </c>
      <c r="L45" s="84">
        <v>104.8</v>
      </c>
      <c r="M45" s="48">
        <v>31.6</v>
      </c>
      <c r="N45" s="84">
        <v>50</v>
      </c>
      <c r="O45" s="81">
        <v>34</v>
      </c>
      <c r="P45" s="81">
        <v>31</v>
      </c>
      <c r="Q45" s="81">
        <v>29</v>
      </c>
      <c r="R45" s="171">
        <f t="shared" si="6"/>
        <v>44</v>
      </c>
      <c r="S45" s="76">
        <f t="shared" si="7"/>
        <v>38.82</v>
      </c>
      <c r="U45" s="90"/>
    </row>
    <row r="46" spans="3:21" ht="15" customHeight="1">
      <c r="C46" s="61">
        <f t="shared" si="4"/>
        <v>40</v>
      </c>
      <c r="D46" s="57">
        <v>6</v>
      </c>
      <c r="E46" s="57" t="str">
        <f t="shared" si="5"/>
        <v>IDP-40</v>
      </c>
      <c r="F46" s="57" t="s">
        <v>328</v>
      </c>
      <c r="G46" s="57" t="s">
        <v>48</v>
      </c>
      <c r="H46" s="57" t="s">
        <v>343</v>
      </c>
      <c r="I46" s="62">
        <v>11</v>
      </c>
      <c r="J46" s="48">
        <v>80.5</v>
      </c>
      <c r="K46" s="32">
        <v>6</v>
      </c>
      <c r="L46" s="84">
        <v>122.4</v>
      </c>
      <c r="M46" s="48">
        <v>42.3</v>
      </c>
      <c r="N46" s="84">
        <v>47</v>
      </c>
      <c r="O46" s="81">
        <v>43</v>
      </c>
      <c r="P46" s="81">
        <v>53</v>
      </c>
      <c r="Q46" s="81">
        <v>45</v>
      </c>
      <c r="R46" s="171">
        <f t="shared" si="6"/>
        <v>17</v>
      </c>
      <c r="S46" s="76">
        <f t="shared" si="7"/>
        <v>40.26</v>
      </c>
      <c r="U46" s="90"/>
    </row>
    <row r="47" spans="3:21" ht="15" customHeight="1">
      <c r="C47" s="61">
        <f t="shared" si="4"/>
        <v>41</v>
      </c>
      <c r="D47" s="57">
        <v>5</v>
      </c>
      <c r="E47" s="57" t="str">
        <f t="shared" si="5"/>
        <v>IDP-41</v>
      </c>
      <c r="F47" s="57" t="s">
        <v>261</v>
      </c>
      <c r="G47" s="57" t="s">
        <v>1</v>
      </c>
      <c r="H47" s="57" t="s">
        <v>352</v>
      </c>
      <c r="I47" s="62">
        <v>12</v>
      </c>
      <c r="J47" s="48">
        <v>37</v>
      </c>
      <c r="K47" s="32">
        <v>13</v>
      </c>
      <c r="L47" s="84">
        <v>104.6</v>
      </c>
      <c r="M47" s="48">
        <v>50</v>
      </c>
      <c r="N47" s="84">
        <v>45</v>
      </c>
      <c r="O47" s="81">
        <v>40</v>
      </c>
      <c r="P47" s="81">
        <v>24</v>
      </c>
      <c r="Q47" s="81">
        <v>24</v>
      </c>
      <c r="R47" s="171">
        <f t="shared" si="6"/>
        <v>45</v>
      </c>
      <c r="S47" s="76">
        <f t="shared" si="7"/>
        <v>41.050000000000004</v>
      </c>
      <c r="U47" s="90"/>
    </row>
    <row r="48" spans="3:21" ht="15" customHeight="1">
      <c r="C48" s="61">
        <f t="shared" si="4"/>
        <v>42</v>
      </c>
      <c r="D48" s="57">
        <v>6</v>
      </c>
      <c r="E48" s="57" t="str">
        <f t="shared" si="5"/>
        <v>IDP-42</v>
      </c>
      <c r="F48" s="57" t="s">
        <v>256</v>
      </c>
      <c r="G48" s="57" t="s">
        <v>6</v>
      </c>
      <c r="H48" s="57" t="s">
        <v>343</v>
      </c>
      <c r="I48" s="62">
        <v>10</v>
      </c>
      <c r="J48" s="48">
        <v>90.5</v>
      </c>
      <c r="K48" s="32">
        <v>0</v>
      </c>
      <c r="L48" s="84">
        <v>109.3</v>
      </c>
      <c r="M48" s="48">
        <v>36.9</v>
      </c>
      <c r="N48" s="84">
        <v>50</v>
      </c>
      <c r="O48" s="81">
        <v>33</v>
      </c>
      <c r="P48" s="81">
        <v>52</v>
      </c>
      <c r="Q48" s="81">
        <v>45</v>
      </c>
      <c r="R48" s="171">
        <f t="shared" si="6"/>
        <v>37</v>
      </c>
      <c r="S48" s="76">
        <f t="shared" si="7"/>
        <v>42.279999999999994</v>
      </c>
      <c r="U48" s="90"/>
    </row>
    <row r="49" spans="3:21" ht="15" customHeight="1">
      <c r="C49" s="61">
        <f t="shared" si="4"/>
        <v>43</v>
      </c>
      <c r="D49" s="57">
        <v>6</v>
      </c>
      <c r="E49" s="57" t="str">
        <f t="shared" si="5"/>
        <v>IDP-43</v>
      </c>
      <c r="F49" s="57" t="s">
        <v>346</v>
      </c>
      <c r="G49" s="57" t="s">
        <v>34</v>
      </c>
      <c r="H49" s="57" t="s">
        <v>353</v>
      </c>
      <c r="I49" s="62">
        <v>6</v>
      </c>
      <c r="J49" s="48">
        <v>88</v>
      </c>
      <c r="K49" s="32">
        <v>2</v>
      </c>
      <c r="L49" s="84">
        <v>113.1</v>
      </c>
      <c r="M49" s="48">
        <v>52.4</v>
      </c>
      <c r="N49" s="84">
        <v>44</v>
      </c>
      <c r="O49" s="81">
        <v>38</v>
      </c>
      <c r="P49" s="81">
        <v>49</v>
      </c>
      <c r="Q49" s="81">
        <v>38</v>
      </c>
      <c r="R49" s="171">
        <f t="shared" si="6"/>
        <v>31</v>
      </c>
      <c r="S49" s="76">
        <f t="shared" si="7"/>
        <v>42.63</v>
      </c>
      <c r="U49" s="90"/>
    </row>
    <row r="50" spans="3:21" ht="15" customHeight="1">
      <c r="C50" s="61">
        <f t="shared" si="4"/>
        <v>44</v>
      </c>
      <c r="D50" s="57">
        <v>6</v>
      </c>
      <c r="E50" s="57" t="str">
        <f t="shared" si="5"/>
        <v>IDP-44</v>
      </c>
      <c r="F50" s="57" t="s">
        <v>348</v>
      </c>
      <c r="G50" s="57" t="s">
        <v>27</v>
      </c>
      <c r="H50" s="57" t="s">
        <v>352</v>
      </c>
      <c r="I50" s="62">
        <v>12</v>
      </c>
      <c r="J50" s="48">
        <v>35.5</v>
      </c>
      <c r="K50" s="32">
        <v>7</v>
      </c>
      <c r="L50" s="84">
        <v>71.7</v>
      </c>
      <c r="M50" s="48">
        <v>50</v>
      </c>
      <c r="N50" s="84">
        <v>50</v>
      </c>
      <c r="O50" s="81">
        <v>37</v>
      </c>
      <c r="P50" s="81">
        <v>40</v>
      </c>
      <c r="Q50" s="81">
        <v>23</v>
      </c>
      <c r="R50" s="204">
        <f>AVERAGE($M50:$Q50)</f>
        <v>40</v>
      </c>
      <c r="S50" s="76">
        <f t="shared" si="7"/>
        <v>43.199999999999996</v>
      </c>
      <c r="U50" s="90"/>
    </row>
    <row r="51" spans="3:21" ht="15" customHeight="1">
      <c r="C51" s="61">
        <f t="shared" si="4"/>
        <v>45</v>
      </c>
      <c r="D51" s="57">
        <v>6</v>
      </c>
      <c r="E51" s="57" t="str">
        <f t="shared" si="5"/>
        <v>IDP-45</v>
      </c>
      <c r="F51" s="57" t="s">
        <v>350</v>
      </c>
      <c r="G51" s="57" t="s">
        <v>1</v>
      </c>
      <c r="H51" s="57" t="s">
        <v>352</v>
      </c>
      <c r="I51" s="62">
        <v>12</v>
      </c>
      <c r="J51" s="48">
        <v>38</v>
      </c>
      <c r="K51" s="32">
        <v>15.5</v>
      </c>
      <c r="L51" s="84">
        <v>115</v>
      </c>
      <c r="M51" s="48">
        <v>55</v>
      </c>
      <c r="N51" s="84">
        <v>50</v>
      </c>
      <c r="O51" s="81">
        <v>48</v>
      </c>
      <c r="P51" s="81">
        <v>38</v>
      </c>
      <c r="Q51" s="81">
        <v>28</v>
      </c>
      <c r="R51" s="171">
        <f t="shared" ref="R51:R58" si="8">_xlfn.RANK.EQ($L51,$L$7:$L$81)</f>
        <v>28</v>
      </c>
      <c r="S51" s="76">
        <f t="shared" si="7"/>
        <v>43.4</v>
      </c>
      <c r="U51" s="90"/>
    </row>
    <row r="52" spans="3:21" ht="15" customHeight="1">
      <c r="C52" s="61">
        <f t="shared" si="4"/>
        <v>46</v>
      </c>
      <c r="D52" s="57">
        <v>8</v>
      </c>
      <c r="E52" s="57" t="str">
        <f t="shared" si="5"/>
        <v>IDP-46</v>
      </c>
      <c r="F52" s="57" t="s">
        <v>321</v>
      </c>
      <c r="G52" s="57" t="s">
        <v>120</v>
      </c>
      <c r="H52" s="57" t="s">
        <v>343</v>
      </c>
      <c r="I52" s="62">
        <v>10</v>
      </c>
      <c r="J52" s="48">
        <v>106</v>
      </c>
      <c r="K52" s="32">
        <v>1</v>
      </c>
      <c r="L52" s="84">
        <v>120.4</v>
      </c>
      <c r="M52" s="48">
        <v>53</v>
      </c>
      <c r="N52" s="84">
        <v>35</v>
      </c>
      <c r="O52" s="81">
        <v>55</v>
      </c>
      <c r="P52" s="81">
        <v>65</v>
      </c>
      <c r="Q52" s="81">
        <v>45</v>
      </c>
      <c r="R52" s="171">
        <f t="shared" si="8"/>
        <v>19</v>
      </c>
      <c r="S52" s="76">
        <f t="shared" si="7"/>
        <v>43.4</v>
      </c>
      <c r="U52" s="90"/>
    </row>
    <row r="53" spans="3:21" ht="15" customHeight="1">
      <c r="C53" s="61">
        <f t="shared" si="4"/>
        <v>47</v>
      </c>
      <c r="D53" s="57">
        <v>6</v>
      </c>
      <c r="E53" s="57" t="str">
        <f t="shared" si="5"/>
        <v>IDP-47</v>
      </c>
      <c r="F53" s="57" t="s">
        <v>330</v>
      </c>
      <c r="G53" s="57" t="s">
        <v>32</v>
      </c>
      <c r="H53" s="57" t="s">
        <v>343</v>
      </c>
      <c r="I53" s="62">
        <v>6</v>
      </c>
      <c r="J53" s="48">
        <v>89</v>
      </c>
      <c r="K53" s="32">
        <v>2</v>
      </c>
      <c r="L53" s="84">
        <v>108.2</v>
      </c>
      <c r="M53" s="48">
        <v>46.1</v>
      </c>
      <c r="N53" s="84">
        <v>50</v>
      </c>
      <c r="O53" s="81">
        <v>32</v>
      </c>
      <c r="P53" s="81">
        <v>43</v>
      </c>
      <c r="Q53" s="81">
        <v>45</v>
      </c>
      <c r="R53" s="171">
        <f t="shared" si="8"/>
        <v>41</v>
      </c>
      <c r="S53" s="76">
        <f t="shared" si="7"/>
        <v>43.42</v>
      </c>
      <c r="U53" s="90"/>
    </row>
    <row r="54" spans="3:21" ht="15" customHeight="1">
      <c r="C54" s="61">
        <f t="shared" si="4"/>
        <v>48</v>
      </c>
      <c r="D54" s="57">
        <v>8</v>
      </c>
      <c r="E54" s="57" t="str">
        <f t="shared" si="5"/>
        <v>IDP-48</v>
      </c>
      <c r="F54" s="57" t="s">
        <v>347</v>
      </c>
      <c r="G54" s="57" t="s">
        <v>38</v>
      </c>
      <c r="H54" s="57" t="s">
        <v>352</v>
      </c>
      <c r="I54" s="62">
        <v>4</v>
      </c>
      <c r="J54" s="48">
        <v>48.5</v>
      </c>
      <c r="K54" s="32">
        <v>13</v>
      </c>
      <c r="L54" s="84">
        <v>114.5</v>
      </c>
      <c r="M54" s="48">
        <v>60</v>
      </c>
      <c r="N54" s="84">
        <v>50</v>
      </c>
      <c r="O54" s="81">
        <v>59</v>
      </c>
      <c r="P54" s="81">
        <v>35</v>
      </c>
      <c r="Q54" s="81">
        <v>36</v>
      </c>
      <c r="R54" s="171">
        <f t="shared" si="8"/>
        <v>29</v>
      </c>
      <c r="S54" s="76">
        <f t="shared" si="7"/>
        <v>46.2</v>
      </c>
      <c r="U54" s="90"/>
    </row>
    <row r="55" spans="3:21" ht="15" customHeight="1">
      <c r="C55" s="61">
        <f t="shared" si="4"/>
        <v>49</v>
      </c>
      <c r="D55" s="57">
        <v>7</v>
      </c>
      <c r="E55" s="57" t="str">
        <f t="shared" si="5"/>
        <v>IDP-49</v>
      </c>
      <c r="F55" s="57" t="s">
        <v>254</v>
      </c>
      <c r="G55" s="57" t="s">
        <v>31</v>
      </c>
      <c r="H55" s="57" t="s">
        <v>353</v>
      </c>
      <c r="I55" s="62">
        <v>12</v>
      </c>
      <c r="J55" s="48">
        <v>75.5</v>
      </c>
      <c r="K55" s="32">
        <v>3</v>
      </c>
      <c r="L55" s="84">
        <v>109.1</v>
      </c>
      <c r="M55" s="48">
        <v>44.9</v>
      </c>
      <c r="N55" s="84">
        <v>48</v>
      </c>
      <c r="O55" s="81">
        <v>63</v>
      </c>
      <c r="P55" s="81">
        <v>42</v>
      </c>
      <c r="Q55" s="81">
        <v>44</v>
      </c>
      <c r="R55" s="171">
        <f t="shared" si="8"/>
        <v>38</v>
      </c>
      <c r="S55" s="76">
        <f t="shared" si="7"/>
        <v>46.53</v>
      </c>
      <c r="U55" s="90"/>
    </row>
    <row r="56" spans="3:21" ht="15" customHeight="1">
      <c r="C56" s="61">
        <f t="shared" si="4"/>
        <v>50</v>
      </c>
      <c r="D56" s="57">
        <v>7</v>
      </c>
      <c r="E56" s="57" t="str">
        <f t="shared" si="5"/>
        <v>IDP-50</v>
      </c>
      <c r="F56" s="57" t="s">
        <v>259</v>
      </c>
      <c r="G56" s="57" t="s">
        <v>22</v>
      </c>
      <c r="H56" s="57" t="s">
        <v>343</v>
      </c>
      <c r="I56" s="62">
        <v>12</v>
      </c>
      <c r="J56" s="48">
        <v>76</v>
      </c>
      <c r="K56" s="32">
        <v>3</v>
      </c>
      <c r="L56" s="84">
        <v>91.3</v>
      </c>
      <c r="M56" s="48">
        <v>51.9</v>
      </c>
      <c r="N56" s="84">
        <v>29</v>
      </c>
      <c r="O56" s="81">
        <v>55</v>
      </c>
      <c r="P56" s="81">
        <v>54</v>
      </c>
      <c r="Q56" s="81">
        <v>45</v>
      </c>
      <c r="R56" s="171">
        <f t="shared" si="8"/>
        <v>54</v>
      </c>
      <c r="S56" s="76">
        <f t="shared" si="7"/>
        <v>47.03</v>
      </c>
      <c r="U56" s="90"/>
    </row>
    <row r="57" spans="3:21" ht="15" customHeight="1">
      <c r="C57" s="61">
        <f t="shared" si="4"/>
        <v>51</v>
      </c>
      <c r="D57" s="57">
        <v>8</v>
      </c>
      <c r="E57" s="57" t="str">
        <f t="shared" si="5"/>
        <v>IDP-51</v>
      </c>
      <c r="F57" s="57" t="s">
        <v>322</v>
      </c>
      <c r="G57" s="57" t="s">
        <v>42</v>
      </c>
      <c r="H57" s="57" t="s">
        <v>343</v>
      </c>
      <c r="I57" s="62">
        <v>4</v>
      </c>
      <c r="J57" s="48">
        <v>100</v>
      </c>
      <c r="K57" s="32">
        <v>3</v>
      </c>
      <c r="L57" s="84">
        <v>124.6</v>
      </c>
      <c r="M57" s="48">
        <v>58.6</v>
      </c>
      <c r="N57" s="84">
        <v>50</v>
      </c>
      <c r="O57" s="81">
        <v>61</v>
      </c>
      <c r="P57" s="81">
        <v>58</v>
      </c>
      <c r="Q57" s="81">
        <v>45</v>
      </c>
      <c r="R57" s="171">
        <f t="shared" si="8"/>
        <v>15</v>
      </c>
      <c r="S57" s="76">
        <f t="shared" si="7"/>
        <v>47.319999999999993</v>
      </c>
      <c r="U57" s="90"/>
    </row>
    <row r="58" spans="3:21" ht="15" customHeight="1">
      <c r="C58" s="61">
        <f t="shared" si="4"/>
        <v>52</v>
      </c>
      <c r="D58" s="57">
        <v>7</v>
      </c>
      <c r="E58" s="57" t="str">
        <f t="shared" si="5"/>
        <v>IDP-52</v>
      </c>
      <c r="F58" s="57" t="s">
        <v>324</v>
      </c>
      <c r="G58" s="57" t="s">
        <v>1</v>
      </c>
      <c r="H58" s="57" t="s">
        <v>343</v>
      </c>
      <c r="I58" s="62">
        <v>12</v>
      </c>
      <c r="J58" s="48">
        <v>108</v>
      </c>
      <c r="K58" s="32">
        <v>0</v>
      </c>
      <c r="L58" s="84">
        <v>110</v>
      </c>
      <c r="M58" s="48">
        <v>48.4</v>
      </c>
      <c r="N58" s="84">
        <v>50</v>
      </c>
      <c r="O58" s="81">
        <v>54</v>
      </c>
      <c r="P58" s="81">
        <v>57</v>
      </c>
      <c r="Q58" s="81">
        <v>45</v>
      </c>
      <c r="R58" s="171">
        <f t="shared" si="8"/>
        <v>35</v>
      </c>
      <c r="S58" s="76">
        <f t="shared" si="7"/>
        <v>48.08</v>
      </c>
      <c r="U58" s="90"/>
    </row>
    <row r="59" spans="3:21" ht="15" customHeight="1">
      <c r="C59" s="61">
        <f t="shared" si="4"/>
        <v>53</v>
      </c>
      <c r="D59" s="57">
        <v>8</v>
      </c>
      <c r="E59" s="57" t="str">
        <f t="shared" si="5"/>
        <v>IDP-53</v>
      </c>
      <c r="F59" s="57" t="s">
        <v>255</v>
      </c>
      <c r="G59" s="57" t="s">
        <v>51</v>
      </c>
      <c r="H59" s="57" t="s">
        <v>353</v>
      </c>
      <c r="I59" s="62">
        <v>5</v>
      </c>
      <c r="J59" s="48">
        <v>64.5</v>
      </c>
      <c r="K59" s="32">
        <v>0</v>
      </c>
      <c r="L59" s="84">
        <v>90.4</v>
      </c>
      <c r="M59" s="48">
        <v>51.3</v>
      </c>
      <c r="N59" s="84">
        <v>41</v>
      </c>
      <c r="O59" s="81">
        <v>55</v>
      </c>
      <c r="P59" s="81">
        <v>60</v>
      </c>
      <c r="Q59" s="81">
        <v>31</v>
      </c>
      <c r="R59" s="204">
        <f>AVERAGE($M59:$Q59)</f>
        <v>47.660000000000004</v>
      </c>
      <c r="S59" s="76">
        <f t="shared" si="7"/>
        <v>48.841999999999999</v>
      </c>
      <c r="U59" s="90"/>
    </row>
    <row r="60" spans="3:21" ht="15" customHeight="1">
      <c r="C60" s="61">
        <f t="shared" si="4"/>
        <v>54</v>
      </c>
      <c r="D60" s="57">
        <v>6</v>
      </c>
      <c r="E60" s="57" t="str">
        <f t="shared" si="5"/>
        <v>IDP-54</v>
      </c>
      <c r="F60" s="57" t="s">
        <v>337</v>
      </c>
      <c r="G60" s="57" t="s">
        <v>16</v>
      </c>
      <c r="H60" s="57" t="s">
        <v>343</v>
      </c>
      <c r="I60" s="62">
        <v>10</v>
      </c>
      <c r="J60" s="48">
        <v>82.5</v>
      </c>
      <c r="K60" s="32">
        <v>1</v>
      </c>
      <c r="L60" s="84">
        <v>90.5</v>
      </c>
      <c r="M60" s="48">
        <v>57.4</v>
      </c>
      <c r="N60" s="84">
        <v>50</v>
      </c>
      <c r="O60" s="81">
        <v>42</v>
      </c>
      <c r="P60" s="81">
        <v>37</v>
      </c>
      <c r="Q60" s="81">
        <v>45</v>
      </c>
      <c r="R60" s="171">
        <f t="shared" ref="R60:R70" si="9">_xlfn.RANK.EQ($L60,$L$7:$L$81)</f>
        <v>55</v>
      </c>
      <c r="S60" s="76">
        <f t="shared" si="7"/>
        <v>49.08</v>
      </c>
      <c r="U60" s="90"/>
    </row>
    <row r="61" spans="3:21" ht="15" customHeight="1">
      <c r="C61" s="61">
        <f t="shared" si="4"/>
        <v>55</v>
      </c>
      <c r="D61" s="57">
        <v>6</v>
      </c>
      <c r="E61" s="57" t="str">
        <f t="shared" si="5"/>
        <v>IDP-55</v>
      </c>
      <c r="F61" s="57" t="s">
        <v>253</v>
      </c>
      <c r="G61" s="57" t="s">
        <v>46</v>
      </c>
      <c r="H61" s="57" t="s">
        <v>352</v>
      </c>
      <c r="I61" s="62">
        <v>9</v>
      </c>
      <c r="J61" s="48">
        <v>40</v>
      </c>
      <c r="K61" s="32">
        <v>8</v>
      </c>
      <c r="L61" s="84">
        <v>78</v>
      </c>
      <c r="M61" s="48">
        <v>47.9</v>
      </c>
      <c r="N61" s="84">
        <v>50</v>
      </c>
      <c r="O61" s="81">
        <v>41</v>
      </c>
      <c r="P61" s="81">
        <v>46</v>
      </c>
      <c r="Q61" s="81">
        <v>37</v>
      </c>
      <c r="R61" s="171">
        <f t="shared" si="9"/>
        <v>61</v>
      </c>
      <c r="S61" s="76">
        <f t="shared" si="7"/>
        <v>49.18</v>
      </c>
      <c r="U61" s="90"/>
    </row>
    <row r="62" spans="3:21" ht="15" customHeight="1">
      <c r="C62" s="61">
        <f t="shared" si="4"/>
        <v>56</v>
      </c>
      <c r="D62" s="57">
        <v>7</v>
      </c>
      <c r="E62" s="57" t="str">
        <f t="shared" si="5"/>
        <v>IDP-56</v>
      </c>
      <c r="F62" s="57" t="s">
        <v>331</v>
      </c>
      <c r="G62" s="57" t="s">
        <v>38</v>
      </c>
      <c r="H62" s="57" t="s">
        <v>343</v>
      </c>
      <c r="I62" s="62">
        <v>4</v>
      </c>
      <c r="J62" s="48">
        <v>104.5</v>
      </c>
      <c r="K62" s="32">
        <v>0</v>
      </c>
      <c r="L62" s="84">
        <v>108.5</v>
      </c>
      <c r="M62" s="48">
        <v>60</v>
      </c>
      <c r="N62" s="84">
        <v>50</v>
      </c>
      <c r="O62" s="81">
        <v>51</v>
      </c>
      <c r="P62" s="81">
        <v>50</v>
      </c>
      <c r="Q62" s="81">
        <v>45</v>
      </c>
      <c r="R62" s="171">
        <f t="shared" si="9"/>
        <v>39</v>
      </c>
      <c r="S62" s="76">
        <f t="shared" si="7"/>
        <v>49.7</v>
      </c>
      <c r="U62" s="90"/>
    </row>
    <row r="63" spans="3:21" ht="15" customHeight="1">
      <c r="C63" s="61">
        <f t="shared" si="4"/>
        <v>57</v>
      </c>
      <c r="D63" s="57">
        <v>7</v>
      </c>
      <c r="E63" s="57" t="str">
        <f t="shared" si="5"/>
        <v>IDP-57</v>
      </c>
      <c r="F63" s="57" t="s">
        <v>251</v>
      </c>
      <c r="G63" s="57" t="s">
        <v>40</v>
      </c>
      <c r="H63" s="57" t="s">
        <v>352</v>
      </c>
      <c r="I63" s="62">
        <v>5</v>
      </c>
      <c r="J63" s="48">
        <v>44.5</v>
      </c>
      <c r="K63" s="32">
        <v>7.5</v>
      </c>
      <c r="L63" s="84">
        <v>80.5</v>
      </c>
      <c r="M63" s="48">
        <v>45.2</v>
      </c>
      <c r="N63" s="84">
        <v>50</v>
      </c>
      <c r="O63" s="81">
        <v>52</v>
      </c>
      <c r="P63" s="81">
        <v>45</v>
      </c>
      <c r="Q63" s="81">
        <v>45</v>
      </c>
      <c r="R63" s="171">
        <f t="shared" si="9"/>
        <v>59</v>
      </c>
      <c r="S63" s="76">
        <f t="shared" si="7"/>
        <v>50.14</v>
      </c>
      <c r="U63" s="90"/>
    </row>
    <row r="64" spans="3:21" ht="15" customHeight="1">
      <c r="C64" s="61">
        <f t="shared" si="4"/>
        <v>58</v>
      </c>
      <c r="D64" s="57">
        <v>8</v>
      </c>
      <c r="E64" s="57" t="str">
        <f t="shared" si="5"/>
        <v>IDP-58</v>
      </c>
      <c r="F64" s="57" t="s">
        <v>262</v>
      </c>
      <c r="G64" s="57" t="s">
        <v>1</v>
      </c>
      <c r="H64" s="57" t="s">
        <v>353</v>
      </c>
      <c r="I64" s="62">
        <v>12</v>
      </c>
      <c r="J64" s="48">
        <v>79.5</v>
      </c>
      <c r="K64" s="32">
        <v>3</v>
      </c>
      <c r="L64" s="84">
        <v>101.1</v>
      </c>
      <c r="M64" s="48">
        <v>51.4</v>
      </c>
      <c r="N64" s="84">
        <v>50</v>
      </c>
      <c r="O64" s="81">
        <v>55</v>
      </c>
      <c r="P64" s="81">
        <v>56</v>
      </c>
      <c r="Q64" s="81">
        <v>45</v>
      </c>
      <c r="R64" s="171">
        <f t="shared" si="9"/>
        <v>47</v>
      </c>
      <c r="S64" s="76">
        <f t="shared" si="7"/>
        <v>51.08</v>
      </c>
      <c r="U64" s="90"/>
    </row>
    <row r="65" spans="3:21" ht="15" customHeight="1">
      <c r="C65" s="61">
        <f t="shared" si="4"/>
        <v>59</v>
      </c>
      <c r="D65" s="57">
        <v>8</v>
      </c>
      <c r="E65" s="57" t="str">
        <f t="shared" si="5"/>
        <v>IDP-59</v>
      </c>
      <c r="F65" s="57" t="s">
        <v>340</v>
      </c>
      <c r="G65" s="57" t="s">
        <v>29</v>
      </c>
      <c r="H65" s="57" t="s">
        <v>343</v>
      </c>
      <c r="I65" s="62">
        <v>8</v>
      </c>
      <c r="J65" s="48">
        <v>48</v>
      </c>
      <c r="K65" s="32">
        <v>5.5</v>
      </c>
      <c r="L65" s="84">
        <v>80.3</v>
      </c>
      <c r="M65" s="48">
        <v>60</v>
      </c>
      <c r="N65" s="84">
        <v>27</v>
      </c>
      <c r="O65" s="81">
        <v>60</v>
      </c>
      <c r="P65" s="81">
        <v>60</v>
      </c>
      <c r="Q65" s="81">
        <v>45</v>
      </c>
      <c r="R65" s="171">
        <f t="shared" si="9"/>
        <v>60</v>
      </c>
      <c r="S65" s="76">
        <f t="shared" si="7"/>
        <v>51</v>
      </c>
      <c r="U65" s="90"/>
    </row>
    <row r="66" spans="3:21" ht="15" customHeight="1">
      <c r="C66" s="61">
        <f t="shared" si="4"/>
        <v>60</v>
      </c>
      <c r="D66" s="57">
        <v>7</v>
      </c>
      <c r="E66" s="57" t="str">
        <f t="shared" si="5"/>
        <v>IDP-60</v>
      </c>
      <c r="F66" s="57" t="s">
        <v>264</v>
      </c>
      <c r="G66" s="57" t="s">
        <v>32</v>
      </c>
      <c r="H66" s="57" t="s">
        <v>352</v>
      </c>
      <c r="I66" s="62">
        <v>6</v>
      </c>
      <c r="J66" s="48">
        <v>48</v>
      </c>
      <c r="K66" s="32">
        <v>7.5</v>
      </c>
      <c r="L66" s="84">
        <v>84</v>
      </c>
      <c r="M66" s="48">
        <v>60</v>
      </c>
      <c r="N66" s="84">
        <v>46</v>
      </c>
      <c r="O66" s="81">
        <v>46</v>
      </c>
      <c r="P66" s="81">
        <v>47</v>
      </c>
      <c r="Q66" s="81">
        <v>45</v>
      </c>
      <c r="R66" s="171">
        <f t="shared" si="9"/>
        <v>57</v>
      </c>
      <c r="S66" s="76">
        <f t="shared" si="7"/>
        <v>51.099999999999994</v>
      </c>
      <c r="U66" s="90"/>
    </row>
    <row r="67" spans="3:21" ht="15" customHeight="1">
      <c r="C67" s="61">
        <f t="shared" si="4"/>
        <v>61</v>
      </c>
      <c r="D67" s="57">
        <v>8</v>
      </c>
      <c r="E67" s="57" t="str">
        <f t="shared" si="5"/>
        <v>IDP-61</v>
      </c>
      <c r="F67" s="57" t="s">
        <v>336</v>
      </c>
      <c r="G67" s="57" t="s">
        <v>52</v>
      </c>
      <c r="H67" s="57" t="s">
        <v>343</v>
      </c>
      <c r="I67" s="62">
        <v>10</v>
      </c>
      <c r="J67" s="48">
        <v>97</v>
      </c>
      <c r="K67" s="32">
        <v>0.5</v>
      </c>
      <c r="L67" s="84">
        <v>110</v>
      </c>
      <c r="M67" s="48">
        <v>61</v>
      </c>
      <c r="N67" s="84">
        <v>50</v>
      </c>
      <c r="O67" s="81">
        <v>65</v>
      </c>
      <c r="P67" s="81">
        <v>51</v>
      </c>
      <c r="Q67" s="81">
        <v>45</v>
      </c>
      <c r="R67" s="171">
        <f t="shared" si="9"/>
        <v>35</v>
      </c>
      <c r="S67" s="76">
        <f t="shared" si="7"/>
        <v>51.35</v>
      </c>
      <c r="U67" s="90"/>
    </row>
    <row r="68" spans="3:21" ht="15" customHeight="1">
      <c r="C68" s="61">
        <f t="shared" si="4"/>
        <v>62</v>
      </c>
      <c r="D68" s="57">
        <v>8</v>
      </c>
      <c r="E68" s="57" t="str">
        <f t="shared" si="5"/>
        <v>IDP-62</v>
      </c>
      <c r="F68" s="57" t="s">
        <v>327</v>
      </c>
      <c r="G68" s="57" t="s">
        <v>25</v>
      </c>
      <c r="H68" s="57" t="s">
        <v>343</v>
      </c>
      <c r="I68" s="62">
        <v>7</v>
      </c>
      <c r="J68" s="48">
        <v>59</v>
      </c>
      <c r="K68" s="32">
        <v>13</v>
      </c>
      <c r="L68" s="84">
        <v>123</v>
      </c>
      <c r="M68" s="48">
        <v>70</v>
      </c>
      <c r="N68" s="84">
        <v>50</v>
      </c>
      <c r="O68" s="81">
        <v>70</v>
      </c>
      <c r="P68" s="81">
        <v>65</v>
      </c>
      <c r="Q68" s="81">
        <v>45</v>
      </c>
      <c r="R68" s="171">
        <f t="shared" si="9"/>
        <v>16</v>
      </c>
      <c r="S68" s="76">
        <f t="shared" si="7"/>
        <v>52.2</v>
      </c>
      <c r="U68" s="90"/>
    </row>
    <row r="69" spans="3:21" ht="15" customHeight="1">
      <c r="C69" s="61">
        <f t="shared" si="4"/>
        <v>63</v>
      </c>
      <c r="D69" s="57">
        <v>8</v>
      </c>
      <c r="E69" s="57" t="str">
        <f t="shared" si="5"/>
        <v>IDP-63</v>
      </c>
      <c r="F69" s="57" t="s">
        <v>339</v>
      </c>
      <c r="G69" s="57" t="s">
        <v>44</v>
      </c>
      <c r="H69" s="57" t="s">
        <v>343</v>
      </c>
      <c r="I69" s="62">
        <v>6</v>
      </c>
      <c r="J69" s="48">
        <v>107.5</v>
      </c>
      <c r="K69" s="32">
        <v>0</v>
      </c>
      <c r="L69" s="84">
        <v>112.5</v>
      </c>
      <c r="M69" s="48">
        <v>70</v>
      </c>
      <c r="N69" s="84">
        <v>43</v>
      </c>
      <c r="O69" s="81">
        <v>60</v>
      </c>
      <c r="P69" s="81">
        <v>65</v>
      </c>
      <c r="Q69" s="81">
        <v>45</v>
      </c>
      <c r="R69" s="171">
        <f t="shared" si="9"/>
        <v>33</v>
      </c>
      <c r="S69" s="76">
        <f t="shared" si="7"/>
        <v>52.35</v>
      </c>
      <c r="U69" s="90"/>
    </row>
    <row r="70" spans="3:21" ht="15" customHeight="1">
      <c r="C70" s="61">
        <f t="shared" si="4"/>
        <v>64</v>
      </c>
      <c r="D70" s="57">
        <v>8</v>
      </c>
      <c r="E70" s="57" t="str">
        <f t="shared" si="5"/>
        <v>IDP-64</v>
      </c>
      <c r="F70" s="57" t="s">
        <v>335</v>
      </c>
      <c r="G70" s="57" t="s">
        <v>52</v>
      </c>
      <c r="H70" s="57" t="s">
        <v>343</v>
      </c>
      <c r="I70" s="62">
        <v>10</v>
      </c>
      <c r="J70" s="48">
        <v>38.5</v>
      </c>
      <c r="K70" s="32">
        <v>14.5</v>
      </c>
      <c r="L70" s="84">
        <v>118</v>
      </c>
      <c r="M70" s="48">
        <v>70</v>
      </c>
      <c r="N70" s="84">
        <v>50</v>
      </c>
      <c r="O70" s="81">
        <v>70</v>
      </c>
      <c r="P70" s="81">
        <v>62</v>
      </c>
      <c r="Q70" s="81">
        <v>45</v>
      </c>
      <c r="R70" s="171">
        <f t="shared" si="9"/>
        <v>22</v>
      </c>
      <c r="S70" s="76">
        <f t="shared" si="7"/>
        <v>52.949999999999996</v>
      </c>
      <c r="U70" s="90"/>
    </row>
    <row r="71" spans="3:21" ht="15" customHeight="1">
      <c r="C71" s="61">
        <f t="shared" si="4"/>
        <v>65</v>
      </c>
      <c r="D71" s="57">
        <v>8</v>
      </c>
      <c r="E71" s="57" t="str">
        <f t="shared" ref="E71:E81" si="10">CONCATENATE($A$1&amp;"-"&amp;$C71)</f>
        <v>IDP-65</v>
      </c>
      <c r="F71" s="57" t="s">
        <v>351</v>
      </c>
      <c r="G71" s="57" t="s">
        <v>38</v>
      </c>
      <c r="H71" s="57" t="s">
        <v>352</v>
      </c>
      <c r="I71" s="62">
        <v>4</v>
      </c>
      <c r="J71" s="48"/>
      <c r="K71" s="32"/>
      <c r="L71" s="84"/>
      <c r="M71" s="48">
        <v>60</v>
      </c>
      <c r="N71" s="84">
        <v>50</v>
      </c>
      <c r="O71" s="81">
        <v>60</v>
      </c>
      <c r="P71" s="81">
        <v>48</v>
      </c>
      <c r="Q71" s="81">
        <v>45</v>
      </c>
      <c r="R71" s="204">
        <f>AVERAGE($M71:$Q71)</f>
        <v>52.6</v>
      </c>
      <c r="S71" s="76">
        <f t="shared" ref="S71:S81" si="11">SUMPRODUCT($M$1:$R$1,$M71:$R71)</f>
        <v>53.470000000000006</v>
      </c>
      <c r="U71" s="90"/>
    </row>
    <row r="72" spans="3:21" ht="15" customHeight="1">
      <c r="C72" s="61">
        <f t="shared" si="4"/>
        <v>66</v>
      </c>
      <c r="D72" s="57">
        <v>8</v>
      </c>
      <c r="E72" s="57" t="str">
        <f t="shared" si="10"/>
        <v>IDP-66</v>
      </c>
      <c r="F72" s="57" t="s">
        <v>260</v>
      </c>
      <c r="G72" s="57" t="s">
        <v>31</v>
      </c>
      <c r="H72" s="57" t="s">
        <v>343</v>
      </c>
      <c r="I72" s="62">
        <v>12</v>
      </c>
      <c r="J72" s="48">
        <v>84</v>
      </c>
      <c r="K72" s="32">
        <v>1</v>
      </c>
      <c r="L72" s="84">
        <v>98.3</v>
      </c>
      <c r="M72" s="48">
        <v>52.4</v>
      </c>
      <c r="N72" s="84">
        <v>50</v>
      </c>
      <c r="O72" s="81">
        <v>66</v>
      </c>
      <c r="P72" s="81">
        <v>60</v>
      </c>
      <c r="Q72" s="81">
        <v>41</v>
      </c>
      <c r="R72" s="171">
        <f>_xlfn.RANK.EQ($L72,$L$7:$L$81)</f>
        <v>49</v>
      </c>
      <c r="S72" s="76">
        <f t="shared" si="11"/>
        <v>53.730000000000004</v>
      </c>
      <c r="U72" s="90"/>
    </row>
    <row r="73" spans="3:21" ht="15" customHeight="1">
      <c r="C73" s="61">
        <f t="shared" si="4"/>
        <v>67</v>
      </c>
      <c r="D73" s="57">
        <v>8</v>
      </c>
      <c r="E73" s="57" t="str">
        <f t="shared" si="10"/>
        <v>IDP-67</v>
      </c>
      <c r="F73" s="57" t="s">
        <v>333</v>
      </c>
      <c r="G73" s="57" t="s">
        <v>6</v>
      </c>
      <c r="H73" s="57" t="s">
        <v>343</v>
      </c>
      <c r="I73" s="62">
        <v>10</v>
      </c>
      <c r="J73" s="48">
        <v>83</v>
      </c>
      <c r="K73" s="32">
        <v>1.5</v>
      </c>
      <c r="L73" s="84">
        <v>94</v>
      </c>
      <c r="M73" s="48">
        <v>55.7</v>
      </c>
      <c r="N73" s="84">
        <v>50</v>
      </c>
      <c r="O73" s="81">
        <v>60</v>
      </c>
      <c r="P73" s="81">
        <v>65</v>
      </c>
      <c r="Q73" s="81">
        <v>45</v>
      </c>
      <c r="R73" s="171">
        <f>_xlfn.RANK.EQ($L73,$L$7:$L$81)</f>
        <v>50</v>
      </c>
      <c r="S73" s="76">
        <f t="shared" si="11"/>
        <v>54.64</v>
      </c>
      <c r="U73" s="90"/>
    </row>
    <row r="74" spans="3:21" ht="15" customHeight="1">
      <c r="C74" s="61">
        <f t="shared" si="4"/>
        <v>68</v>
      </c>
      <c r="D74" s="57">
        <v>8</v>
      </c>
      <c r="E74" s="57" t="str">
        <f t="shared" si="10"/>
        <v>IDP-68</v>
      </c>
      <c r="F74" s="57" t="s">
        <v>329</v>
      </c>
      <c r="G74" s="57" t="s">
        <v>48</v>
      </c>
      <c r="H74" s="57" t="s">
        <v>343</v>
      </c>
      <c r="I74" s="62">
        <v>11</v>
      </c>
      <c r="J74" s="48">
        <v>91</v>
      </c>
      <c r="K74" s="32">
        <v>4.5</v>
      </c>
      <c r="L74" s="84">
        <v>111</v>
      </c>
      <c r="M74" s="48">
        <v>70</v>
      </c>
      <c r="N74" s="84">
        <v>50</v>
      </c>
      <c r="O74" s="81">
        <v>70.400000000000006</v>
      </c>
      <c r="P74" s="81">
        <v>61</v>
      </c>
      <c r="Q74" s="81">
        <v>45</v>
      </c>
      <c r="R74" s="171">
        <f>_xlfn.RANK.EQ($L74,$L$7:$L$81)</f>
        <v>34</v>
      </c>
      <c r="S74" s="76">
        <f t="shared" si="11"/>
        <v>55.260000000000005</v>
      </c>
      <c r="U74" s="90"/>
    </row>
    <row r="75" spans="3:21" ht="15" customHeight="1">
      <c r="C75" s="61">
        <f t="shared" si="4"/>
        <v>69</v>
      </c>
      <c r="D75" s="57">
        <v>8</v>
      </c>
      <c r="E75" s="57" t="str">
        <f t="shared" si="10"/>
        <v>IDP-69</v>
      </c>
      <c r="F75" s="57" t="s">
        <v>258</v>
      </c>
      <c r="G75" s="57" t="s">
        <v>46</v>
      </c>
      <c r="H75" s="57" t="s">
        <v>343</v>
      </c>
      <c r="I75" s="62">
        <v>9</v>
      </c>
      <c r="J75" s="48">
        <v>72</v>
      </c>
      <c r="K75" s="32">
        <v>0</v>
      </c>
      <c r="L75" s="84">
        <v>74</v>
      </c>
      <c r="M75" s="48">
        <v>68.400000000000006</v>
      </c>
      <c r="N75" s="84">
        <v>50</v>
      </c>
      <c r="O75" s="81">
        <v>53</v>
      </c>
      <c r="P75" s="81">
        <v>59</v>
      </c>
      <c r="Q75" s="81">
        <v>45</v>
      </c>
      <c r="R75" s="204">
        <f>AVERAGE($M75:$Q75)</f>
        <v>55.08</v>
      </c>
      <c r="S75" s="76">
        <f t="shared" si="11"/>
        <v>56.245999999999995</v>
      </c>
      <c r="U75" s="90"/>
    </row>
    <row r="76" spans="3:21" ht="15" customHeight="1">
      <c r="C76" s="61">
        <f t="shared" si="4"/>
        <v>70</v>
      </c>
      <c r="D76" s="57">
        <v>8</v>
      </c>
      <c r="E76" s="57" t="str">
        <f t="shared" si="10"/>
        <v>IDP-70</v>
      </c>
      <c r="F76" s="57" t="s">
        <v>334</v>
      </c>
      <c r="G76" s="57" t="s">
        <v>16</v>
      </c>
      <c r="H76" s="57" t="s">
        <v>343</v>
      </c>
      <c r="I76" s="62">
        <v>10</v>
      </c>
      <c r="J76" s="48">
        <v>82</v>
      </c>
      <c r="K76" s="32">
        <v>2</v>
      </c>
      <c r="L76" s="84">
        <v>92</v>
      </c>
      <c r="M76" s="48">
        <v>64.5</v>
      </c>
      <c r="N76" s="84">
        <v>50</v>
      </c>
      <c r="O76" s="81">
        <v>65</v>
      </c>
      <c r="P76" s="81">
        <v>65</v>
      </c>
      <c r="Q76" s="81">
        <v>45</v>
      </c>
      <c r="R76" s="171">
        <f>_xlfn.RANK.EQ($L76,$L$7:$L$81)</f>
        <v>53</v>
      </c>
      <c r="S76" s="76">
        <f t="shared" si="11"/>
        <v>57.75</v>
      </c>
      <c r="U76" s="90"/>
    </row>
    <row r="77" spans="3:21" ht="15" customHeight="1">
      <c r="C77" s="61">
        <f t="shared" si="4"/>
        <v>71</v>
      </c>
      <c r="D77" s="57">
        <v>8</v>
      </c>
      <c r="E77" s="57" t="str">
        <f t="shared" si="10"/>
        <v>IDP-71</v>
      </c>
      <c r="F77" s="57" t="s">
        <v>338</v>
      </c>
      <c r="G77" s="57" t="s">
        <v>22</v>
      </c>
      <c r="H77" s="57" t="s">
        <v>343</v>
      </c>
      <c r="I77" s="62">
        <v>12</v>
      </c>
      <c r="J77" s="48">
        <v>43.5</v>
      </c>
      <c r="K77" s="32">
        <v>13</v>
      </c>
      <c r="L77" s="84">
        <v>103.5</v>
      </c>
      <c r="M77" s="48">
        <v>70</v>
      </c>
      <c r="N77" s="84">
        <v>50</v>
      </c>
      <c r="O77" s="81">
        <v>70.5</v>
      </c>
      <c r="P77" s="81">
        <v>65</v>
      </c>
      <c r="Q77" s="81">
        <v>45</v>
      </c>
      <c r="R77" s="171">
        <f>_xlfn.RANK.EQ($L77,$L$7:$L$81)</f>
        <v>46</v>
      </c>
      <c r="S77" s="76">
        <f t="shared" si="11"/>
        <v>58.275000000000006</v>
      </c>
      <c r="U77" s="90"/>
    </row>
    <row r="78" spans="3:21" ht="15" customHeight="1">
      <c r="C78" s="61">
        <f t="shared" si="4"/>
        <v>72</v>
      </c>
      <c r="D78" s="57">
        <v>8</v>
      </c>
      <c r="E78" s="57" t="str">
        <f t="shared" si="10"/>
        <v>IDP-72</v>
      </c>
      <c r="F78" s="57" t="s">
        <v>430</v>
      </c>
      <c r="G78" s="57" t="s">
        <v>34</v>
      </c>
      <c r="H78" s="57" t="s">
        <v>343</v>
      </c>
      <c r="I78" s="62">
        <v>6</v>
      </c>
      <c r="J78" s="48">
        <v>50</v>
      </c>
      <c r="K78" s="32">
        <v>3</v>
      </c>
      <c r="L78" s="84">
        <v>62</v>
      </c>
      <c r="M78" s="48">
        <v>70</v>
      </c>
      <c r="N78" s="84">
        <v>50</v>
      </c>
      <c r="O78" s="81">
        <v>70.2</v>
      </c>
      <c r="P78" s="81">
        <v>65</v>
      </c>
      <c r="Q78" s="81">
        <v>45</v>
      </c>
      <c r="R78" s="171">
        <f>_xlfn.RANK.EQ($L78,$L$7:$L$81)</f>
        <v>65</v>
      </c>
      <c r="S78" s="76">
        <f t="shared" si="11"/>
        <v>62.03</v>
      </c>
      <c r="U78" s="90"/>
    </row>
    <row r="79" spans="3:21" ht="15" customHeight="1">
      <c r="C79" s="61">
        <f t="shared" si="4"/>
        <v>73</v>
      </c>
      <c r="D79" s="57">
        <v>8</v>
      </c>
      <c r="E79" s="57" t="str">
        <f t="shared" si="10"/>
        <v>IDP-73</v>
      </c>
      <c r="F79" s="57" t="s">
        <v>341</v>
      </c>
      <c r="G79" s="57" t="s">
        <v>27</v>
      </c>
      <c r="H79" s="57" t="s">
        <v>343</v>
      </c>
      <c r="I79" s="62">
        <v>12</v>
      </c>
      <c r="J79" s="48">
        <v>40.5</v>
      </c>
      <c r="K79" s="32">
        <v>0</v>
      </c>
      <c r="L79" s="84">
        <v>45.1</v>
      </c>
      <c r="M79" s="48">
        <v>70</v>
      </c>
      <c r="N79" s="84">
        <v>50</v>
      </c>
      <c r="O79" s="81">
        <v>70.099999999999994</v>
      </c>
      <c r="P79" s="81">
        <v>65</v>
      </c>
      <c r="Q79" s="81">
        <v>45</v>
      </c>
      <c r="R79" s="204">
        <f>AVERAGE($M79:$Q79)</f>
        <v>60.02</v>
      </c>
      <c r="S79" s="76">
        <f t="shared" si="11"/>
        <v>61.019000000000005</v>
      </c>
      <c r="U79" s="90"/>
    </row>
    <row r="80" spans="3:21" ht="15" customHeight="1">
      <c r="C80" s="61">
        <f t="shared" si="4"/>
        <v>74</v>
      </c>
      <c r="D80" s="57">
        <v>8</v>
      </c>
      <c r="E80" s="57" t="str">
        <f t="shared" si="10"/>
        <v>IDP-74</v>
      </c>
      <c r="F80" s="57" t="s">
        <v>332</v>
      </c>
      <c r="G80" s="57" t="s">
        <v>12</v>
      </c>
      <c r="H80" s="57" t="s">
        <v>343</v>
      </c>
      <c r="I80" s="62">
        <v>11</v>
      </c>
      <c r="J80" s="48">
        <v>19</v>
      </c>
      <c r="K80" s="32">
        <v>0</v>
      </c>
      <c r="L80" s="84">
        <v>19</v>
      </c>
      <c r="M80" s="48">
        <v>70</v>
      </c>
      <c r="N80" s="84">
        <v>50</v>
      </c>
      <c r="O80" s="81">
        <v>70.3</v>
      </c>
      <c r="P80" s="81">
        <v>65</v>
      </c>
      <c r="Q80" s="81">
        <v>45</v>
      </c>
      <c r="R80" s="204">
        <f>AVERAGE($M80:$Q80)</f>
        <v>60.06</v>
      </c>
      <c r="S80" s="76">
        <f t="shared" si="11"/>
        <v>61.057000000000002</v>
      </c>
      <c r="U80" s="90"/>
    </row>
    <row r="81" spans="1:21" ht="15" customHeight="1" thickBot="1">
      <c r="C81" s="63">
        <f t="shared" si="4"/>
        <v>75</v>
      </c>
      <c r="D81" s="58">
        <v>8</v>
      </c>
      <c r="E81" s="58" t="str">
        <f t="shared" si="10"/>
        <v>IDP-75</v>
      </c>
      <c r="F81" s="58" t="s">
        <v>342</v>
      </c>
      <c r="G81" s="58" t="s">
        <v>44</v>
      </c>
      <c r="H81" s="58" t="s">
        <v>343</v>
      </c>
      <c r="I81" s="64">
        <v>6</v>
      </c>
      <c r="J81" s="50">
        <v>24.5</v>
      </c>
      <c r="K81" s="32">
        <v>0</v>
      </c>
      <c r="L81" s="85">
        <v>24.5</v>
      </c>
      <c r="M81" s="50">
        <v>70</v>
      </c>
      <c r="N81" s="85">
        <v>50</v>
      </c>
      <c r="O81" s="82">
        <v>70.599999999999994</v>
      </c>
      <c r="P81" s="82">
        <v>65</v>
      </c>
      <c r="Q81" s="82">
        <v>45</v>
      </c>
      <c r="R81" s="204">
        <f>AVERAGE($M81:$Q81)</f>
        <v>60.120000000000005</v>
      </c>
      <c r="S81" s="78">
        <f t="shared" si="11"/>
        <v>61.113999999999997</v>
      </c>
      <c r="U81" s="90"/>
    </row>
    <row r="82" spans="1:21">
      <c r="A82" s="8" t="s">
        <v>69</v>
      </c>
    </row>
    <row r="84" spans="1:21">
      <c r="U84" s="202"/>
    </row>
    <row r="85" spans="1:21">
      <c r="U85" s="29"/>
    </row>
    <row r="86" spans="1:21">
      <c r="U86" s="29"/>
    </row>
    <row r="87" spans="1:21">
      <c r="U87" s="29"/>
    </row>
    <row r="88" spans="1:21">
      <c r="U88" s="29"/>
    </row>
    <row r="89" spans="1:21">
      <c r="U89" s="29"/>
    </row>
  </sheetData>
  <sortState xmlns:xlrd2="http://schemas.microsoft.com/office/spreadsheetml/2017/richdata2" ref="D7:S81">
    <sortCondition ref="S7:S81"/>
  </sortState>
  <conditionalFormatting sqref="C7:I81 M7:S81">
    <cfRule type="expression" dxfId="1" priority="165">
      <formula>MOD(ROW(),2)</formula>
    </cfRule>
  </conditionalFormatting>
  <conditionalFormatting sqref="S7:S81">
    <cfRule type="colorScale" priority="21">
      <colorScale>
        <cfvo type="min"/>
        <cfvo type="percentile" val="50"/>
        <cfvo type="max"/>
        <color rgb="FF63BE7B"/>
        <color rgb="FFFFEB84"/>
        <color rgb="FFF8696B"/>
      </colorScale>
    </cfRule>
  </conditionalFormatting>
  <conditionalFormatting sqref="J7:L81">
    <cfRule type="expression" dxfId="0" priority="8">
      <formula>MOD(ROW(),2)</formula>
    </cfRule>
  </conditionalFormatting>
  <conditionalFormatting sqref="J7:J81">
    <cfRule type="colorScale" priority="7">
      <colorScale>
        <cfvo type="min"/>
        <cfvo type="percentile" val="50"/>
        <cfvo type="max"/>
        <color rgb="FFF8696B"/>
        <color rgb="FFFFEB84"/>
        <color rgb="FF63BE7B"/>
      </colorScale>
    </cfRule>
  </conditionalFormatting>
  <conditionalFormatting sqref="K7:K81">
    <cfRule type="colorScale" priority="6">
      <colorScale>
        <cfvo type="min"/>
        <cfvo type="percentile" val="50"/>
        <cfvo type="max"/>
        <color rgb="FFF8696B"/>
        <color rgb="FFFFEB84"/>
        <color rgb="FF63BE7B"/>
      </colorScale>
    </cfRule>
  </conditionalFormatting>
  <conditionalFormatting sqref="L7:L81">
    <cfRule type="colorScale" priority="5">
      <colorScale>
        <cfvo type="min"/>
        <cfvo type="percentile" val="50"/>
        <cfvo type="max"/>
        <color rgb="FFF8696B"/>
        <color rgb="FFFFEB84"/>
        <color rgb="FF63BE7B"/>
      </colorScale>
    </cfRule>
  </conditionalFormatting>
  <printOptions horizontalCentered="1"/>
  <pageMargins left="0.25" right="0.25" top="0.5" bottom="0.5" header="0" footer="0"/>
  <pageSetup paperSize="17" scale="73" fitToHeight="0"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ED24-149E-4643-B98C-6E67138BCBA1}">
  <sheetPr>
    <tabColor rgb="FFC00000"/>
  </sheetPr>
  <dimension ref="C1:AF38"/>
  <sheetViews>
    <sheetView topLeftCell="A4" workbookViewId="0">
      <selection activeCell="D29" sqref="D29"/>
    </sheetView>
  </sheetViews>
  <sheetFormatPr baseColWidth="10" defaultRowHeight="15"/>
  <cols>
    <col min="2" max="2" width="1.5" customWidth="1"/>
    <col min="3" max="3" width="8.83203125"/>
    <col min="4" max="4" width="15.83203125" customWidth="1"/>
    <col min="7" max="8" width="8.83203125"/>
    <col min="10" max="11" width="8.83203125"/>
    <col min="12" max="12" width="7.83203125" customWidth="1"/>
    <col min="18" max="18" width="140.6640625" customWidth="1"/>
    <col min="19" max="19" width="2" customWidth="1"/>
  </cols>
  <sheetData>
    <row r="1" spans="3:32">
      <c r="H1" s="202">
        <f>SUM(H4:H38)</f>
        <v>147</v>
      </c>
      <c r="I1" s="202">
        <f>SUM(I4:I38)</f>
        <v>105</v>
      </c>
      <c r="L1" s="202" t="s">
        <v>396</v>
      </c>
      <c r="M1" s="202">
        <f>SUMIFS($H$3:$H$36,$L$3:$L$36,$L$1)</f>
        <v>57</v>
      </c>
    </row>
    <row r="2" spans="3:32" ht="16" thickBot="1">
      <c r="M2" s="211"/>
      <c r="N2" s="211"/>
      <c r="O2" s="211"/>
      <c r="P2" s="211"/>
      <c r="Q2" s="211"/>
    </row>
    <row r="3" spans="3:32" ht="18" thickBot="1">
      <c r="C3" s="206" t="s">
        <v>60</v>
      </c>
      <c r="D3" s="4" t="s">
        <v>265</v>
      </c>
      <c r="E3" s="4" t="s">
        <v>280</v>
      </c>
      <c r="F3" s="4" t="s">
        <v>554</v>
      </c>
      <c r="G3" s="4" t="s">
        <v>518</v>
      </c>
      <c r="H3" s="4" t="s">
        <v>521</v>
      </c>
      <c r="I3" s="4" t="s">
        <v>676</v>
      </c>
      <c r="J3" s="4" t="s">
        <v>63</v>
      </c>
      <c r="K3" s="4" t="s">
        <v>64</v>
      </c>
      <c r="L3" s="4" t="s">
        <v>536</v>
      </c>
      <c r="M3" s="4" t="s">
        <v>561</v>
      </c>
      <c r="N3" s="4" t="s">
        <v>537</v>
      </c>
      <c r="O3" s="4" t="s">
        <v>537</v>
      </c>
      <c r="P3" s="4" t="s">
        <v>537</v>
      </c>
      <c r="Q3" s="4" t="s">
        <v>537</v>
      </c>
      <c r="R3" s="4" t="s">
        <v>533</v>
      </c>
      <c r="X3" s="212" t="s">
        <v>554</v>
      </c>
      <c r="Y3" s="213" t="s">
        <v>521</v>
      </c>
      <c r="Z3" s="221" t="s">
        <v>556</v>
      </c>
      <c r="AA3" s="222" t="s">
        <v>557</v>
      </c>
      <c r="AB3" s="213" t="s">
        <v>558</v>
      </c>
      <c r="AC3" s="213" t="s">
        <v>559</v>
      </c>
      <c r="AD3" s="213" t="s">
        <v>560</v>
      </c>
      <c r="AE3" s="214" t="s">
        <v>561</v>
      </c>
    </row>
    <row r="4" spans="3:32" ht="21" customHeight="1">
      <c r="C4" s="208">
        <v>1</v>
      </c>
      <c r="D4" s="209" t="s">
        <v>125</v>
      </c>
      <c r="E4" s="239" t="str">
        <f>_xlfn.XLOOKUP($C4,OVERALL!$E$6:$E$512, OVERALL!F$6:F$512, "", 0)</f>
        <v>WR2</v>
      </c>
      <c r="F4" s="209" t="str">
        <f>_xlfn.XLOOKUP($C4,OVERALL!$E$6:$E$512, OVERALL!G$6:G$512, "", 0)</f>
        <v>WR</v>
      </c>
      <c r="G4" s="209" t="str">
        <f>_xlfn.XLOOKUP($C4,OVERALL!$E$6:$E$512, OVERALL!L$6:L$512, "", 0)</f>
        <v>HOMIES</v>
      </c>
      <c r="H4" s="209">
        <f>_xlfn.XLOOKUP($C4,OVERALL!$E$6:$E$512, OVERALL!M$6:M$512, "", 0)</f>
        <v>7</v>
      </c>
      <c r="I4" s="209">
        <f>H4</f>
        <v>7</v>
      </c>
      <c r="J4" s="209" t="str">
        <f>_xlfn.XLOOKUP($C4,OVERALL!$E$6:$E$512, OVERALL!O$6:O$512, "", 0)</f>
        <v>LAR</v>
      </c>
      <c r="K4" s="209">
        <f>_xlfn.XLOOKUP($C4,OVERALL!$E$6:$E$512, OVERALL!P$6:P$512, "", 0)</f>
        <v>7</v>
      </c>
      <c r="L4" s="238" t="s">
        <v>678</v>
      </c>
      <c r="M4" s="209">
        <f>_xlfn.XLOOKUP($C4,OVERALL!$E$6:$E$512, OVERALL!Y$6:Y$512, "", 0)</f>
        <v>11.1</v>
      </c>
      <c r="N4" s="209"/>
      <c r="O4" s="209"/>
      <c r="P4" s="209"/>
      <c r="Q4" s="209"/>
      <c r="R4" s="233" t="s">
        <v>538</v>
      </c>
      <c r="X4" s="215" t="s">
        <v>266</v>
      </c>
      <c r="Y4" s="216">
        <f t="shared" ref="Y4:Y9" si="0">SUMIFS($H$3:$H$38,$F$3:$F$38, X4)</f>
        <v>23</v>
      </c>
      <c r="Z4" s="223">
        <f t="shared" ref="Z4:Z9" si="1">Y4/$Y$10</f>
        <v>0.15646258503401361</v>
      </c>
      <c r="AA4" s="224">
        <v>2</v>
      </c>
      <c r="AB4" s="216">
        <v>17</v>
      </c>
      <c r="AC4" s="216"/>
      <c r="AD4" s="216"/>
      <c r="AE4" s="217">
        <f t="shared" ref="AE4:AE9" si="2">IFERROR(AVERAGE(AA4:AD4),"")</f>
        <v>9.5</v>
      </c>
      <c r="AF4" s="209"/>
    </row>
    <row r="5" spans="3:32" ht="21" customHeight="1">
      <c r="C5" s="210">
        <f>C4+1</f>
        <v>2</v>
      </c>
      <c r="D5" s="209" t="s">
        <v>142</v>
      </c>
      <c r="E5" s="239" t="str">
        <f>_xlfn.XLOOKUP($C5,OVERALL!$E$6:$E$512, OVERALL!F$6:F$512, "", 0)</f>
        <v>WR3</v>
      </c>
      <c r="F5" s="209" t="str">
        <f>_xlfn.XLOOKUP($C5,OVERALL!$E$6:$E$512, OVERALL!G$6:G$512, "", 0)</f>
        <v>WR</v>
      </c>
      <c r="G5" s="209" t="str">
        <f>_xlfn.XLOOKUP($C5,OVERALL!$E$6:$E$512, OVERALL!L$6:L$512, "", 0)</f>
        <v>HOMIES</v>
      </c>
      <c r="H5" s="209">
        <f>_xlfn.XLOOKUP($C5,OVERALL!$E$6:$E$512, OVERALL!M$6:M$512, "", 0)</f>
        <v>1</v>
      </c>
      <c r="I5" s="209">
        <v>11</v>
      </c>
      <c r="J5" s="209" t="str">
        <f>_xlfn.XLOOKUP($C5,OVERALL!$E$6:$E$512, OVERALL!O$6:O$512, "", 0)</f>
        <v>CIN</v>
      </c>
      <c r="K5" s="209">
        <f>_xlfn.XLOOKUP($C5,OVERALL!$E$6:$E$512, OVERALL!P$6:P$512, "", 0)</f>
        <v>10</v>
      </c>
      <c r="L5" s="237" t="s">
        <v>675</v>
      </c>
      <c r="M5" s="209">
        <f>_xlfn.XLOOKUP($C5,OVERALL!$E$6:$E$512, OVERALL!Y$6:Y$512, "", 0)</f>
        <v>11.6</v>
      </c>
      <c r="N5" s="209"/>
      <c r="O5" s="209"/>
      <c r="P5" s="209"/>
      <c r="Q5" s="209"/>
      <c r="R5" s="234" t="s">
        <v>534</v>
      </c>
      <c r="X5" s="215" t="s">
        <v>267</v>
      </c>
      <c r="Y5" s="216">
        <f t="shared" si="0"/>
        <v>44</v>
      </c>
      <c r="Z5" s="223">
        <f t="shared" si="1"/>
        <v>0.29931972789115646</v>
      </c>
      <c r="AA5" s="224">
        <v>27</v>
      </c>
      <c r="AB5" s="216">
        <v>47</v>
      </c>
      <c r="AC5" s="216">
        <v>55</v>
      </c>
      <c r="AD5" s="216"/>
      <c r="AE5" s="217">
        <f t="shared" si="2"/>
        <v>43</v>
      </c>
      <c r="AF5" s="209"/>
    </row>
    <row r="6" spans="3:32" ht="21" customHeight="1">
      <c r="C6" s="210">
        <v>3</v>
      </c>
      <c r="D6" s="209" t="s">
        <v>33</v>
      </c>
      <c r="E6" s="239" t="str">
        <f>_xlfn.XLOOKUP($C6,OVERALL!$E$6:$E$512, OVERALL!F$6:F$512, "", 0)</f>
        <v>RB11</v>
      </c>
      <c r="F6" s="209" t="str">
        <f>_xlfn.XLOOKUP($C6,OVERALL!$E$6:$E$512, OVERALL!G$6:G$512, "", 0)</f>
        <v>RB</v>
      </c>
      <c r="G6" s="209" t="str">
        <f>_xlfn.XLOOKUP($C6,OVERALL!$E$6:$E$512, OVERALL!L$6:L$512, "", 0)</f>
        <v>HOMIES</v>
      </c>
      <c r="H6" s="209">
        <f>_xlfn.XLOOKUP($C6,OVERALL!$E$6:$E$512, OVERALL!M$6:M$512, "", 0)</f>
        <v>3</v>
      </c>
      <c r="I6" s="209">
        <f>H6+5</f>
        <v>8</v>
      </c>
      <c r="J6" s="209" t="str">
        <f>_xlfn.XLOOKUP($C6,OVERALL!$E$6:$E$512, OVERALL!O$6:O$512, "", 0)</f>
        <v>DET</v>
      </c>
      <c r="K6" s="209">
        <f>_xlfn.XLOOKUP($C6,OVERALL!$E$6:$E$512, OVERALL!P$6:P$512, "", 0)</f>
        <v>6</v>
      </c>
      <c r="L6" s="237" t="s">
        <v>675</v>
      </c>
      <c r="M6" s="209">
        <f>_xlfn.XLOOKUP($C6,OVERALL!$E$6:$E$512, OVERALL!Y$6:Y$512, "", 0)</f>
        <v>16.399999999999999</v>
      </c>
      <c r="N6" s="209"/>
      <c r="O6" s="209"/>
      <c r="P6" s="209"/>
      <c r="Q6" s="209"/>
      <c r="R6" s="233" t="s">
        <v>539</v>
      </c>
      <c r="X6" s="215" t="s">
        <v>268</v>
      </c>
      <c r="Y6" s="216">
        <f t="shared" si="0"/>
        <v>55</v>
      </c>
      <c r="Z6" s="223">
        <f t="shared" si="1"/>
        <v>0.37414965986394561</v>
      </c>
      <c r="AA6" s="224">
        <v>5</v>
      </c>
      <c r="AB6" s="216">
        <v>14</v>
      </c>
      <c r="AC6" s="216">
        <v>21</v>
      </c>
      <c r="AD6" s="216">
        <v>42</v>
      </c>
      <c r="AE6" s="217">
        <f t="shared" si="2"/>
        <v>20.5</v>
      </c>
      <c r="AF6" s="209"/>
    </row>
    <row r="7" spans="3:32" ht="21" customHeight="1">
      <c r="C7" s="210">
        <v>4</v>
      </c>
      <c r="D7" s="209" t="s">
        <v>143</v>
      </c>
      <c r="E7" s="239" t="str">
        <f>_xlfn.XLOOKUP($C7,OVERALL!$E$6:$E$512, OVERALL!F$6:F$512, "", 0)</f>
        <v>QB1</v>
      </c>
      <c r="F7" s="209" t="str">
        <f>_xlfn.XLOOKUP($C7,OVERALL!$E$6:$E$512, OVERALL!G$6:G$512, "", 0)</f>
        <v>QB</v>
      </c>
      <c r="G7" s="209" t="str">
        <f>_xlfn.XLOOKUP($C7,OVERALL!$E$6:$E$512, OVERALL!L$6:L$512, "", 0)</f>
        <v>HOMIES</v>
      </c>
      <c r="H7" s="209">
        <f>_xlfn.XLOOKUP($C7,OVERALL!$E$6:$E$512, OVERALL!M$6:M$512, "", 0)</f>
        <v>9</v>
      </c>
      <c r="I7" s="209">
        <f t="shared" ref="I7:I24" si="3">H7</f>
        <v>9</v>
      </c>
      <c r="J7" s="209" t="str">
        <f>_xlfn.XLOOKUP($C7,OVERALL!$E$6:$E$512, OVERALL!O$6:O$512, "", 0)</f>
        <v>BUF</v>
      </c>
      <c r="K7" s="209">
        <f>_xlfn.XLOOKUP($C7,OVERALL!$E$6:$E$512, OVERALL!P$6:P$512, "", 0)</f>
        <v>7</v>
      </c>
      <c r="L7" s="209" t="s">
        <v>677</v>
      </c>
      <c r="M7" s="209">
        <f>_xlfn.XLOOKUP($C7,OVERALL!$E$6:$E$512, OVERALL!Y$6:Y$512, "", 0)</f>
        <v>34</v>
      </c>
      <c r="N7" s="209"/>
      <c r="O7" s="209"/>
      <c r="P7" s="209"/>
      <c r="Q7" s="209"/>
      <c r="R7" s="233" t="s">
        <v>540</v>
      </c>
      <c r="X7" s="215" t="s">
        <v>269</v>
      </c>
      <c r="Y7" s="216">
        <f t="shared" si="0"/>
        <v>3</v>
      </c>
      <c r="Z7" s="223">
        <f t="shared" si="1"/>
        <v>2.0408163265306121E-2</v>
      </c>
      <c r="AA7" s="224">
        <v>10</v>
      </c>
      <c r="AB7" s="216">
        <v>20</v>
      </c>
      <c r="AC7" s="216"/>
      <c r="AD7" s="216"/>
      <c r="AE7" s="217">
        <f t="shared" si="2"/>
        <v>15</v>
      </c>
      <c r="AF7" s="209"/>
    </row>
    <row r="8" spans="3:32" ht="21" customHeight="1">
      <c r="C8" s="210">
        <v>5</v>
      </c>
      <c r="D8" s="209" t="s">
        <v>441</v>
      </c>
      <c r="E8" s="209" t="str">
        <f>_xlfn.XLOOKUP($C8,OVERALL!$E$6:$E$512, OVERALL!F$6:F$512, "", 0)</f>
        <v>WR19</v>
      </c>
      <c r="F8" s="209" t="str">
        <f>_xlfn.XLOOKUP($C8,OVERALL!$E$6:$E$512, OVERALL!G$6:G$512, "", 0)</f>
        <v>WR</v>
      </c>
      <c r="G8" s="209" t="str">
        <f>_xlfn.XLOOKUP($C8,OVERALL!$E$6:$E$512, OVERALL!L$6:L$512, "", 0)</f>
        <v>HOMIES</v>
      </c>
      <c r="H8" s="209">
        <f>_xlfn.XLOOKUP($C8,OVERALL!$E$6:$E$512, OVERALL!M$6:M$512, "", 0)</f>
        <v>1</v>
      </c>
      <c r="I8" s="209">
        <f t="shared" si="3"/>
        <v>1</v>
      </c>
      <c r="J8" s="209" t="str">
        <f>_xlfn.XLOOKUP($C8,OVERALL!$E$6:$E$512, OVERALL!O$6:O$512, "", 0)</f>
        <v>HOU</v>
      </c>
      <c r="K8" s="209">
        <f>_xlfn.XLOOKUP($C8,OVERALL!$E$6:$E$512, OVERALL!P$6:P$512, "", 0)</f>
        <v>6</v>
      </c>
      <c r="L8" s="238" t="s">
        <v>678</v>
      </c>
      <c r="M8" s="209">
        <f>_xlfn.XLOOKUP($C8,OVERALL!$E$6:$E$512, OVERALL!Y$6:Y$512, "", 0)</f>
        <v>47.9</v>
      </c>
      <c r="N8" s="209"/>
      <c r="O8" s="209"/>
      <c r="P8" s="209"/>
      <c r="Q8" s="209"/>
      <c r="R8" s="233" t="s">
        <v>541</v>
      </c>
      <c r="X8" s="215" t="s">
        <v>273</v>
      </c>
      <c r="Y8" s="216">
        <f t="shared" si="0"/>
        <v>1</v>
      </c>
      <c r="Z8" s="223">
        <f t="shared" si="1"/>
        <v>6.8027210884353739E-3</v>
      </c>
      <c r="AA8" s="224">
        <v>7</v>
      </c>
      <c r="AB8" s="216">
        <v>14</v>
      </c>
      <c r="AC8" s="216"/>
      <c r="AD8" s="216"/>
      <c r="AE8" s="217">
        <f t="shared" si="2"/>
        <v>10.5</v>
      </c>
      <c r="AF8" s="209"/>
    </row>
    <row r="9" spans="3:32" ht="21" customHeight="1" thickBot="1">
      <c r="C9" s="210">
        <v>6</v>
      </c>
      <c r="D9" s="209" t="s">
        <v>129</v>
      </c>
      <c r="E9" s="209" t="str">
        <f>_xlfn.XLOOKUP($C9,OVERALL!$E$6:$E$512, OVERALL!F$6:F$512, "", 0)</f>
        <v>WR24</v>
      </c>
      <c r="F9" s="209" t="str">
        <f>_xlfn.XLOOKUP($C9,OVERALL!$E$6:$E$512, OVERALL!G$6:G$512, "", 0)</f>
        <v>WR</v>
      </c>
      <c r="G9" s="209" t="str">
        <f>_xlfn.XLOOKUP($C9,OVERALL!$E$6:$E$512, OVERALL!L$6:L$512, "", 0)</f>
        <v>HOMIES</v>
      </c>
      <c r="H9" s="209">
        <f>_xlfn.XLOOKUP($C9,OVERALL!$E$6:$E$512, OVERALL!M$6:M$512, "", 0)</f>
        <v>1</v>
      </c>
      <c r="I9" s="209">
        <f t="shared" si="3"/>
        <v>1</v>
      </c>
      <c r="J9" s="209" t="str">
        <f>_xlfn.XLOOKUP($C9,OVERALL!$E$6:$E$512, OVERALL!O$6:O$512, "", 0)</f>
        <v>CHI</v>
      </c>
      <c r="K9" s="209">
        <f>_xlfn.XLOOKUP($C9,OVERALL!$E$6:$E$512, OVERALL!P$6:P$512, "", 0)</f>
        <v>14</v>
      </c>
      <c r="L9" s="209" t="s">
        <v>677</v>
      </c>
      <c r="M9" s="209">
        <f>_xlfn.XLOOKUP($C9,OVERALL!$E$6:$E$512, OVERALL!Y$6:Y$512, "", 0)</f>
        <v>60.1</v>
      </c>
      <c r="N9" s="209"/>
      <c r="O9" s="209"/>
      <c r="P9" s="209"/>
      <c r="Q9" s="209"/>
      <c r="R9" s="233" t="s">
        <v>542</v>
      </c>
      <c r="X9" s="215" t="s">
        <v>274</v>
      </c>
      <c r="Y9" s="216">
        <f t="shared" si="0"/>
        <v>21</v>
      </c>
      <c r="Z9" s="223">
        <f t="shared" si="1"/>
        <v>0.14285714285714285</v>
      </c>
      <c r="AA9" s="224">
        <v>1</v>
      </c>
      <c r="AB9" s="216">
        <v>6</v>
      </c>
      <c r="AC9" s="216">
        <v>22</v>
      </c>
      <c r="AD9" s="216">
        <v>35</v>
      </c>
      <c r="AE9" s="217">
        <f t="shared" si="2"/>
        <v>16</v>
      </c>
      <c r="AF9" s="209"/>
    </row>
    <row r="10" spans="3:32" ht="21" customHeight="1" thickBot="1">
      <c r="C10" s="210">
        <v>7</v>
      </c>
      <c r="D10" s="209" t="s">
        <v>201</v>
      </c>
      <c r="E10" s="239" t="str">
        <f>_xlfn.XLOOKUP($C10,OVERALL!$E$6:$E$512, OVERALL!F$6:F$512, "", 0)</f>
        <v>WR27</v>
      </c>
      <c r="F10" s="209" t="str">
        <f>_xlfn.XLOOKUP($C10,OVERALL!$E$6:$E$512, OVERALL!G$6:G$512, "", 0)</f>
        <v>WR</v>
      </c>
      <c r="G10" s="209" t="str">
        <f>_xlfn.XLOOKUP($C10,OVERALL!$E$6:$E$512, OVERALL!L$6:L$512, "", 0)</f>
        <v>HOMIES</v>
      </c>
      <c r="H10" s="209">
        <f>_xlfn.XLOOKUP($C10,OVERALL!$E$6:$E$512, OVERALL!M$6:M$512, "", 0)</f>
        <v>3</v>
      </c>
      <c r="I10" s="209">
        <f t="shared" si="3"/>
        <v>3</v>
      </c>
      <c r="J10" s="209" t="str">
        <f>_xlfn.XLOOKUP($C10,OVERALL!$E$6:$E$512, OVERALL!O$6:O$512, "", 0)</f>
        <v>NYJ</v>
      </c>
      <c r="K10" s="209">
        <f>_xlfn.XLOOKUP($C10,OVERALL!$E$6:$E$512, OVERALL!P$6:P$512, "", 0)</f>
        <v>10</v>
      </c>
      <c r="L10" s="236" t="s">
        <v>677</v>
      </c>
      <c r="M10" s="209">
        <f>_xlfn.XLOOKUP($C10,OVERALL!$E$6:$E$512, OVERALL!Y$6:Y$512, "", 0)</f>
        <v>64.900000000000006</v>
      </c>
      <c r="N10" s="209"/>
      <c r="O10" s="209"/>
      <c r="P10" s="209"/>
      <c r="Q10" s="209"/>
      <c r="R10" s="233" t="s">
        <v>543</v>
      </c>
      <c r="X10" s="218" t="s">
        <v>270</v>
      </c>
      <c r="Y10" s="219">
        <f>SUM(Y4:Y9)</f>
        <v>147</v>
      </c>
      <c r="Z10" s="225">
        <f>SUM(Z4:Z9)</f>
        <v>1</v>
      </c>
      <c r="AA10" s="226">
        <f>AVERAGE(AA4:AA9)</f>
        <v>8.6666666666666661</v>
      </c>
      <c r="AB10" s="219">
        <f>AVERAGE(AB4:AB9)</f>
        <v>19.666666666666668</v>
      </c>
      <c r="AC10" s="219">
        <f>AVERAGE(AC4:AC9)</f>
        <v>32.666666666666664</v>
      </c>
      <c r="AD10" s="219">
        <f>AVERAGE(AD4:AD9)</f>
        <v>38.5</v>
      </c>
      <c r="AE10" s="220">
        <f>AVERAGE(AE4:AE9)</f>
        <v>19.083333333333332</v>
      </c>
      <c r="AF10" s="209"/>
    </row>
    <row r="11" spans="3:32" ht="21" customHeight="1">
      <c r="C11" s="210">
        <v>8</v>
      </c>
      <c r="D11" s="209" t="s">
        <v>7</v>
      </c>
      <c r="E11" s="209" t="str">
        <f>_xlfn.XLOOKUP($C11,OVERALL!$E$6:$E$512, OVERALL!F$6:F$512, "", 0)</f>
        <v>WR28</v>
      </c>
      <c r="F11" s="209" t="str">
        <f>_xlfn.XLOOKUP($C11,OVERALL!$E$6:$E$512, OVERALL!G$6:G$512, "", 0)</f>
        <v>WR</v>
      </c>
      <c r="G11" s="209" t="str">
        <f>_xlfn.XLOOKUP($C11,OVERALL!$E$6:$E$512, OVERALL!L$6:L$512, "", 0)</f>
        <v>HOMIES</v>
      </c>
      <c r="H11" s="209">
        <f>_xlfn.XLOOKUP($C11,OVERALL!$E$6:$E$512, OVERALL!M$6:M$512, "", 0)</f>
        <v>16</v>
      </c>
      <c r="I11" s="209">
        <f t="shared" si="3"/>
        <v>16</v>
      </c>
      <c r="J11" s="209" t="str">
        <f>_xlfn.XLOOKUP($C11,OVERALL!$E$6:$E$512, OVERALL!O$6:O$512, "", 0)</f>
        <v>NO</v>
      </c>
      <c r="K11" s="209">
        <f>_xlfn.XLOOKUP($C11,OVERALL!$E$6:$E$512, OVERALL!P$6:P$512, "", 0)</f>
        <v>14</v>
      </c>
      <c r="L11" s="236" t="s">
        <v>678</v>
      </c>
      <c r="M11" s="209">
        <f>_xlfn.XLOOKUP($C11,OVERALL!$E$6:$E$512, OVERALL!Y$6:Y$512, "", 0)</f>
        <v>69.5</v>
      </c>
      <c r="N11" s="209"/>
      <c r="O11" s="209"/>
      <c r="P11" s="209"/>
      <c r="Q11" s="209"/>
      <c r="R11" s="233" t="s">
        <v>544</v>
      </c>
    </row>
    <row r="12" spans="3:32" ht="21" customHeight="1">
      <c r="C12" s="210">
        <v>9</v>
      </c>
      <c r="D12" s="209" t="s">
        <v>165</v>
      </c>
      <c r="E12" s="209" t="str">
        <f>_xlfn.XLOOKUP($C12,OVERALL!$E$6:$E$512, OVERALL!F$6:F$512, "", 0)</f>
        <v>WR32</v>
      </c>
      <c r="F12" s="209" t="str">
        <f>_xlfn.XLOOKUP($C12,OVERALL!$E$6:$E$512, OVERALL!G$6:G$512, "", 0)</f>
        <v>WR</v>
      </c>
      <c r="G12" s="209" t="str">
        <f>_xlfn.XLOOKUP($C12,OVERALL!$E$6:$E$512, OVERALL!L$6:L$512, "", 0)</f>
        <v>HOMIES</v>
      </c>
      <c r="H12" s="209">
        <f>_xlfn.XLOOKUP($C12,OVERALL!$E$6:$E$512, OVERALL!M$6:M$512, "", 0)</f>
        <v>11</v>
      </c>
      <c r="I12" s="209">
        <f t="shared" si="3"/>
        <v>11</v>
      </c>
      <c r="J12" s="209" t="str">
        <f>_xlfn.XLOOKUP($C12,OVERALL!$E$6:$E$512, OVERALL!O$6:O$512, "", 0)</f>
        <v>TB</v>
      </c>
      <c r="K12" s="209">
        <f>_xlfn.XLOOKUP($C12,OVERALL!$E$6:$E$512, OVERALL!P$6:P$512, "", 0)</f>
        <v>11</v>
      </c>
      <c r="L12" s="236" t="s">
        <v>677</v>
      </c>
      <c r="M12" s="209">
        <f>_xlfn.XLOOKUP($C12,OVERALL!$E$6:$E$512, OVERALL!Y$6:Y$512, "", 0)</f>
        <v>70</v>
      </c>
      <c r="N12" s="209"/>
      <c r="O12" s="209"/>
      <c r="P12" s="209"/>
      <c r="Q12" s="209"/>
      <c r="R12" s="233" t="s">
        <v>545</v>
      </c>
    </row>
    <row r="13" spans="3:32" ht="21" customHeight="1">
      <c r="C13" s="210">
        <v>11</v>
      </c>
      <c r="D13" s="209" t="s">
        <v>181</v>
      </c>
      <c r="E13" s="209" t="str">
        <f>_xlfn.XLOOKUP($C13,OVERALL!$E$6:$E$512, OVERALL!F$6:F$512, "", 0)</f>
        <v>RB43</v>
      </c>
      <c r="F13" s="209" t="str">
        <f>_xlfn.XLOOKUP($C13,OVERALL!$E$6:$E$512, OVERALL!G$6:G$512, "", 0)</f>
        <v>RB</v>
      </c>
      <c r="G13" s="209" t="str">
        <f>_xlfn.XLOOKUP($C13,OVERALL!$E$6:$E$512, OVERALL!L$6:L$512, "", 0)</f>
        <v>HOMIES</v>
      </c>
      <c r="H13" s="209">
        <f>_xlfn.XLOOKUP($C13,OVERALL!$E$6:$E$512, OVERALL!M$6:M$512, "", 0)</f>
        <v>6</v>
      </c>
      <c r="I13" s="209">
        <f t="shared" si="3"/>
        <v>6</v>
      </c>
      <c r="J13" s="209" t="str">
        <f>_xlfn.XLOOKUP($C13,OVERALL!$E$6:$E$512, OVERALL!O$6:O$512, "", 0)</f>
        <v>PHI</v>
      </c>
      <c r="K13" s="209">
        <f>_xlfn.XLOOKUP($C13,OVERALL!$E$6:$E$512, OVERALL!P$6:P$512, "", 0)</f>
        <v>7</v>
      </c>
      <c r="L13" s="238" t="s">
        <v>678</v>
      </c>
      <c r="M13" s="209">
        <f>_xlfn.XLOOKUP($C13,OVERALL!$E$6:$E$512, OVERALL!Y$6:Y$512, "", 0)</f>
        <v>131.4</v>
      </c>
      <c r="N13" s="209"/>
      <c r="O13" s="209"/>
      <c r="P13" s="209"/>
      <c r="Q13" s="209"/>
      <c r="R13" s="233" t="s">
        <v>546</v>
      </c>
    </row>
    <row r="14" spans="3:32" ht="21" customHeight="1">
      <c r="C14" s="210">
        <v>14</v>
      </c>
      <c r="D14" s="209" t="s">
        <v>182</v>
      </c>
      <c r="E14" s="209" t="str">
        <f>_xlfn.XLOOKUP($C14,OVERALL!$E$6:$E$512, OVERALL!F$6:F$512, "", 0)</f>
        <v>TE17</v>
      </c>
      <c r="F14" s="209" t="str">
        <f>_xlfn.XLOOKUP($C14,OVERALL!$E$6:$E$512, OVERALL!G$6:G$512, "", 0)</f>
        <v>TE</v>
      </c>
      <c r="G14" s="209" t="str">
        <f>_xlfn.XLOOKUP($C14,OVERALL!$E$6:$E$512, OVERALL!L$6:L$512, "", 0)</f>
        <v>HOMIES</v>
      </c>
      <c r="H14" s="209">
        <f>_xlfn.XLOOKUP($C14,OVERALL!$E$6:$E$512, OVERALL!M$6:M$512, "", 0)</f>
        <v>3</v>
      </c>
      <c r="I14" s="209">
        <f t="shared" si="3"/>
        <v>3</v>
      </c>
      <c r="J14" s="209" t="str">
        <f>_xlfn.XLOOKUP($C14,OVERALL!$E$6:$E$512, OVERALL!O$6:O$512, "", 0)</f>
        <v>LAR</v>
      </c>
      <c r="K14" s="209">
        <f>_xlfn.XLOOKUP($C14,OVERALL!$E$6:$E$512, OVERALL!P$6:P$512, "", 0)</f>
        <v>7</v>
      </c>
      <c r="L14" s="238" t="s">
        <v>678</v>
      </c>
      <c r="M14" s="209">
        <f>_xlfn.XLOOKUP($C14,OVERALL!$E$6:$E$512, OVERALL!Y$6:Y$512, "", 0)</f>
        <v>151.9</v>
      </c>
      <c r="N14" s="209"/>
      <c r="O14" s="209"/>
      <c r="P14" s="209"/>
      <c r="Q14" s="209"/>
      <c r="R14" s="233" t="s">
        <v>549</v>
      </c>
    </row>
    <row r="15" spans="3:32" ht="21" customHeight="1">
      <c r="C15" s="210">
        <v>15</v>
      </c>
      <c r="D15" s="209" t="s">
        <v>209</v>
      </c>
      <c r="E15" s="209" t="str">
        <f>_xlfn.XLOOKUP($C15,OVERALL!$E$6:$E$512, OVERALL!F$6:F$512, "", 0)</f>
        <v>RB50</v>
      </c>
      <c r="F15" s="209" t="str">
        <f>_xlfn.XLOOKUP($C15,OVERALL!$E$6:$E$512, OVERALL!G$6:G$512, "", 0)</f>
        <v>RB</v>
      </c>
      <c r="G15" s="209" t="str">
        <f>_xlfn.XLOOKUP($C15,OVERALL!$E$6:$E$512, OVERALL!L$6:L$512, "", 0)</f>
        <v>HOMIES</v>
      </c>
      <c r="H15" s="209">
        <f>_xlfn.XLOOKUP($C15,OVERALL!$E$6:$E$512, OVERALL!M$6:M$512, "", 0)</f>
        <v>9</v>
      </c>
      <c r="I15" s="209">
        <f t="shared" si="3"/>
        <v>9</v>
      </c>
      <c r="J15" s="209" t="str">
        <f>_xlfn.XLOOKUP($C15,OVERALL!$E$6:$E$512, OVERALL!O$6:O$512, "", 0)</f>
        <v>MIA</v>
      </c>
      <c r="K15" s="209">
        <f>_xlfn.XLOOKUP($C15,OVERALL!$E$6:$E$512, OVERALL!P$6:P$512, "", 0)</f>
        <v>11</v>
      </c>
      <c r="L15" s="238" t="s">
        <v>678</v>
      </c>
      <c r="M15" s="209">
        <f>_xlfn.XLOOKUP($C15,OVERALL!$E$6:$E$512, OVERALL!Y$6:Y$512, "", 0)</f>
        <v>155.30000000000001</v>
      </c>
      <c r="N15" s="209"/>
      <c r="O15" s="209"/>
      <c r="P15" s="209"/>
      <c r="Q15" s="209"/>
      <c r="R15" s="233" t="s">
        <v>550</v>
      </c>
    </row>
    <row r="16" spans="3:32" ht="21" customHeight="1">
      <c r="C16" s="210">
        <v>16</v>
      </c>
      <c r="D16" s="209" t="s">
        <v>170</v>
      </c>
      <c r="E16" s="209" t="str">
        <f>_xlfn.XLOOKUP($C16,OVERALL!$E$6:$E$512, OVERALL!F$6:F$512, "", 0)</f>
        <v>WR66</v>
      </c>
      <c r="F16" s="209" t="str">
        <f>_xlfn.XLOOKUP($C16,OVERALL!$E$6:$E$512, OVERALL!G$6:G$512, "", 0)</f>
        <v>WR</v>
      </c>
      <c r="G16" s="209" t="str">
        <f>_xlfn.XLOOKUP($C16,OVERALL!$E$6:$E$512, OVERALL!L$6:L$512, "", 0)</f>
        <v>HOMIES</v>
      </c>
      <c r="H16" s="209">
        <f>_xlfn.XLOOKUP($C16,OVERALL!$E$6:$E$512, OVERALL!M$6:M$512, "", 0)</f>
        <v>5</v>
      </c>
      <c r="I16" s="209">
        <f t="shared" si="3"/>
        <v>5</v>
      </c>
      <c r="J16" s="209" t="str">
        <f>_xlfn.XLOOKUP($C16,OVERALL!$E$6:$E$512, OVERALL!O$6:O$512, "", 0)</f>
        <v>NYJ</v>
      </c>
      <c r="K16" s="209">
        <f>_xlfn.XLOOKUP($C16,OVERALL!$E$6:$E$512, OVERALL!P$6:P$512, "", 0)</f>
        <v>10</v>
      </c>
      <c r="L16" s="238" t="s">
        <v>678</v>
      </c>
      <c r="M16" s="209">
        <f>_xlfn.XLOOKUP($C16,OVERALL!$E$6:$E$512, OVERALL!Y$6:Y$512, "", 0)</f>
        <v>182.4</v>
      </c>
      <c r="N16" s="209"/>
      <c r="O16" s="209"/>
      <c r="P16" s="209"/>
      <c r="Q16" s="209"/>
      <c r="R16" s="233" t="s">
        <v>551</v>
      </c>
    </row>
    <row r="17" spans="3:18" ht="21" customHeight="1">
      <c r="C17" s="210">
        <v>17</v>
      </c>
      <c r="D17" s="209" t="s">
        <v>207</v>
      </c>
      <c r="E17" s="209" t="str">
        <f>_xlfn.XLOOKUP($C17,OVERALL!$E$6:$E$512, OVERALL!F$6:F$512, "", 0)</f>
        <v>WR67</v>
      </c>
      <c r="F17" s="209" t="str">
        <f>_xlfn.XLOOKUP($C17,OVERALL!$E$6:$E$512, OVERALL!G$6:G$512, "", 0)</f>
        <v>WR</v>
      </c>
      <c r="G17" s="209" t="str">
        <f>_xlfn.XLOOKUP($C17,OVERALL!$E$6:$E$512, OVERALL!L$6:L$512, "", 0)</f>
        <v>HOMIES</v>
      </c>
      <c r="H17" s="209">
        <f>_xlfn.XLOOKUP($C17,OVERALL!$E$6:$E$512, OVERALL!M$6:M$512, "", 0)</f>
        <v>1</v>
      </c>
      <c r="I17" s="209">
        <f t="shared" si="3"/>
        <v>1</v>
      </c>
      <c r="J17" s="209" t="str">
        <f>_xlfn.XLOOKUP($C17,OVERALL!$E$6:$E$512, OVERALL!O$6:O$512, "", 0)</f>
        <v>KC</v>
      </c>
      <c r="K17" s="209">
        <f>_xlfn.XLOOKUP($C17,OVERALL!$E$6:$E$512, OVERALL!P$6:P$512, "", 0)</f>
        <v>8</v>
      </c>
      <c r="L17" s="238" t="s">
        <v>678</v>
      </c>
      <c r="M17" s="209">
        <f>_xlfn.XLOOKUP($C17,OVERALL!$E$6:$E$512, OVERALL!Y$6:Y$512, "", 0)</f>
        <v>185.1</v>
      </c>
      <c r="N17" s="209"/>
      <c r="O17" s="209"/>
      <c r="P17" s="209"/>
      <c r="Q17" s="209"/>
      <c r="R17" s="233" t="s">
        <v>552</v>
      </c>
    </row>
    <row r="18" spans="3:18" ht="21" customHeight="1">
      <c r="C18" s="210">
        <f>C33+1</f>
        <v>24</v>
      </c>
      <c r="D18" s="209" t="s">
        <v>328</v>
      </c>
      <c r="E18" s="209" t="str">
        <f>_xlfn.XLOOKUP($C18,OVERALL!$E$6:$E$512, OVERALL!F$6:F$512, "", 0)</f>
        <v/>
      </c>
      <c r="F18" s="209" t="s">
        <v>274</v>
      </c>
      <c r="G18" s="209" t="str">
        <f>_xlfn.XLOOKUP($C18,OVERALL!$E$6:$E$512, OVERALL!L$6:L$512, "", 0)</f>
        <v/>
      </c>
      <c r="H18" s="209">
        <v>2</v>
      </c>
      <c r="I18" s="209">
        <f t="shared" si="3"/>
        <v>2</v>
      </c>
      <c r="J18" s="209" t="s">
        <v>48</v>
      </c>
      <c r="K18" s="209" t="str">
        <f>_xlfn.XLOOKUP($C18,OVERALL!$E$6:$E$512, OVERALL!P$6:P$512, "", 0)</f>
        <v/>
      </c>
      <c r="L18" s="238" t="s">
        <v>678</v>
      </c>
      <c r="M18" s="209" t="str">
        <f>_xlfn.XLOOKUP($C18,OVERALL!$E$6:$E$512, OVERALL!Y$6:Y$512, "", 0)</f>
        <v/>
      </c>
      <c r="N18" s="209"/>
      <c r="O18" s="209"/>
      <c r="P18" s="209"/>
      <c r="Q18" s="209"/>
      <c r="R18" s="233" t="s">
        <v>272</v>
      </c>
    </row>
    <row r="19" spans="3:18" ht="21" customHeight="1">
      <c r="C19" s="210">
        <f t="shared" ref="C19:C38" si="4">C18+1</f>
        <v>25</v>
      </c>
      <c r="D19" s="209" t="s">
        <v>223</v>
      </c>
      <c r="E19" s="239" t="str">
        <f>_xlfn.XLOOKUP($C19,OVERALL!$E$6:$E$512, OVERALL!F$6:F$512, "", 0)</f>
        <v/>
      </c>
      <c r="F19" s="209" t="s">
        <v>274</v>
      </c>
      <c r="G19" s="209" t="str">
        <f>_xlfn.XLOOKUP($C19,OVERALL!$E$6:$E$512, OVERALL!L$6:L$512, "", 0)</f>
        <v/>
      </c>
      <c r="H19" s="209">
        <v>6</v>
      </c>
      <c r="I19" s="209">
        <f t="shared" si="3"/>
        <v>6</v>
      </c>
      <c r="J19" s="209" t="s">
        <v>2</v>
      </c>
      <c r="K19" s="209" t="str">
        <f>_xlfn.XLOOKUP($C19,OVERALL!$E$6:$E$512, OVERALL!P$6:P$512, "", 0)</f>
        <v/>
      </c>
      <c r="L19" s="235" t="s">
        <v>678</v>
      </c>
      <c r="M19" s="209" t="str">
        <f>_xlfn.XLOOKUP($C19,OVERALL!$E$6:$E$512, OVERALL!Y$6:Y$512, "", 0)</f>
        <v/>
      </c>
      <c r="N19" s="209"/>
      <c r="O19" s="209"/>
      <c r="P19" s="209"/>
      <c r="Q19" s="209"/>
      <c r="R19" s="233" t="s">
        <v>272</v>
      </c>
    </row>
    <row r="20" spans="3:18" ht="21" customHeight="1">
      <c r="C20" s="210">
        <f t="shared" si="4"/>
        <v>26</v>
      </c>
      <c r="D20" s="209" t="s">
        <v>247</v>
      </c>
      <c r="E20" s="239" t="str">
        <f>_xlfn.XLOOKUP($C20,OVERALL!$E$6:$E$512, OVERALL!F$6:F$512, "", 0)</f>
        <v/>
      </c>
      <c r="F20" s="209" t="s">
        <v>274</v>
      </c>
      <c r="G20" s="209" t="str">
        <f>_xlfn.XLOOKUP($C20,OVERALL!$E$6:$E$512, OVERALL!L$6:L$512, "", 0)</f>
        <v/>
      </c>
      <c r="H20" s="209">
        <v>1</v>
      </c>
      <c r="I20" s="209">
        <f t="shared" si="3"/>
        <v>1</v>
      </c>
      <c r="J20" s="209" t="s">
        <v>24</v>
      </c>
      <c r="K20" s="209" t="str">
        <f>_xlfn.XLOOKUP($C20,OVERALL!$E$6:$E$512, OVERALL!P$6:P$512, "", 0)</f>
        <v/>
      </c>
      <c r="L20" s="238" t="s">
        <v>678</v>
      </c>
      <c r="M20" s="209" t="str">
        <f>_xlfn.XLOOKUP($C20,OVERALL!$E$6:$E$512, OVERALL!Y$6:Y$512, "", 0)</f>
        <v/>
      </c>
      <c r="N20" s="209"/>
      <c r="O20" s="209"/>
      <c r="P20" s="209"/>
      <c r="Q20" s="209"/>
      <c r="R20" s="233" t="s">
        <v>272</v>
      </c>
    </row>
    <row r="21" spans="3:18" ht="21" customHeight="1">
      <c r="C21" s="210">
        <f t="shared" si="4"/>
        <v>27</v>
      </c>
      <c r="D21" s="209" t="s">
        <v>515</v>
      </c>
      <c r="E21" s="209" t="str">
        <f>_xlfn.XLOOKUP($C21,OVERALL!$E$6:$E$512, OVERALL!F$6:F$512, "", 0)</f>
        <v/>
      </c>
      <c r="F21" s="209" t="s">
        <v>274</v>
      </c>
      <c r="G21" s="209" t="str">
        <f>_xlfn.XLOOKUP($C21,OVERALL!$E$6:$E$512, OVERALL!L$6:L$512, "", 0)</f>
        <v/>
      </c>
      <c r="H21" s="209">
        <v>1</v>
      </c>
      <c r="I21" s="209">
        <f t="shared" si="3"/>
        <v>1</v>
      </c>
      <c r="J21" s="209" t="s">
        <v>4</v>
      </c>
      <c r="K21" s="209" t="str">
        <f>_xlfn.XLOOKUP($C21,OVERALL!$E$6:$E$512, OVERALL!P$6:P$512, "", 0)</f>
        <v/>
      </c>
      <c r="L21" s="238" t="s">
        <v>678</v>
      </c>
      <c r="M21" s="209" t="str">
        <f>_xlfn.XLOOKUP($C21,OVERALL!$E$6:$E$512, OVERALL!Y$6:Y$512, "", 0)</f>
        <v/>
      </c>
      <c r="N21" s="209"/>
      <c r="O21" s="209"/>
      <c r="P21" s="209"/>
      <c r="Q21" s="209"/>
      <c r="R21" s="233" t="s">
        <v>272</v>
      </c>
    </row>
    <row r="22" spans="3:18" ht="21" customHeight="1">
      <c r="C22" s="210">
        <f t="shared" si="4"/>
        <v>28</v>
      </c>
      <c r="D22" s="209" t="s">
        <v>502</v>
      </c>
      <c r="E22" s="209" t="str">
        <f>_xlfn.XLOOKUP($C22,OVERALL!$E$6:$E$512, OVERALL!F$6:F$512, "", 0)</f>
        <v/>
      </c>
      <c r="F22" s="209" t="s">
        <v>274</v>
      </c>
      <c r="G22" s="209" t="str">
        <f>_xlfn.XLOOKUP($C22,OVERALL!$E$6:$E$512, OVERALL!L$6:L$512, "", 0)</f>
        <v/>
      </c>
      <c r="H22" s="209">
        <v>1</v>
      </c>
      <c r="I22" s="209">
        <f t="shared" si="3"/>
        <v>1</v>
      </c>
      <c r="J22" s="209" t="s">
        <v>48</v>
      </c>
      <c r="K22" s="209" t="str">
        <f>_xlfn.XLOOKUP($C22,OVERALL!$E$6:$E$512, OVERALL!P$6:P$512, "", 0)</f>
        <v/>
      </c>
      <c r="L22" s="238" t="s">
        <v>678</v>
      </c>
      <c r="M22" s="209" t="str">
        <f>_xlfn.XLOOKUP($C22,OVERALL!$E$6:$E$512, OVERALL!Y$6:Y$512, "", 0)</f>
        <v/>
      </c>
      <c r="N22" s="209"/>
      <c r="O22" s="209"/>
      <c r="P22" s="209"/>
      <c r="Q22" s="209"/>
      <c r="R22" s="233" t="s">
        <v>272</v>
      </c>
    </row>
    <row r="23" spans="3:18" ht="21" customHeight="1">
      <c r="C23" s="210">
        <f t="shared" si="4"/>
        <v>29</v>
      </c>
      <c r="D23" s="209" t="s">
        <v>232</v>
      </c>
      <c r="E23" s="239" t="str">
        <f>_xlfn.XLOOKUP($C23,OVERALL!$E$6:$E$512, OVERALL!F$6:F$512, "", 0)</f>
        <v/>
      </c>
      <c r="F23" s="209" t="s">
        <v>274</v>
      </c>
      <c r="G23" s="209" t="str">
        <f>_xlfn.XLOOKUP($C23,OVERALL!$E$6:$E$512, OVERALL!L$6:L$512, "", 0)</f>
        <v/>
      </c>
      <c r="H23" s="209">
        <v>2</v>
      </c>
      <c r="I23" s="209">
        <f t="shared" si="3"/>
        <v>2</v>
      </c>
      <c r="J23" s="209" t="s">
        <v>8</v>
      </c>
      <c r="K23" s="209" t="str">
        <f>_xlfn.XLOOKUP($C23,OVERALL!$E$6:$E$512, OVERALL!P$6:P$512, "", 0)</f>
        <v/>
      </c>
      <c r="L23" s="238" t="s">
        <v>678</v>
      </c>
      <c r="M23" s="209" t="str">
        <f>_xlfn.XLOOKUP($C23,OVERALL!$E$6:$E$512, OVERALL!Y$6:Y$512, "", 0)</f>
        <v/>
      </c>
      <c r="N23" s="209"/>
      <c r="O23" s="209"/>
      <c r="P23" s="209"/>
      <c r="Q23" s="209"/>
      <c r="R23" s="233" t="s">
        <v>272</v>
      </c>
    </row>
    <row r="24" spans="3:18" ht="21" customHeight="1">
      <c r="C24" s="210">
        <f t="shared" si="4"/>
        <v>30</v>
      </c>
      <c r="D24" s="209" t="s">
        <v>555</v>
      </c>
      <c r="E24" s="209" t="str">
        <f>_xlfn.XLOOKUP($C24,OVERALL!$E$6:$E$512, OVERALL!F$6:F$512, "", 0)</f>
        <v/>
      </c>
      <c r="F24" s="209" t="s">
        <v>274</v>
      </c>
      <c r="G24" s="209" t="str">
        <f>_xlfn.XLOOKUP($C24,OVERALL!$E$6:$E$512, OVERALL!L$6:L$512, "", 0)</f>
        <v/>
      </c>
      <c r="H24" s="209">
        <v>1</v>
      </c>
      <c r="I24" s="209">
        <f t="shared" si="3"/>
        <v>1</v>
      </c>
      <c r="J24" s="209" t="s">
        <v>50</v>
      </c>
      <c r="K24" s="209" t="str">
        <f>_xlfn.XLOOKUP($C24,OVERALL!$E$6:$E$512, OVERALL!P$6:P$512, "", 0)</f>
        <v/>
      </c>
      <c r="L24" s="238" t="s">
        <v>678</v>
      </c>
      <c r="M24" s="209" t="str">
        <f>_xlfn.XLOOKUP($C24,OVERALL!$E$6:$E$512, OVERALL!Y$6:Y$512, "", 0)</f>
        <v/>
      </c>
      <c r="N24" s="209"/>
      <c r="O24" s="209"/>
      <c r="P24" s="209"/>
      <c r="Q24" s="209"/>
      <c r="R24" s="233" t="s">
        <v>272</v>
      </c>
    </row>
    <row r="25" spans="3:18" ht="21" customHeight="1">
      <c r="C25" s="210">
        <v>10</v>
      </c>
      <c r="D25" s="209" t="s">
        <v>87</v>
      </c>
      <c r="E25" s="209" t="str">
        <f>_xlfn.XLOOKUP($C25,OVERALL!$E$6:$E$512, OVERALL!F$6:F$512, "", 0)</f>
        <v>RB31</v>
      </c>
      <c r="F25" s="209" t="str">
        <f>_xlfn.XLOOKUP($C25,OVERALL!$E$6:$E$512, OVERALL!G$6:G$512, "", 0)</f>
        <v>RB</v>
      </c>
      <c r="G25" s="209" t="str">
        <f>_xlfn.XLOOKUP($C25,OVERALL!$E$6:$E$512, OVERALL!L$6:L$512, "", 0)</f>
        <v>HOMIES</v>
      </c>
      <c r="H25" s="209">
        <f>_xlfn.XLOOKUP($C25,OVERALL!$E$6:$E$512, OVERALL!M$6:M$512, "", 0)</f>
        <v>5</v>
      </c>
      <c r="I25" s="209"/>
      <c r="J25" s="209" t="str">
        <f>_xlfn.XLOOKUP($C25,OVERALL!$E$6:$E$512, OVERALL!O$6:O$512, "", 0)</f>
        <v>WAS</v>
      </c>
      <c r="K25" s="209">
        <f>_xlfn.XLOOKUP($C25,OVERALL!$E$6:$E$512, OVERALL!P$6:P$512, "", 0)</f>
        <v>14</v>
      </c>
      <c r="L25" s="209" t="s">
        <v>396</v>
      </c>
      <c r="M25" s="209">
        <f>_xlfn.XLOOKUP($C25,OVERALL!$E$6:$E$512, OVERALL!Y$6:Y$512, "", 0)</f>
        <v>81.099999999999994</v>
      </c>
      <c r="N25" s="209"/>
      <c r="O25" s="209"/>
      <c r="P25" s="209"/>
      <c r="Q25" s="209"/>
      <c r="R25" s="233" t="s">
        <v>535</v>
      </c>
    </row>
    <row r="26" spans="3:18" ht="21" customHeight="1">
      <c r="C26" s="210">
        <v>12</v>
      </c>
      <c r="D26" s="209" t="s">
        <v>174</v>
      </c>
      <c r="E26" s="209" t="str">
        <f>_xlfn.XLOOKUP($C26,OVERALL!$E$6:$E$512, OVERALL!F$6:F$512, "", 0)</f>
        <v>RB45</v>
      </c>
      <c r="F26" s="209" t="str">
        <f>_xlfn.XLOOKUP($C26,OVERALL!$E$6:$E$512, OVERALL!G$6:G$512, "", 0)</f>
        <v>RB</v>
      </c>
      <c r="G26" s="209" t="str">
        <f>_xlfn.XLOOKUP($C26,OVERALL!$E$6:$E$512, OVERALL!L$6:L$512, "", 0)</f>
        <v>HOMIES</v>
      </c>
      <c r="H26" s="209">
        <f>_xlfn.XLOOKUP($C26,OVERALL!$E$6:$E$512, OVERALL!M$6:M$512, "", 0)</f>
        <v>11</v>
      </c>
      <c r="I26" s="209"/>
      <c r="J26" s="209" t="str">
        <f>_xlfn.XLOOKUP($C26,OVERALL!$E$6:$E$512, OVERALL!O$6:O$512, "", 0)</f>
        <v>CHI</v>
      </c>
      <c r="K26" s="209">
        <f>_xlfn.XLOOKUP($C26,OVERALL!$E$6:$E$512, OVERALL!P$6:P$512, "", 0)</f>
        <v>14</v>
      </c>
      <c r="L26" s="209" t="s">
        <v>396</v>
      </c>
      <c r="M26" s="209">
        <f>_xlfn.XLOOKUP($C26,OVERALL!$E$6:$E$512, OVERALL!Y$6:Y$512, "", 0)</f>
        <v>138.1</v>
      </c>
      <c r="N26" s="209"/>
      <c r="O26" s="209"/>
      <c r="P26" s="209"/>
      <c r="Q26" s="209"/>
      <c r="R26" s="233" t="s">
        <v>547</v>
      </c>
    </row>
    <row r="27" spans="3:18" ht="21" customHeight="1">
      <c r="C27" s="210">
        <v>13</v>
      </c>
      <c r="D27" s="209" t="s">
        <v>79</v>
      </c>
      <c r="E27" s="209" t="str">
        <f>_xlfn.XLOOKUP($C27,OVERALL!$E$6:$E$512, OVERALL!F$6:F$512, "", 0)</f>
        <v>WR55</v>
      </c>
      <c r="F27" s="209" t="str">
        <f>_xlfn.XLOOKUP($C27,OVERALL!$E$6:$E$512, OVERALL!G$6:G$512, "", 0)</f>
        <v>WR</v>
      </c>
      <c r="G27" s="209" t="str">
        <f>_xlfn.XLOOKUP($C27,OVERALL!$E$6:$E$512, OVERALL!L$6:L$512, "", 0)</f>
        <v>HOMIES</v>
      </c>
      <c r="H27" s="209">
        <f>_xlfn.XLOOKUP($C27,OVERALL!$E$6:$E$512, OVERALL!M$6:M$512, "", 0)</f>
        <v>3</v>
      </c>
      <c r="I27" s="209"/>
      <c r="J27" s="209" t="str">
        <f>_xlfn.XLOOKUP($C27,OVERALL!$E$6:$E$512, OVERALL!O$6:O$512, "", 0)</f>
        <v>NE</v>
      </c>
      <c r="K27" s="209">
        <f>_xlfn.XLOOKUP($C27,OVERALL!$E$6:$E$512, OVERALL!P$6:P$512, "", 0)</f>
        <v>10</v>
      </c>
      <c r="L27" s="209" t="s">
        <v>396</v>
      </c>
      <c r="M27" s="209">
        <f>_xlfn.XLOOKUP($C27,OVERALL!$E$6:$E$512, OVERALL!Y$6:Y$512, "", 0)</f>
        <v>141.6</v>
      </c>
      <c r="N27" s="209"/>
      <c r="O27" s="209"/>
      <c r="P27" s="209"/>
      <c r="Q27" s="209"/>
      <c r="R27" s="233" t="s">
        <v>548</v>
      </c>
    </row>
    <row r="28" spans="3:18" ht="21" customHeight="1">
      <c r="C28" s="210">
        <v>18</v>
      </c>
      <c r="D28" s="209" t="s">
        <v>154</v>
      </c>
      <c r="E28" s="209" t="str">
        <f>_xlfn.XLOOKUP($C28,OVERALL!$E$6:$E$512, OVERALL!F$6:F$512, "", 0)</f>
        <v>WR69</v>
      </c>
      <c r="F28" s="209" t="str">
        <f>_xlfn.XLOOKUP($C28,OVERALL!$E$6:$E$512, OVERALL!G$6:G$512, "", 0)</f>
        <v>WR</v>
      </c>
      <c r="G28" s="209" t="str">
        <f>_xlfn.XLOOKUP($C28,OVERALL!$E$6:$E$512, OVERALL!L$6:L$512, "", 0)</f>
        <v>HOMIES</v>
      </c>
      <c r="H28" s="209">
        <f>_xlfn.XLOOKUP($C28,OVERALL!$E$6:$E$512, OVERALL!M$6:M$512, "", 0)</f>
        <v>6</v>
      </c>
      <c r="I28" s="209"/>
      <c r="J28" s="209" t="str">
        <f>_xlfn.XLOOKUP($C28,OVERALL!$E$6:$E$512, OVERALL!O$6:O$512, "", 0)</f>
        <v>CAR</v>
      </c>
      <c r="K28" s="209">
        <f>_xlfn.XLOOKUP($C28,OVERALL!$E$6:$E$512, OVERALL!P$6:P$512, "", 0)</f>
        <v>13</v>
      </c>
      <c r="L28" s="209" t="s">
        <v>396</v>
      </c>
      <c r="M28" s="209">
        <f>_xlfn.XLOOKUP($C28,OVERALL!$E$6:$E$512, OVERALL!Y$6:Y$512, "", 0)</f>
        <v>192.3</v>
      </c>
      <c r="N28" s="209"/>
      <c r="O28" s="209"/>
      <c r="P28" s="209"/>
      <c r="Q28" s="209"/>
      <c r="R28" s="233" t="s">
        <v>553</v>
      </c>
    </row>
    <row r="29" spans="3:18" ht="21" customHeight="1">
      <c r="C29" s="210">
        <v>19</v>
      </c>
      <c r="D29" s="209" t="s">
        <v>95</v>
      </c>
      <c r="E29" s="209" t="str">
        <f>_xlfn.XLOOKUP($C29,OVERALL!$E$6:$E$512, OVERALL!F$6:F$512, "", 0)</f>
        <v>QB27</v>
      </c>
      <c r="F29" s="209" t="str">
        <f>_xlfn.XLOOKUP($C29,OVERALL!$E$6:$E$512, OVERALL!G$6:G$512, "", 0)</f>
        <v>QB</v>
      </c>
      <c r="G29" s="209" t="str">
        <f>_xlfn.XLOOKUP($C29,OVERALL!$E$6:$E$512, OVERALL!L$6:L$512, "", 0)</f>
        <v>HOMIES</v>
      </c>
      <c r="H29" s="209">
        <f>_xlfn.XLOOKUP($C29,OVERALL!$E$6:$E$512, OVERALL!M$6:M$512, "", 0)</f>
        <v>6</v>
      </c>
      <c r="I29" s="209"/>
      <c r="J29" s="209" t="str">
        <f>_xlfn.XLOOKUP($C29,OVERALL!$E$6:$E$512, OVERALL!O$6:O$512, "", 0)</f>
        <v>CAR</v>
      </c>
      <c r="K29" s="209">
        <f>_xlfn.XLOOKUP($C29,OVERALL!$E$6:$E$512, OVERALL!P$6:P$512, "", 0)</f>
        <v>13</v>
      </c>
      <c r="L29" s="209" t="s">
        <v>396</v>
      </c>
      <c r="M29" s="209">
        <f>_xlfn.XLOOKUP($C29,OVERALL!$E$6:$E$512, OVERALL!Y$6:Y$512, "", 0)</f>
        <v>202.4</v>
      </c>
      <c r="N29" s="209"/>
      <c r="O29" s="209"/>
      <c r="P29" s="209"/>
      <c r="Q29" s="209"/>
      <c r="R29" s="233">
        <v>0</v>
      </c>
    </row>
    <row r="30" spans="3:18" ht="21" customHeight="1">
      <c r="C30" s="210">
        <v>20</v>
      </c>
      <c r="D30" s="209" t="s">
        <v>116</v>
      </c>
      <c r="E30" s="209" t="str">
        <f>_xlfn.XLOOKUP($C30,OVERALL!$E$6:$E$512, OVERALL!F$6:F$512, "", 0)</f>
        <v>RB62</v>
      </c>
      <c r="F30" s="209" t="str">
        <f>_xlfn.XLOOKUP($C30,OVERALL!$E$6:$E$512, OVERALL!G$6:G$512, "", 0)</f>
        <v>RB</v>
      </c>
      <c r="G30" s="209" t="str">
        <f>_xlfn.XLOOKUP($C30,OVERALL!$E$6:$E$512, OVERALL!L$6:L$512, "", 0)</f>
        <v>HOMIES</v>
      </c>
      <c r="H30" s="209">
        <f>_xlfn.XLOOKUP($C30,OVERALL!$E$6:$E$512, OVERALL!M$6:M$512, "", 0)</f>
        <v>3</v>
      </c>
      <c r="I30" s="209"/>
      <c r="J30" s="209" t="str">
        <f>_xlfn.XLOOKUP($C30,OVERALL!$E$6:$E$512, OVERALL!O$6:O$512, "", 0)</f>
        <v>PHI</v>
      </c>
      <c r="K30" s="209">
        <f>_xlfn.XLOOKUP($C30,OVERALL!$E$6:$E$512, OVERALL!P$6:P$512, "", 0)</f>
        <v>7</v>
      </c>
      <c r="L30" s="209" t="s">
        <v>396</v>
      </c>
      <c r="M30" s="209">
        <f>_xlfn.XLOOKUP($C30,OVERALL!$E$6:$E$512, OVERALL!Y$6:Y$512, "", 0)</f>
        <v>197</v>
      </c>
      <c r="N30" s="209"/>
      <c r="O30" s="209"/>
      <c r="P30" s="209"/>
      <c r="Q30" s="209"/>
      <c r="R30" s="233">
        <v>0</v>
      </c>
    </row>
    <row r="31" spans="3:18" ht="21" customHeight="1">
      <c r="C31" s="210">
        <f>C30+1</f>
        <v>21</v>
      </c>
      <c r="D31" s="209" t="s">
        <v>99</v>
      </c>
      <c r="E31" s="209" t="str">
        <f>_xlfn.XLOOKUP($C31,OVERALL!$E$6:$E$512, OVERALL!F$6:F$512, "", 0)</f>
        <v>K8</v>
      </c>
      <c r="F31" s="209" t="str">
        <f>_xlfn.XLOOKUP($C31,OVERALL!$E$6:$E$512, OVERALL!G$6:G$512, "", 0)</f>
        <v>K</v>
      </c>
      <c r="G31" s="209" t="str">
        <f>_xlfn.XLOOKUP($C31,OVERALL!$E$6:$E$512, OVERALL!L$6:L$512, "", 0)</f>
        <v>HOMIES</v>
      </c>
      <c r="H31" s="209">
        <f>_xlfn.XLOOKUP($C31,OVERALL!$E$6:$E$512, OVERALL!M$6:M$512, "", 0)</f>
        <v>1</v>
      </c>
      <c r="I31" s="209"/>
      <c r="J31" s="209" t="str">
        <f>_xlfn.XLOOKUP($C31,OVERALL!$E$6:$E$512, OVERALL!O$6:O$512, "", 0)</f>
        <v>ARI</v>
      </c>
      <c r="K31" s="209">
        <f>_xlfn.XLOOKUP($C31,OVERALL!$E$6:$E$512, OVERALL!P$6:P$512, "", 0)</f>
        <v>13</v>
      </c>
      <c r="L31" s="209" t="s">
        <v>396</v>
      </c>
      <c r="M31" s="209">
        <f>_xlfn.XLOOKUP($C31,OVERALL!$E$6:$E$512, OVERALL!Y$6:Y$512, "", 0)</f>
        <v>223.6</v>
      </c>
      <c r="N31" s="209"/>
      <c r="O31" s="209"/>
      <c r="P31" s="209"/>
      <c r="Q31" s="209"/>
      <c r="R31" s="233">
        <v>0</v>
      </c>
    </row>
    <row r="32" spans="3:18" ht="21" customHeight="1">
      <c r="C32" s="210">
        <f>C31+1</f>
        <v>22</v>
      </c>
      <c r="D32" s="209" t="s">
        <v>26</v>
      </c>
      <c r="E32" s="209" t="str">
        <f>_xlfn.XLOOKUP($C32,OVERALL!$E$6:$E$512, OVERALL!F$6:F$512, "", 0)</f>
        <v>RB69</v>
      </c>
      <c r="F32" s="209" t="s">
        <v>266</v>
      </c>
      <c r="G32" s="209" t="str">
        <f>_xlfn.XLOOKUP($C32,OVERALL!$E$6:$E$512, OVERALL!L$6:L$512, "", 0)</f>
        <v>HOMIES</v>
      </c>
      <c r="H32" s="209">
        <v>8</v>
      </c>
      <c r="I32" s="209"/>
      <c r="J32" s="209" t="s">
        <v>120</v>
      </c>
      <c r="K32" s="209">
        <f>_xlfn.XLOOKUP($C32,OVERALL!$E$6:$E$512, OVERALL!P$6:P$512, "", 0)</f>
        <v>13</v>
      </c>
      <c r="L32" s="209" t="s">
        <v>396</v>
      </c>
      <c r="M32" s="209">
        <f>_xlfn.XLOOKUP($C32,OVERALL!$E$6:$E$512, OVERALL!Y$6:Y$512, "", 0)</f>
        <v>244.4</v>
      </c>
      <c r="N32" s="209"/>
      <c r="O32" s="209"/>
      <c r="P32" s="209"/>
      <c r="Q32" s="209"/>
      <c r="R32" s="233" t="s">
        <v>272</v>
      </c>
    </row>
    <row r="33" spans="3:18" ht="21" customHeight="1">
      <c r="C33" s="210">
        <f>C32+1</f>
        <v>23</v>
      </c>
      <c r="D33" s="209" t="s">
        <v>452</v>
      </c>
      <c r="E33" s="209" t="str">
        <f>_xlfn.XLOOKUP($C33,OVERALL!$E$6:$E$512, OVERALL!F$6:F$512, "", 0)</f>
        <v>K20</v>
      </c>
      <c r="F33" s="209" t="s">
        <v>267</v>
      </c>
      <c r="G33" s="209" t="str">
        <f>_xlfn.XLOOKUP($C33,OVERALL!$E$6:$E$512, OVERALL!L$6:L$512, "", 0)</f>
        <v>HOMIES</v>
      </c>
      <c r="H33" s="209">
        <v>2</v>
      </c>
      <c r="I33" s="209"/>
      <c r="J33" s="209" t="s">
        <v>51</v>
      </c>
      <c r="K33" s="209">
        <f>_xlfn.XLOOKUP($C33,OVERALL!$E$6:$E$512, OVERALL!P$6:P$512, "", 0)</f>
        <v>14</v>
      </c>
      <c r="L33" s="209" t="s">
        <v>396</v>
      </c>
      <c r="M33" s="209">
        <f>_xlfn.XLOOKUP($C33,OVERALL!$E$6:$E$512, OVERALL!Y$6:Y$512, "", 0)</f>
        <v>275.39999999999998</v>
      </c>
      <c r="N33" s="209"/>
      <c r="O33" s="209"/>
      <c r="P33" s="209"/>
      <c r="Q33" s="209"/>
      <c r="R33" s="233" t="s">
        <v>272</v>
      </c>
    </row>
    <row r="34" spans="3:18" ht="21" customHeight="1">
      <c r="C34" s="210">
        <f>C24+1</f>
        <v>31</v>
      </c>
      <c r="D34" s="209" t="s">
        <v>237</v>
      </c>
      <c r="E34" s="209" t="str">
        <f>_xlfn.XLOOKUP($C34,OVERALL!$E$6:$E$512, OVERALL!F$6:F$512, "", 0)</f>
        <v/>
      </c>
      <c r="F34" s="209" t="s">
        <v>274</v>
      </c>
      <c r="G34" s="209" t="str">
        <f>_xlfn.XLOOKUP($C34,OVERALL!$E$6:$E$512, OVERALL!L$6:L$512, "", 0)</f>
        <v/>
      </c>
      <c r="H34" s="209">
        <v>7</v>
      </c>
      <c r="I34" s="209"/>
      <c r="J34" s="209" t="s">
        <v>42</v>
      </c>
      <c r="K34" s="209" t="str">
        <f>_xlfn.XLOOKUP($C34,OVERALL!$E$6:$E$512, OVERALL!P$6:P$512, "", 0)</f>
        <v/>
      </c>
      <c r="L34" s="209" t="s">
        <v>396</v>
      </c>
      <c r="M34" s="209" t="str">
        <f>_xlfn.XLOOKUP($C34,OVERALL!$E$6:$E$512, OVERALL!Y$6:Y$512, "", 0)</f>
        <v/>
      </c>
      <c r="N34" s="209"/>
      <c r="O34" s="209"/>
      <c r="P34" s="209"/>
      <c r="Q34" s="209"/>
      <c r="R34" s="233" t="s">
        <v>272</v>
      </c>
    </row>
    <row r="35" spans="3:18" ht="21" customHeight="1">
      <c r="C35" s="210">
        <f t="shared" si="4"/>
        <v>32</v>
      </c>
      <c r="D35" s="209" t="s">
        <v>455</v>
      </c>
      <c r="E35" s="209" t="str">
        <f>_xlfn.XLOOKUP($C35,OVERALL!$E$6:$E$512, OVERALL!F$6:F$512, "", 0)</f>
        <v/>
      </c>
      <c r="F35" s="209" t="s">
        <v>267</v>
      </c>
      <c r="G35" s="209" t="str">
        <f>_xlfn.XLOOKUP($C35,OVERALL!$E$6:$E$512, OVERALL!L$6:L$512, "", 0)</f>
        <v/>
      </c>
      <c r="H35" s="209">
        <v>1</v>
      </c>
      <c r="I35" s="209"/>
      <c r="J35" s="209" t="s">
        <v>51</v>
      </c>
      <c r="K35" s="209" t="str">
        <f>_xlfn.XLOOKUP($C35,OVERALL!$E$6:$E$512, OVERALL!P$6:P$512, "", 0)</f>
        <v/>
      </c>
      <c r="L35" s="209" t="s">
        <v>396</v>
      </c>
      <c r="M35" s="209" t="str">
        <f>_xlfn.XLOOKUP($C35,OVERALL!$E$6:$E$512, OVERALL!Y$6:Y$512, "", 0)</f>
        <v/>
      </c>
      <c r="N35" s="209"/>
      <c r="O35" s="209"/>
      <c r="P35" s="209"/>
      <c r="Q35" s="209"/>
      <c r="R35" s="233" t="s">
        <v>272</v>
      </c>
    </row>
    <row r="36" spans="3:18" ht="21" customHeight="1">
      <c r="C36" s="210">
        <f t="shared" si="4"/>
        <v>33</v>
      </c>
      <c r="D36" s="209" t="s">
        <v>91</v>
      </c>
      <c r="E36" s="209" t="str">
        <f>_xlfn.XLOOKUP($C36,OVERALL!$E$6:$E$512, OVERALL!F$6:F$512, "", 0)</f>
        <v/>
      </c>
      <c r="F36" s="209" t="s">
        <v>267</v>
      </c>
      <c r="G36" s="209" t="str">
        <f>_xlfn.XLOOKUP($C36,OVERALL!$E$6:$E$512, OVERALL!L$6:L$512, "", 0)</f>
        <v/>
      </c>
      <c r="H36" s="209">
        <v>4</v>
      </c>
      <c r="I36" s="209"/>
      <c r="J36" s="209" t="s">
        <v>13</v>
      </c>
      <c r="K36" s="209" t="str">
        <f>_xlfn.XLOOKUP($C36,OVERALL!$E$6:$E$512, OVERALL!P$6:P$512, "", 0)</f>
        <v/>
      </c>
      <c r="L36" s="209" t="s">
        <v>396</v>
      </c>
      <c r="M36" s="209" t="str">
        <f>_xlfn.XLOOKUP($C36,OVERALL!$E$6:$E$512, OVERALL!Y$6:Y$512, "", 0)</f>
        <v/>
      </c>
      <c r="N36" s="209"/>
      <c r="O36" s="209"/>
      <c r="P36" s="209"/>
      <c r="Q36" s="209"/>
      <c r="R36" s="233" t="s">
        <v>272</v>
      </c>
    </row>
    <row r="37" spans="3:18" ht="21" customHeight="1">
      <c r="C37" s="210">
        <f t="shared" si="4"/>
        <v>34</v>
      </c>
      <c r="D37" s="209"/>
      <c r="E37" s="209" t="str">
        <f>_xlfn.XLOOKUP($C37,OVERALL!$E$6:$E$512, OVERALL!F$6:F$512, "", 0)</f>
        <v/>
      </c>
      <c r="F37" s="209" t="str">
        <f>_xlfn.XLOOKUP($C37,OVERALL!$E$6:$E$512, OVERALL!G$6:G$512, "", 0)</f>
        <v/>
      </c>
      <c r="G37" s="209" t="str">
        <f>_xlfn.XLOOKUP($C37,OVERALL!$E$6:$E$512, OVERALL!L$6:L$512, "", 0)</f>
        <v/>
      </c>
      <c r="H37" s="209"/>
      <c r="I37" s="209"/>
      <c r="J37" s="209" t="str">
        <f>_xlfn.XLOOKUP($C37,OVERALL!$E$6:$E$512, OVERALL!O$6:O$512, "", 0)</f>
        <v/>
      </c>
      <c r="K37" s="209" t="str">
        <f>_xlfn.XLOOKUP($C37,OVERALL!$E$6:$E$512, OVERALL!P$6:P$512, "", 0)</f>
        <v/>
      </c>
      <c r="L37" s="209"/>
      <c r="M37" s="209" t="str">
        <f>_xlfn.XLOOKUP($C37,OVERALL!$E$6:$E$512, OVERALL!Y$6:Y$512, "", 0)</f>
        <v/>
      </c>
      <c r="N37" s="209"/>
      <c r="O37" s="209"/>
      <c r="P37" s="209"/>
      <c r="Q37" s="209"/>
      <c r="R37" s="233" t="s">
        <v>272</v>
      </c>
    </row>
    <row r="38" spans="3:18" ht="21" customHeight="1">
      <c r="C38" s="210">
        <f t="shared" si="4"/>
        <v>35</v>
      </c>
      <c r="D38" s="209"/>
      <c r="E38" s="209" t="str">
        <f>_xlfn.XLOOKUP($C38,OVERALL!$E$6:$E$512, OVERALL!F$6:F$512, "", 0)</f>
        <v/>
      </c>
      <c r="F38" s="209" t="str">
        <f>_xlfn.XLOOKUP($C38,OVERALL!$E$6:$E$512, OVERALL!G$6:G$512, "", 0)</f>
        <v/>
      </c>
      <c r="G38" s="209" t="str">
        <f>_xlfn.XLOOKUP($C38,OVERALL!$E$6:$E$512, OVERALL!L$6:L$512, "", 0)</f>
        <v/>
      </c>
      <c r="H38" s="209"/>
      <c r="I38" s="209"/>
      <c r="J38" s="209" t="str">
        <f>_xlfn.XLOOKUP($C38,OVERALL!$E$6:$E$512, OVERALL!O$6:O$512, "", 0)</f>
        <v/>
      </c>
      <c r="K38" s="209" t="str">
        <f>_xlfn.XLOOKUP($C38,OVERALL!$E$6:$E$512, OVERALL!P$6:P$512, "", 0)</f>
        <v/>
      </c>
      <c r="L38" s="209"/>
      <c r="M38" s="209" t="str">
        <f>_xlfn.XLOOKUP($C38,OVERALL!$E$6:$E$512, OVERALL!Y$6:Y$512, "", 0)</f>
        <v/>
      </c>
      <c r="N38" s="209"/>
      <c r="O38" s="209"/>
      <c r="P38" s="209"/>
      <c r="Q38" s="209"/>
      <c r="R38" s="233" t="s">
        <v>272</v>
      </c>
    </row>
  </sheetData>
  <conditionalFormatting sqref="Y4:Y9">
    <cfRule type="colorScale" priority="171">
      <colorScale>
        <cfvo type="min"/>
        <cfvo type="percentile" val="50"/>
        <cfvo type="max"/>
        <color rgb="FFF8696B"/>
        <color rgb="FFFFEB84"/>
        <color rgb="FF63BE7B"/>
      </colorScale>
    </cfRule>
  </conditionalFormatting>
  <conditionalFormatting sqref="Z4:Z9">
    <cfRule type="colorScale" priority="173">
      <colorScale>
        <cfvo type="min"/>
        <cfvo type="percentile" val="50"/>
        <cfvo type="max"/>
        <color rgb="FFF8696B"/>
        <color rgb="FFFFEB84"/>
        <color rgb="FF63BE7B"/>
      </colorScale>
    </cfRule>
  </conditionalFormatting>
  <conditionalFormatting sqref="AA4:AE9">
    <cfRule type="colorScale" priority="5">
      <colorScale>
        <cfvo type="min"/>
        <cfvo type="percentile" val="50"/>
        <cfvo type="max"/>
        <color rgb="FF63BE7B"/>
        <color rgb="FFFFEB84"/>
        <color rgb="FFF8696B"/>
      </colorScale>
    </cfRule>
  </conditionalFormatting>
  <conditionalFormatting sqref="M4:M38">
    <cfRule type="colorScale" priority="3">
      <colorScale>
        <cfvo type="min"/>
        <cfvo type="percentile" val="50"/>
        <cfvo type="max"/>
        <color rgb="FF63BE7B"/>
        <color rgb="FFFFEB84"/>
        <color rgb="FFF8696B"/>
      </colorScale>
    </cfRule>
  </conditionalFormatting>
  <conditionalFormatting sqref="H4:H36">
    <cfRule type="colorScale" priority="2">
      <colorScale>
        <cfvo type="min"/>
        <cfvo type="percentile" val="50"/>
        <cfvo type="max"/>
        <color rgb="FF63BE7B"/>
        <color rgb="FFFFEB84"/>
        <color rgb="FFF8696B"/>
      </colorScale>
    </cfRule>
  </conditionalFormatting>
  <conditionalFormatting sqref="I4:I3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C781-6F3D-6345-90D5-7C90EFB2C99A}">
  <sheetPr>
    <tabColor theme="0" tint="-0.14999847407452621"/>
  </sheetPr>
  <dimension ref="C1:J29"/>
  <sheetViews>
    <sheetView workbookViewId="0">
      <selection activeCell="H6" sqref="H6"/>
    </sheetView>
  </sheetViews>
  <sheetFormatPr baseColWidth="10" defaultRowHeight="19"/>
  <cols>
    <col min="3" max="3" width="24.33203125" style="274" customWidth="1"/>
    <col min="8" max="8" width="30" style="277" customWidth="1"/>
  </cols>
  <sheetData>
    <row r="1" spans="3:10" s="8" customFormat="1" ht="27" customHeight="1">
      <c r="C1" s="271"/>
      <c r="H1" s="276"/>
    </row>
    <row r="2" spans="3:10" s="8" customFormat="1" ht="27" customHeight="1">
      <c r="C2" s="272" t="s">
        <v>914</v>
      </c>
      <c r="H2" s="278" t="s">
        <v>529</v>
      </c>
    </row>
    <row r="3" spans="3:10" s="8" customFormat="1" ht="27" customHeight="1">
      <c r="C3" s="273" t="s">
        <v>912</v>
      </c>
      <c r="H3" s="276" t="s">
        <v>918</v>
      </c>
      <c r="I3" s="276" t="s">
        <v>269</v>
      </c>
      <c r="J3" s="276" t="s">
        <v>921</v>
      </c>
    </row>
    <row r="4" spans="3:10" s="8" customFormat="1" ht="27" customHeight="1">
      <c r="C4" s="273" t="s">
        <v>19</v>
      </c>
      <c r="H4" s="276" t="s">
        <v>919</v>
      </c>
      <c r="I4" s="276" t="s">
        <v>267</v>
      </c>
      <c r="J4" s="276" t="s">
        <v>922</v>
      </c>
    </row>
    <row r="5" spans="3:10" s="8" customFormat="1" ht="27" customHeight="1">
      <c r="C5" s="271" t="s">
        <v>913</v>
      </c>
      <c r="H5" s="276" t="s">
        <v>920</v>
      </c>
      <c r="I5" s="276" t="s">
        <v>268</v>
      </c>
      <c r="J5" s="276" t="s">
        <v>922</v>
      </c>
    </row>
    <row r="6" spans="3:10" s="8" customFormat="1" ht="27" customHeight="1">
      <c r="C6" s="271"/>
      <c r="H6" s="276"/>
      <c r="I6" s="276"/>
      <c r="J6" s="276"/>
    </row>
    <row r="7" spans="3:10" s="8" customFormat="1" ht="27" customHeight="1">
      <c r="C7" s="271" t="s">
        <v>102</v>
      </c>
      <c r="H7" s="276"/>
      <c r="I7" s="276"/>
      <c r="J7" s="276"/>
    </row>
    <row r="8" spans="3:10" s="8" customFormat="1" ht="27" customHeight="1">
      <c r="C8" s="271" t="s">
        <v>100</v>
      </c>
      <c r="H8" s="276"/>
      <c r="I8" s="276"/>
      <c r="J8" s="276"/>
    </row>
    <row r="9" spans="3:10" s="8" customFormat="1" ht="27" customHeight="1">
      <c r="C9" s="271" t="s">
        <v>93</v>
      </c>
      <c r="H9" s="276"/>
    </row>
    <row r="10" spans="3:10" s="8" customFormat="1" ht="27" customHeight="1">
      <c r="C10" s="273" t="s">
        <v>128</v>
      </c>
      <c r="H10" s="276"/>
    </row>
    <row r="11" spans="3:10" s="8" customFormat="1" ht="27" customHeight="1">
      <c r="C11" s="271" t="s">
        <v>214</v>
      </c>
      <c r="H11" s="276"/>
    </row>
    <row r="12" spans="3:10" s="8" customFormat="1" ht="27" customHeight="1">
      <c r="C12" s="271" t="s">
        <v>915</v>
      </c>
      <c r="H12" s="276"/>
    </row>
    <row r="13" spans="3:10" s="8" customFormat="1" ht="27" customHeight="1">
      <c r="C13" s="271" t="s">
        <v>916</v>
      </c>
      <c r="H13" s="276"/>
    </row>
    <row r="14" spans="3:10" s="8" customFormat="1" ht="27" customHeight="1">
      <c r="C14" s="273" t="s">
        <v>917</v>
      </c>
      <c r="H14" s="276"/>
    </row>
    <row r="15" spans="3:10" s="8" customFormat="1" ht="27" customHeight="1">
      <c r="C15" s="271" t="s">
        <v>483</v>
      </c>
      <c r="H15" s="276"/>
    </row>
    <row r="16" spans="3:10" s="8" customFormat="1" ht="27" customHeight="1">
      <c r="C16" s="273" t="s">
        <v>94</v>
      </c>
      <c r="H16" s="276"/>
    </row>
    <row r="17" spans="3:8" s="8" customFormat="1" ht="27" customHeight="1">
      <c r="C17" s="271" t="s">
        <v>160</v>
      </c>
      <c r="H17" s="276"/>
    </row>
    <row r="18" spans="3:8" s="8" customFormat="1" ht="27" customHeight="1">
      <c r="C18" s="271" t="s">
        <v>138</v>
      </c>
      <c r="H18" s="276"/>
    </row>
    <row r="19" spans="3:8" s="8" customFormat="1" ht="27" customHeight="1">
      <c r="C19" s="271"/>
      <c r="H19" s="276"/>
    </row>
    <row r="20" spans="3:8" s="8" customFormat="1" ht="27" customHeight="1">
      <c r="C20" s="271" t="s">
        <v>159</v>
      </c>
      <c r="H20" s="276"/>
    </row>
    <row r="21" spans="3:8" s="8" customFormat="1" ht="27" customHeight="1">
      <c r="C21" s="271"/>
      <c r="H21" s="276"/>
    </row>
    <row r="22" spans="3:8" s="8" customFormat="1" ht="27" customHeight="1">
      <c r="C22" s="271" t="s">
        <v>250</v>
      </c>
      <c r="H22" s="276"/>
    </row>
    <row r="23" spans="3:8" s="8" customFormat="1" ht="27" customHeight="1">
      <c r="C23" s="271" t="s">
        <v>210</v>
      </c>
      <c r="H23" s="276"/>
    </row>
    <row r="24" spans="3:8" s="8" customFormat="1" ht="27" customHeight="1">
      <c r="C24" s="271" t="s">
        <v>208</v>
      </c>
      <c r="H24" s="276"/>
    </row>
    <row r="25" spans="3:8" s="8" customFormat="1" ht="27" customHeight="1">
      <c r="C25" s="271"/>
      <c r="H25" s="276"/>
    </row>
    <row r="26" spans="3:8" s="8" customFormat="1" ht="27" customHeight="1">
      <c r="C26" s="271" t="s">
        <v>95</v>
      </c>
      <c r="H26" s="276"/>
    </row>
    <row r="27" spans="3:8" s="8" customFormat="1" ht="27" customHeight="1">
      <c r="C27" s="271" t="s">
        <v>182</v>
      </c>
      <c r="H27" s="276"/>
    </row>
    <row r="28" spans="3:8" s="8" customFormat="1" ht="27" customHeight="1">
      <c r="C28" s="271" t="s">
        <v>555</v>
      </c>
      <c r="H28" s="276"/>
    </row>
    <row r="29" spans="3:8" s="8" customFormat="1" ht="27" customHeight="1">
      <c r="C29" s="271" t="s">
        <v>515</v>
      </c>
      <c r="H29" s="276"/>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CFF82-2B54-C34F-BFFD-77DE220B8CBC}">
  <sheetPr>
    <tabColor rgb="FF00B0F0"/>
  </sheetPr>
  <dimension ref="B1:M24"/>
  <sheetViews>
    <sheetView zoomScale="120" zoomScaleNormal="120" workbookViewId="0">
      <selection activeCell="G15" sqref="G15"/>
    </sheetView>
  </sheetViews>
  <sheetFormatPr baseColWidth="10" defaultRowHeight="16"/>
  <cols>
    <col min="1" max="1" width="10.83203125" style="384"/>
    <col min="2" max="2" width="1.83203125" style="383" customWidth="1"/>
    <col min="3" max="3" width="17.83203125" style="383" customWidth="1"/>
    <col min="4" max="7" width="7.83203125" style="383" customWidth="1"/>
    <col min="8" max="8" width="1.83203125" style="384" customWidth="1"/>
    <col min="9" max="9" width="10.83203125" style="384"/>
    <col min="10" max="10" width="7.83203125" style="383" customWidth="1"/>
    <col min="11" max="11" width="10.83203125" style="384"/>
    <col min="12" max="13" width="11.83203125" style="384" customWidth="1"/>
    <col min="14" max="16384" width="10.83203125" style="384"/>
  </cols>
  <sheetData>
    <row r="1" spans="3:13" ht="25" customHeight="1" thickBot="1"/>
    <row r="2" spans="3:13" ht="25" customHeight="1" thickBot="1">
      <c r="C2" s="385" t="s">
        <v>2340</v>
      </c>
      <c r="D2" s="386"/>
      <c r="E2" s="386"/>
      <c r="F2" s="386"/>
      <c r="G2" s="387"/>
      <c r="J2" s="386"/>
      <c r="L2" s="388" t="s">
        <v>2341</v>
      </c>
      <c r="M2" s="389" t="s">
        <v>2342</v>
      </c>
    </row>
    <row r="3" spans="3:13" ht="25" customHeight="1" thickBot="1">
      <c r="C3" s="390" t="s">
        <v>265</v>
      </c>
      <c r="D3" s="391" t="s">
        <v>63</v>
      </c>
      <c r="E3" s="391" t="s">
        <v>554</v>
      </c>
      <c r="F3" s="391" t="s">
        <v>521</v>
      </c>
      <c r="G3" s="392" t="s">
        <v>416</v>
      </c>
      <c r="J3" s="391" t="s">
        <v>2343</v>
      </c>
      <c r="L3" s="393" t="s">
        <v>2344</v>
      </c>
      <c r="M3" s="394">
        <v>48</v>
      </c>
    </row>
    <row r="4" spans="3:13" ht="25" customHeight="1">
      <c r="C4" s="393" t="s">
        <v>142</v>
      </c>
      <c r="D4" s="395" t="s">
        <v>2345</v>
      </c>
      <c r="E4" s="395" t="s">
        <v>268</v>
      </c>
      <c r="F4" s="396">
        <v>11</v>
      </c>
      <c r="G4" s="397">
        <v>159.5</v>
      </c>
      <c r="J4" s="398">
        <v>49</v>
      </c>
      <c r="L4" s="399" t="s">
        <v>2346</v>
      </c>
      <c r="M4" s="400">
        <v>40</v>
      </c>
    </row>
    <row r="5" spans="3:13" ht="25" customHeight="1">
      <c r="C5" s="399" t="s">
        <v>129</v>
      </c>
      <c r="D5" s="401" t="s">
        <v>921</v>
      </c>
      <c r="E5" s="401" t="s">
        <v>268</v>
      </c>
      <c r="F5" s="402">
        <v>16</v>
      </c>
      <c r="G5" s="403">
        <v>154.80000000000001</v>
      </c>
      <c r="J5" s="404">
        <v>24</v>
      </c>
      <c r="L5" s="399" t="s">
        <v>2347</v>
      </c>
      <c r="M5" s="400">
        <v>26</v>
      </c>
    </row>
    <row r="6" spans="3:13" ht="25" customHeight="1">
      <c r="C6" s="399" t="s">
        <v>138</v>
      </c>
      <c r="D6" s="401" t="s">
        <v>6</v>
      </c>
      <c r="E6" s="401" t="s">
        <v>268</v>
      </c>
      <c r="F6" s="402">
        <v>1</v>
      </c>
      <c r="G6" s="403">
        <v>146.30000000000001</v>
      </c>
      <c r="J6" s="404">
        <v>28</v>
      </c>
      <c r="L6" s="399" t="s">
        <v>2348</v>
      </c>
      <c r="M6" s="400">
        <v>20</v>
      </c>
    </row>
    <row r="7" spans="3:13" ht="25" customHeight="1">
      <c r="C7" s="399" t="s">
        <v>947</v>
      </c>
      <c r="D7" s="401" t="s">
        <v>14</v>
      </c>
      <c r="E7" s="401" t="s">
        <v>268</v>
      </c>
      <c r="F7" s="402">
        <v>6</v>
      </c>
      <c r="G7" s="403">
        <v>109.8</v>
      </c>
      <c r="J7" s="404">
        <v>2</v>
      </c>
      <c r="L7" s="399" t="s">
        <v>2349</v>
      </c>
      <c r="M7" s="400">
        <v>12</v>
      </c>
    </row>
    <row r="8" spans="3:13" ht="25" customHeight="1">
      <c r="C8" s="399" t="s">
        <v>479</v>
      </c>
      <c r="D8" s="401" t="s">
        <v>2350</v>
      </c>
      <c r="E8" s="401" t="s">
        <v>268</v>
      </c>
      <c r="F8" s="402">
        <v>3</v>
      </c>
      <c r="G8" s="403">
        <v>102.6</v>
      </c>
      <c r="J8" s="404">
        <v>15</v>
      </c>
      <c r="L8" s="399" t="s">
        <v>2351</v>
      </c>
      <c r="M8" s="400">
        <v>7</v>
      </c>
    </row>
    <row r="9" spans="3:13" ht="25" customHeight="1">
      <c r="C9" s="399" t="s">
        <v>149</v>
      </c>
      <c r="D9" s="401" t="s">
        <v>42</v>
      </c>
      <c r="E9" s="401" t="s">
        <v>268</v>
      </c>
      <c r="F9" s="402">
        <v>5</v>
      </c>
      <c r="G9" s="403">
        <v>98.5</v>
      </c>
      <c r="J9" s="404">
        <v>8</v>
      </c>
      <c r="L9" s="399" t="s">
        <v>2352</v>
      </c>
      <c r="M9" s="400">
        <v>4</v>
      </c>
    </row>
    <row r="10" spans="3:13" ht="25" customHeight="1" thickBot="1">
      <c r="C10" s="405" t="s">
        <v>165</v>
      </c>
      <c r="D10" s="406" t="s">
        <v>1429</v>
      </c>
      <c r="E10" s="406" t="s">
        <v>268</v>
      </c>
      <c r="F10" s="407">
        <v>1</v>
      </c>
      <c r="G10" s="408">
        <v>95.7</v>
      </c>
      <c r="J10" s="409">
        <v>3</v>
      </c>
      <c r="L10" s="405" t="s">
        <v>2353</v>
      </c>
      <c r="M10" s="410">
        <v>1</v>
      </c>
    </row>
    <row r="11" spans="3:13" ht="20" customHeight="1">
      <c r="F11" s="411"/>
      <c r="G11" s="412"/>
      <c r="J11" s="413"/>
    </row>
    <row r="12" spans="3:13" ht="25" customHeight="1">
      <c r="C12" s="414" t="s">
        <v>447</v>
      </c>
      <c r="D12" s="414" t="s">
        <v>50</v>
      </c>
      <c r="E12" s="414" t="s">
        <v>267</v>
      </c>
      <c r="F12" s="415">
        <v>5</v>
      </c>
      <c r="G12" s="416">
        <v>173.9</v>
      </c>
      <c r="J12" s="417">
        <v>45</v>
      </c>
    </row>
    <row r="13" spans="3:13" ht="25" customHeight="1">
      <c r="C13" s="414" t="s">
        <v>588</v>
      </c>
      <c r="D13" s="414" t="s">
        <v>42</v>
      </c>
      <c r="E13" s="414" t="s">
        <v>268</v>
      </c>
      <c r="F13" s="415">
        <v>3</v>
      </c>
      <c r="G13" s="416">
        <v>134.4</v>
      </c>
      <c r="J13" s="417">
        <v>40</v>
      </c>
    </row>
    <row r="14" spans="3:13" ht="25" customHeight="1">
      <c r="C14" s="414" t="s">
        <v>581</v>
      </c>
      <c r="D14" s="414" t="s">
        <v>32</v>
      </c>
      <c r="E14" s="414" t="s">
        <v>268</v>
      </c>
      <c r="F14" s="415">
        <v>1</v>
      </c>
      <c r="G14" s="416">
        <v>133.5</v>
      </c>
      <c r="J14" s="417">
        <v>31</v>
      </c>
    </row>
    <row r="15" spans="3:13" ht="25" customHeight="1">
      <c r="C15" s="414" t="s">
        <v>201</v>
      </c>
      <c r="D15" s="414" t="s">
        <v>20</v>
      </c>
      <c r="E15" s="414" t="s">
        <v>269</v>
      </c>
      <c r="F15" s="415">
        <v>3</v>
      </c>
      <c r="G15" s="416">
        <v>85.7</v>
      </c>
      <c r="J15" s="417"/>
    </row>
    <row r="16" spans="3:13" ht="25" customHeight="1">
      <c r="C16" s="414"/>
      <c r="D16" s="414"/>
      <c r="E16" s="414"/>
      <c r="F16" s="415"/>
      <c r="G16" s="416"/>
      <c r="J16" s="417"/>
    </row>
    <row r="17" spans="3:13" ht="25" customHeight="1">
      <c r="C17" s="414"/>
      <c r="D17" s="414"/>
      <c r="E17" s="414"/>
      <c r="F17" s="415"/>
      <c r="G17" s="416"/>
      <c r="J17" s="417"/>
    </row>
    <row r="18" spans="3:13" ht="25" customHeight="1">
      <c r="C18" s="414"/>
      <c r="D18" s="414"/>
      <c r="E18" s="414"/>
      <c r="F18" s="415"/>
      <c r="G18" s="416"/>
      <c r="J18" s="417"/>
    </row>
    <row r="19" spans="3:13" ht="25" customHeight="1">
      <c r="C19" s="414"/>
      <c r="D19" s="414"/>
      <c r="E19" s="414"/>
      <c r="F19" s="415"/>
      <c r="G19" s="416"/>
      <c r="J19" s="417"/>
    </row>
    <row r="20" spans="3:13" ht="25" customHeight="1">
      <c r="C20" s="414"/>
      <c r="D20" s="414"/>
      <c r="E20" s="414"/>
      <c r="F20" s="415"/>
      <c r="G20" s="416"/>
      <c r="J20" s="417"/>
    </row>
    <row r="21" spans="3:13" ht="25" customHeight="1">
      <c r="C21" s="414"/>
      <c r="D21" s="414"/>
      <c r="E21" s="414"/>
      <c r="F21" s="415"/>
      <c r="G21" s="416"/>
      <c r="J21" s="417"/>
    </row>
    <row r="22" spans="3:13" ht="25" customHeight="1">
      <c r="C22" s="414"/>
      <c r="D22" s="414"/>
      <c r="E22" s="414"/>
      <c r="F22" s="417"/>
      <c r="G22" s="416"/>
      <c r="J22" s="417"/>
    </row>
    <row r="23" spans="3:13" ht="20" customHeight="1"/>
    <row r="24" spans="3:13" s="383" customFormat="1" ht="20" customHeight="1">
      <c r="H24" s="384"/>
      <c r="I24" s="384"/>
      <c r="K24" s="384"/>
      <c r="L24" s="384"/>
      <c r="M24" s="384"/>
    </row>
  </sheetData>
  <conditionalFormatting sqref="G4:G21">
    <cfRule type="colorScale" priority="2">
      <colorScale>
        <cfvo type="min"/>
        <cfvo type="max"/>
        <color rgb="FFFCFCFF"/>
        <color rgb="FF63BE7B"/>
      </colorScale>
    </cfRule>
  </conditionalFormatting>
  <conditionalFormatting sqref="J4:J21 M3:M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9A023-D73D-1341-8D3B-7438B445E09C}">
  <dimension ref="A1:AL28"/>
  <sheetViews>
    <sheetView topLeftCell="M1" zoomScale="110" zoomScaleNormal="110" workbookViewId="0">
      <selection activeCell="V5" sqref="V5"/>
    </sheetView>
  </sheetViews>
  <sheetFormatPr baseColWidth="10" defaultRowHeight="16"/>
  <cols>
    <col min="1" max="1" width="10.83203125" style="383"/>
    <col min="2" max="2" width="17.83203125" style="383" customWidth="1"/>
    <col min="3" max="6" width="7.83203125" style="383" customWidth="1"/>
    <col min="7" max="7" width="1.83203125" style="384" customWidth="1"/>
    <col min="8" max="8" width="17.83203125" style="383" customWidth="1"/>
    <col min="9" max="12" width="7.83203125" style="383" customWidth="1"/>
    <col min="13" max="14" width="1.83203125" style="384" customWidth="1"/>
    <col min="15" max="15" width="17.83203125" style="383" customWidth="1"/>
    <col min="16" max="19" width="7.83203125" style="383" customWidth="1"/>
    <col min="20" max="20" width="1.83203125" style="384" customWidth="1"/>
    <col min="21" max="21" width="17.83203125" style="383" customWidth="1"/>
    <col min="22" max="25" width="7.83203125" style="383" customWidth="1"/>
    <col min="26" max="27" width="1.83203125" style="384" customWidth="1"/>
    <col min="28" max="28" width="17.83203125" style="383" customWidth="1"/>
    <col min="29" max="32" width="7.83203125" style="383" customWidth="1"/>
    <col min="33" max="33" width="1.83203125" style="384" customWidth="1"/>
    <col min="34" max="34" width="17.83203125" style="383" customWidth="1"/>
    <col min="35" max="38" width="7.83203125" style="383" customWidth="1"/>
    <col min="39" max="16384" width="10.83203125" style="384"/>
  </cols>
  <sheetData>
    <row r="1" spans="2:38" ht="25" customHeight="1" thickBot="1">
      <c r="M1" s="384" t="s">
        <v>69</v>
      </c>
      <c r="N1" s="384" t="s">
        <v>69</v>
      </c>
      <c r="Z1" s="384" t="s">
        <v>69</v>
      </c>
      <c r="AA1" s="384" t="s">
        <v>69</v>
      </c>
    </row>
    <row r="2" spans="2:38" ht="25" customHeight="1">
      <c r="B2" s="385" t="s">
        <v>2354</v>
      </c>
      <c r="C2" s="386"/>
      <c r="D2" s="386"/>
      <c r="E2" s="386"/>
      <c r="F2" s="387"/>
      <c r="H2" s="385" t="s">
        <v>2355</v>
      </c>
      <c r="I2" s="386"/>
      <c r="J2" s="386"/>
      <c r="K2" s="386"/>
      <c r="L2" s="387"/>
      <c r="O2" s="385" t="s">
        <v>2356</v>
      </c>
      <c r="P2" s="386"/>
      <c r="Q2" s="386"/>
      <c r="R2" s="386"/>
      <c r="S2" s="387"/>
      <c r="U2" s="385" t="s">
        <v>2355</v>
      </c>
      <c r="V2" s="386"/>
      <c r="W2" s="386"/>
      <c r="X2" s="386"/>
      <c r="Y2" s="387"/>
      <c r="AB2" s="385" t="s">
        <v>2357</v>
      </c>
      <c r="AC2" s="386"/>
      <c r="AD2" s="386"/>
      <c r="AE2" s="386"/>
      <c r="AF2" s="387"/>
      <c r="AH2" s="385" t="s">
        <v>2355</v>
      </c>
      <c r="AI2" s="386"/>
      <c r="AJ2" s="386"/>
      <c r="AK2" s="386"/>
      <c r="AL2" s="387"/>
    </row>
    <row r="3" spans="2:38" ht="25" customHeight="1" thickBot="1">
      <c r="B3" s="390" t="s">
        <v>265</v>
      </c>
      <c r="C3" s="391" t="s">
        <v>63</v>
      </c>
      <c r="D3" s="391" t="s">
        <v>554</v>
      </c>
      <c r="E3" s="391" t="s">
        <v>521</v>
      </c>
      <c r="F3" s="392" t="s">
        <v>416</v>
      </c>
      <c r="H3" s="390" t="s">
        <v>265</v>
      </c>
      <c r="I3" s="391" t="s">
        <v>63</v>
      </c>
      <c r="J3" s="391" t="s">
        <v>554</v>
      </c>
      <c r="K3" s="391" t="s">
        <v>521</v>
      </c>
      <c r="L3" s="392" t="s">
        <v>416</v>
      </c>
      <c r="O3" s="390" t="s">
        <v>265</v>
      </c>
      <c r="P3" s="391" t="s">
        <v>63</v>
      </c>
      <c r="Q3" s="391" t="s">
        <v>554</v>
      </c>
      <c r="R3" s="391" t="s">
        <v>521</v>
      </c>
      <c r="S3" s="392" t="s">
        <v>416</v>
      </c>
      <c r="U3" s="390" t="s">
        <v>265</v>
      </c>
      <c r="V3" s="391" t="s">
        <v>63</v>
      </c>
      <c r="W3" s="391" t="s">
        <v>554</v>
      </c>
      <c r="X3" s="391" t="s">
        <v>521</v>
      </c>
      <c r="Y3" s="392" t="s">
        <v>416</v>
      </c>
      <c r="AB3" s="390" t="s">
        <v>265</v>
      </c>
      <c r="AC3" s="391" t="s">
        <v>63</v>
      </c>
      <c r="AD3" s="391" t="s">
        <v>554</v>
      </c>
      <c r="AE3" s="391" t="s">
        <v>521</v>
      </c>
      <c r="AF3" s="392" t="s">
        <v>416</v>
      </c>
      <c r="AH3" s="390" t="s">
        <v>265</v>
      </c>
      <c r="AI3" s="391" t="s">
        <v>63</v>
      </c>
      <c r="AJ3" s="391" t="s">
        <v>554</v>
      </c>
      <c r="AK3" s="391" t="s">
        <v>521</v>
      </c>
      <c r="AL3" s="392" t="s">
        <v>416</v>
      </c>
    </row>
    <row r="4" spans="2:38" ht="25" customHeight="1">
      <c r="B4" s="393" t="s">
        <v>142</v>
      </c>
      <c r="C4" s="418" t="str">
        <f>_xlfn.XLOOKUP(B4,HOMIES_TRADE!$C$3:$C$22,HOMIES_TRADE!D$3:D$22,"",0)</f>
        <v>TBB</v>
      </c>
      <c r="D4" s="418" t="str">
        <f>_xlfn.XLOOKUP(B4,HOMIES_TRADE!$C$3:$C$22,HOMIES_TRADE!E$3:E$22,"",0)</f>
        <v>WR</v>
      </c>
      <c r="E4" s="419">
        <f>_xlfn.XLOOKUP(B4,HOMIES_TRADE!$C$3:$C$22,HOMIES_TRADE!F$3:F$22,"",0)</f>
        <v>11</v>
      </c>
      <c r="F4" s="420">
        <f>_xlfn.XLOOKUP(B4,HOMIES_TRADE!$C$3:$C$22,HOMIES_TRADE!G$3:G$22,"",0)</f>
        <v>159.5</v>
      </c>
      <c r="G4" s="421"/>
      <c r="H4" s="393" t="s">
        <v>77</v>
      </c>
      <c r="I4" s="418" t="s">
        <v>22</v>
      </c>
      <c r="J4" s="418" t="s">
        <v>267</v>
      </c>
      <c r="K4" s="419">
        <v>6</v>
      </c>
      <c r="L4" s="420">
        <v>195.8</v>
      </c>
      <c r="M4" s="421"/>
      <c r="N4" s="421"/>
      <c r="O4" s="393" t="s">
        <v>138</v>
      </c>
      <c r="P4" s="418" t="str">
        <f>_xlfn.XLOOKUP($O4,HOMIES_TRADE!$C$3:$C$22,HOMIES_TRADE!$D$3:$D$22,"",0)</f>
        <v>HOU</v>
      </c>
      <c r="Q4" s="418" t="str">
        <f>_xlfn.XLOOKUP(O4,HOMIES_TRADE!$C$3:$C$22,HOMIES_TRADE!$E$3:$E$22,"",0)</f>
        <v>WR</v>
      </c>
      <c r="R4" s="419">
        <f>_xlfn.XLOOKUP(O4,HOMIES_TRADE!$C$3:$C$22,HOMIES_TRADE!$F$3:$F$22,"",0)</f>
        <v>1</v>
      </c>
      <c r="S4" s="420">
        <f>_xlfn.XLOOKUP(O4,HOMIES_TRADE!$C$3:$C$22,HOMIES_TRADE!$G$3:$G$22,"",0)</f>
        <v>146.30000000000001</v>
      </c>
      <c r="T4" s="421"/>
      <c r="U4" s="393" t="s">
        <v>621</v>
      </c>
      <c r="V4" s="418" t="s">
        <v>24</v>
      </c>
      <c r="W4" s="418" t="s">
        <v>269</v>
      </c>
      <c r="X4" s="419">
        <v>4</v>
      </c>
      <c r="Y4" s="420">
        <v>117.4</v>
      </c>
      <c r="Z4" s="421"/>
      <c r="AA4" s="421"/>
      <c r="AB4" s="393" t="s">
        <v>138</v>
      </c>
      <c r="AC4" s="418" t="str">
        <f>_xlfn.XLOOKUP($AB4,HOMIES_TRADE!$C$3:$C$22,HOMIES_TRADE!$D$3:$D$22,"",0)</f>
        <v>HOU</v>
      </c>
      <c r="AD4" s="418" t="str">
        <f>_xlfn.XLOOKUP(AB4,HOMIES_TRADE!$C$3:$C$22,HOMIES_TRADE!$E$3:$E$22,"",0)</f>
        <v>WR</v>
      </c>
      <c r="AE4" s="419">
        <f>_xlfn.XLOOKUP(AB4,HOMIES_TRADE!$C$3:$C$22,HOMIES_TRADE!$F$3:$F$22,"",0)</f>
        <v>1</v>
      </c>
      <c r="AF4" s="420">
        <f>_xlfn.XLOOKUP(AB4,HOMIES_TRADE!$C$3:$C$22,HOMIES_TRADE!$G$3:$G$22,"",0)</f>
        <v>146.30000000000001</v>
      </c>
      <c r="AG4" s="421"/>
      <c r="AH4" s="393" t="s">
        <v>484</v>
      </c>
      <c r="AI4" s="418" t="s">
        <v>32</v>
      </c>
      <c r="AJ4" s="418" t="s">
        <v>269</v>
      </c>
      <c r="AK4" s="419">
        <v>1</v>
      </c>
      <c r="AL4" s="420">
        <v>92.5</v>
      </c>
    </row>
    <row r="5" spans="2:38" ht="25" customHeight="1">
      <c r="B5" s="422" t="s">
        <v>138</v>
      </c>
      <c r="C5" s="423" t="str">
        <f>_xlfn.XLOOKUP($B5,HOMIES_TRADE!$C$3:$C$22,HOMIES_TRADE!D$3:D$22,"",0)</f>
        <v>HOU</v>
      </c>
      <c r="D5" s="423" t="str">
        <f>_xlfn.XLOOKUP($B5,HOMIES_TRADE!$C$3:$C$22,HOMIES_TRADE!E$3:E$22,"",0)</f>
        <v>WR</v>
      </c>
      <c r="E5" s="424">
        <f>_xlfn.XLOOKUP($B5,HOMIES_TRADE!$C$3:$C$22,HOMIES_TRADE!F$3:F$22,"",0)</f>
        <v>1</v>
      </c>
      <c r="F5" s="425">
        <f>_xlfn.XLOOKUP($B5,HOMIES_TRADE!$C$3:$C$22,HOMIES_TRADE!G$3:G$22,"",0)</f>
        <v>146.30000000000001</v>
      </c>
      <c r="G5" s="421"/>
      <c r="H5" s="422"/>
      <c r="I5" s="423"/>
      <c r="J5" s="423"/>
      <c r="K5" s="424"/>
      <c r="L5" s="425"/>
      <c r="M5" s="421"/>
      <c r="N5" s="421"/>
      <c r="O5" s="422" t="s">
        <v>2359</v>
      </c>
      <c r="P5" s="423" t="str">
        <f>_xlfn.XLOOKUP($O5,HOMIES_TRADE!$C$3:$C$22,HOMIES_TRADE!$D$3:$D$22,"",0)</f>
        <v/>
      </c>
      <c r="Q5" s="423" t="str">
        <f>_xlfn.XLOOKUP(O5,HOMIES_TRADE!$C$3:$C$22,HOMIES_TRADE!$E$3:$E$22,"",0)</f>
        <v/>
      </c>
      <c r="R5" s="424" t="str">
        <f>_xlfn.XLOOKUP(O5,HOMIES_TRADE!$C$3:$C$22,HOMIES_TRADE!$F$3:$F$22,"",0)</f>
        <v/>
      </c>
      <c r="S5" s="425" t="str">
        <f>_xlfn.XLOOKUP(O5,HOMIES_TRADE!$C$3:$C$22,HOMIES_TRADE!$G$3:$G$22,"",0)</f>
        <v/>
      </c>
      <c r="T5" s="421"/>
      <c r="U5" s="422"/>
      <c r="V5" s="423"/>
      <c r="W5" s="423"/>
      <c r="X5" s="424"/>
      <c r="Y5" s="425"/>
      <c r="Z5" s="421"/>
      <c r="AA5" s="421"/>
      <c r="AB5" s="422" t="s">
        <v>201</v>
      </c>
      <c r="AC5" s="423" t="str">
        <f>_xlfn.XLOOKUP($AB5,HOMIES_TRADE!$C$3:$C$22,HOMIES_TRADE!$D$3:$D$22,"",0)</f>
        <v>LAR</v>
      </c>
      <c r="AD5" s="423" t="str">
        <f>_xlfn.XLOOKUP(AB5,HOMIES_TRADE!$C$3:$C$22,HOMIES_TRADE!$E$3:$E$22,"",0)</f>
        <v>TE</v>
      </c>
      <c r="AE5" s="424">
        <f>_xlfn.XLOOKUP(AB5,HOMIES_TRADE!$C$3:$C$22,HOMIES_TRADE!$F$3:$F$22,"",0)</f>
        <v>3</v>
      </c>
      <c r="AF5" s="425">
        <f>_xlfn.XLOOKUP(AB5,HOMIES_TRADE!$C$3:$C$22,HOMIES_TRADE!$G$3:$G$22,"",0)</f>
        <v>85.7</v>
      </c>
      <c r="AG5" s="421"/>
      <c r="AH5" s="422"/>
      <c r="AI5" s="423"/>
      <c r="AJ5" s="423"/>
      <c r="AK5" s="424"/>
      <c r="AL5" s="425"/>
    </row>
    <row r="6" spans="2:38" ht="25" customHeight="1" thickBot="1">
      <c r="B6" s="399" t="s">
        <v>479</v>
      </c>
      <c r="C6" s="426" t="str">
        <f>_xlfn.XLOOKUP($B6,HOMIES_TRADE!$C$3:$C$22,HOMIES_TRADE!D$3:D$22,"",0)</f>
        <v>NEP</v>
      </c>
      <c r="D6" s="426" t="str">
        <f>_xlfn.XLOOKUP($B6,HOMIES_TRADE!$C$3:$C$22,HOMIES_TRADE!E$3:E$22,"",0)</f>
        <v>WR</v>
      </c>
      <c r="E6" s="427">
        <f>_xlfn.XLOOKUP($B6,HOMIES_TRADE!$C$3:$C$22,HOMIES_TRADE!F$3:F$22,"",0)</f>
        <v>3</v>
      </c>
      <c r="F6" s="428">
        <f>_xlfn.XLOOKUP($B6,HOMIES_TRADE!$C$3:$C$22,HOMIES_TRADE!G$3:G$22,"",0)</f>
        <v>102.6</v>
      </c>
      <c r="G6" s="421"/>
      <c r="H6" s="399"/>
      <c r="I6" s="426"/>
      <c r="J6" s="426"/>
      <c r="K6" s="427"/>
      <c r="L6" s="428"/>
      <c r="M6" s="421"/>
      <c r="N6" s="421"/>
      <c r="O6" s="399" t="s">
        <v>2358</v>
      </c>
      <c r="P6" s="426" t="str">
        <f>_xlfn.XLOOKUP($O6,HOMIES_TRADE!$C$3:$C$22,HOMIES_TRADE!$D$3:$D$22,"",0)</f>
        <v/>
      </c>
      <c r="Q6" s="426" t="str">
        <f>_xlfn.XLOOKUP(O6,HOMIES_TRADE!$C$3:$C$22,HOMIES_TRADE!$E$3:$E$22,"",0)</f>
        <v/>
      </c>
      <c r="R6" s="427" t="str">
        <f>_xlfn.XLOOKUP(O6,HOMIES_TRADE!$C$3:$C$22,HOMIES_TRADE!$F$3:$F$22,"",0)</f>
        <v/>
      </c>
      <c r="S6" s="428" t="str">
        <f>_xlfn.XLOOKUP(O6,HOMIES_TRADE!$C$3:$C$22,HOMIES_TRADE!$G$3:$G$22,"",0)</f>
        <v/>
      </c>
      <c r="T6" s="421"/>
      <c r="U6" s="399"/>
      <c r="V6" s="426"/>
      <c r="W6" s="426"/>
      <c r="X6" s="427"/>
      <c r="Y6" s="428"/>
      <c r="Z6" s="421"/>
      <c r="AA6" s="421"/>
      <c r="AB6" s="399"/>
      <c r="AC6" s="426">
        <f>_xlfn.XLOOKUP($AB6,HOMIES_TRADE!$C$3:$C$22,HOMIES_TRADE!$D$3:$D$22,"",0)</f>
        <v>0</v>
      </c>
      <c r="AD6" s="426">
        <f>_xlfn.XLOOKUP(AB6,HOMIES_TRADE!$C$3:$C$22,HOMIES_TRADE!$E$3:$E$22,"",0)</f>
        <v>0</v>
      </c>
      <c r="AE6" s="427">
        <f>_xlfn.XLOOKUP(AB6,HOMIES_TRADE!$C$3:$C$22,HOMIES_TRADE!$F$3:$F$22,"",0)</f>
        <v>0</v>
      </c>
      <c r="AF6" s="428">
        <f>_xlfn.XLOOKUP(AB6,HOMIES_TRADE!$C$3:$C$22,HOMIES_TRADE!$G$3:$G$22,"",0)</f>
        <v>0</v>
      </c>
      <c r="AG6" s="421"/>
      <c r="AH6" s="399"/>
      <c r="AI6" s="426"/>
      <c r="AJ6" s="426"/>
      <c r="AK6" s="427"/>
      <c r="AL6" s="428"/>
    </row>
    <row r="7" spans="2:38" ht="25" customHeight="1" thickBot="1">
      <c r="B7" s="429" t="s">
        <v>270</v>
      </c>
      <c r="C7" s="430" t="str">
        <f>_xlfn.XLOOKUP($B7,HOMIES_TRADE!$C$3:$C$22,HOMIES_TRADE!D$3:D$22,"",0)</f>
        <v/>
      </c>
      <c r="D7" s="430" t="str">
        <f>_xlfn.XLOOKUP($B7,HOMIES_TRADE!$C$3:$C$22,HOMIES_TRADE!E$3:E$22,"",0)</f>
        <v/>
      </c>
      <c r="E7" s="431">
        <f>SUM(E4:E6)</f>
        <v>15</v>
      </c>
      <c r="F7" s="432">
        <f>SUM(F4:F6)</f>
        <v>408.4</v>
      </c>
      <c r="G7" s="421"/>
      <c r="H7" s="429" t="s">
        <v>270</v>
      </c>
      <c r="I7" s="430"/>
      <c r="J7" s="430"/>
      <c r="K7" s="431">
        <f>SUM(K4:K6)</f>
        <v>6</v>
      </c>
      <c r="L7" s="432">
        <f>SUM(L4:L6)</f>
        <v>195.8</v>
      </c>
      <c r="M7" s="421"/>
      <c r="N7" s="421"/>
      <c r="O7" s="429" t="s">
        <v>270</v>
      </c>
      <c r="P7" s="430" t="str">
        <f>_xlfn.XLOOKUP($B7,HOMIES_TRADE!$C$3:$C$22,HOMIES_TRADE!P$3:P$22,"",0)</f>
        <v/>
      </c>
      <c r="Q7" s="430" t="str">
        <f>_xlfn.XLOOKUP($B7,HOMIES_TRADE!$C$3:$C$22,HOMIES_TRADE!Q$3:Q$22,"",0)</f>
        <v/>
      </c>
      <c r="R7" s="431">
        <f>SUM(R4:R6)</f>
        <v>1</v>
      </c>
      <c r="S7" s="432">
        <f>SUM(S4:S6)</f>
        <v>146.30000000000001</v>
      </c>
      <c r="T7" s="421"/>
      <c r="U7" s="429" t="s">
        <v>270</v>
      </c>
      <c r="V7" s="430"/>
      <c r="W7" s="430"/>
      <c r="X7" s="431">
        <f>SUM(X4:X6)</f>
        <v>4</v>
      </c>
      <c r="Y7" s="432">
        <f>SUM(Y4:Y6)</f>
        <v>117.4</v>
      </c>
      <c r="Z7" s="421"/>
      <c r="AA7" s="421"/>
      <c r="AB7" s="429" t="s">
        <v>270</v>
      </c>
      <c r="AC7" s="430" t="str">
        <f>_xlfn.XLOOKUP($B7,HOMIES_TRADE!$C$3:$C$22,HOMIES_TRADE!AB$3:AB$22,"",0)</f>
        <v/>
      </c>
      <c r="AD7" s="430" t="str">
        <f>_xlfn.XLOOKUP($B7,HOMIES_TRADE!$C$3:$C$22,HOMIES_TRADE!AC$3:AC$22,"",0)</f>
        <v/>
      </c>
      <c r="AE7" s="431">
        <f>SUM(AE4:AE6)</f>
        <v>4</v>
      </c>
      <c r="AF7" s="432">
        <f>SUM(AF4:AF6)</f>
        <v>232</v>
      </c>
      <c r="AG7" s="421"/>
      <c r="AH7" s="429" t="s">
        <v>270</v>
      </c>
      <c r="AI7" s="430"/>
      <c r="AJ7" s="430"/>
      <c r="AK7" s="431">
        <f>SUM(AK4:AK6)</f>
        <v>1</v>
      </c>
      <c r="AL7" s="432">
        <f>SUM(AL4:AL6)</f>
        <v>92.5</v>
      </c>
    </row>
    <row r="8" spans="2:38" ht="25" customHeight="1" thickBot="1"/>
    <row r="9" spans="2:38" ht="25" customHeight="1">
      <c r="B9" s="385" t="s">
        <v>2354</v>
      </c>
      <c r="C9" s="386"/>
      <c r="D9" s="386"/>
      <c r="E9" s="386"/>
      <c r="F9" s="387"/>
      <c r="H9" s="385" t="s">
        <v>2355</v>
      </c>
      <c r="I9" s="386"/>
      <c r="J9" s="386"/>
      <c r="K9" s="386"/>
      <c r="L9" s="387"/>
      <c r="O9" s="385" t="s">
        <v>2356</v>
      </c>
      <c r="P9" s="386"/>
      <c r="Q9" s="386"/>
      <c r="R9" s="386"/>
      <c r="S9" s="387"/>
      <c r="U9" s="385" t="s">
        <v>2355</v>
      </c>
      <c r="V9" s="386"/>
      <c r="W9" s="386"/>
      <c r="X9" s="386"/>
      <c r="Y9" s="387"/>
      <c r="AB9" s="385" t="s">
        <v>2357</v>
      </c>
      <c r="AC9" s="386"/>
      <c r="AD9" s="386"/>
      <c r="AE9" s="386"/>
      <c r="AF9" s="387"/>
      <c r="AH9" s="385" t="s">
        <v>2355</v>
      </c>
      <c r="AI9" s="386"/>
      <c r="AJ9" s="386"/>
      <c r="AK9" s="386"/>
      <c r="AL9" s="387"/>
    </row>
    <row r="10" spans="2:38" ht="25" customHeight="1" thickBot="1">
      <c r="B10" s="390" t="s">
        <v>265</v>
      </c>
      <c r="C10" s="391" t="s">
        <v>63</v>
      </c>
      <c r="D10" s="391" t="s">
        <v>554</v>
      </c>
      <c r="E10" s="391" t="s">
        <v>521</v>
      </c>
      <c r="F10" s="392" t="s">
        <v>416</v>
      </c>
      <c r="H10" s="390" t="s">
        <v>265</v>
      </c>
      <c r="I10" s="391" t="s">
        <v>63</v>
      </c>
      <c r="J10" s="391" t="s">
        <v>554</v>
      </c>
      <c r="K10" s="391" t="s">
        <v>521</v>
      </c>
      <c r="L10" s="392" t="s">
        <v>416</v>
      </c>
      <c r="O10" s="390" t="s">
        <v>265</v>
      </c>
      <c r="P10" s="391" t="s">
        <v>63</v>
      </c>
      <c r="Q10" s="391" t="s">
        <v>554</v>
      </c>
      <c r="R10" s="391" t="s">
        <v>521</v>
      </c>
      <c r="S10" s="392" t="s">
        <v>416</v>
      </c>
      <c r="U10" s="390" t="s">
        <v>265</v>
      </c>
      <c r="V10" s="391" t="s">
        <v>63</v>
      </c>
      <c r="W10" s="391" t="s">
        <v>554</v>
      </c>
      <c r="X10" s="391" t="s">
        <v>521</v>
      </c>
      <c r="Y10" s="392" t="s">
        <v>416</v>
      </c>
      <c r="AB10" s="390" t="s">
        <v>265</v>
      </c>
      <c r="AC10" s="391" t="s">
        <v>63</v>
      </c>
      <c r="AD10" s="391" t="s">
        <v>554</v>
      </c>
      <c r="AE10" s="391" t="s">
        <v>521</v>
      </c>
      <c r="AF10" s="392" t="s">
        <v>416</v>
      </c>
      <c r="AH10" s="390" t="s">
        <v>265</v>
      </c>
      <c r="AI10" s="391" t="s">
        <v>63</v>
      </c>
      <c r="AJ10" s="391" t="s">
        <v>554</v>
      </c>
      <c r="AK10" s="391" t="s">
        <v>521</v>
      </c>
      <c r="AL10" s="392" t="s">
        <v>416</v>
      </c>
    </row>
    <row r="11" spans="2:38" ht="25" customHeight="1">
      <c r="B11" s="393" t="s">
        <v>142</v>
      </c>
      <c r="C11" s="418" t="str">
        <f>_xlfn.XLOOKUP($B11,HOMIES_TRADE!$C$3:$C$22,HOMIES_TRADE!D$3:D$22,"",0)</f>
        <v>TBB</v>
      </c>
      <c r="D11" s="418" t="str">
        <f>_xlfn.XLOOKUP($B11,HOMIES_TRADE!$C$3:$C$22,HOMIES_TRADE!E$3:E$22,"",0)</f>
        <v>WR</v>
      </c>
      <c r="E11" s="419">
        <f>_xlfn.XLOOKUP($B11,HOMIES_TRADE!$C$3:$C$22,HOMIES_TRADE!F$3:F$22,"",0)</f>
        <v>11</v>
      </c>
      <c r="F11" s="420">
        <f>_xlfn.XLOOKUP($B11,HOMIES_TRADE!$C$3:$C$22,HOMIES_TRADE!G$3:G$22,"",0)</f>
        <v>159.5</v>
      </c>
      <c r="G11" s="421"/>
      <c r="H11" s="393" t="s">
        <v>80</v>
      </c>
      <c r="I11" s="418" t="s">
        <v>2345</v>
      </c>
      <c r="J11" s="418" t="s">
        <v>267</v>
      </c>
      <c r="K11" s="419">
        <v>12</v>
      </c>
      <c r="L11" s="420">
        <v>181.9</v>
      </c>
      <c r="M11" s="421"/>
      <c r="N11" s="421"/>
      <c r="O11" s="393"/>
      <c r="P11" s="418">
        <f>_xlfn.XLOOKUP($O11,HOMIES_TRADE!$C$3:$C$22,HOMIES_TRADE!$D$3:$D$22,"",0)</f>
        <v>0</v>
      </c>
      <c r="Q11" s="418">
        <f>_xlfn.XLOOKUP(O11,HOMIES_TRADE!$C$3:$C$22,HOMIES_TRADE!$E$3:$E$22,"",0)</f>
        <v>0</v>
      </c>
      <c r="R11" s="419">
        <f>_xlfn.XLOOKUP(O11,HOMIES_TRADE!$C$3:$C$22,HOMIES_TRADE!$F$3:$F$22,"",0)</f>
        <v>0</v>
      </c>
      <c r="S11" s="420">
        <f>_xlfn.XLOOKUP(O11,HOMIES_TRADE!$C$3:$C$22,HOMIES_TRADE!$G$3:$G$22,"",0)</f>
        <v>0</v>
      </c>
      <c r="T11" s="421"/>
      <c r="U11" s="393"/>
      <c r="V11" s="418"/>
      <c r="W11" s="418"/>
      <c r="X11" s="419"/>
      <c r="Y11" s="420"/>
      <c r="Z11" s="421"/>
      <c r="AA11" s="421"/>
      <c r="AB11" s="393" t="s">
        <v>201</v>
      </c>
      <c r="AC11" s="418" t="str">
        <f>_xlfn.XLOOKUP($AB11,HOMIES_TRADE!$C$3:$C$22,HOMIES_TRADE!$D$3:$D$22,"",0)</f>
        <v>LAR</v>
      </c>
      <c r="AD11" s="418" t="str">
        <f>_xlfn.XLOOKUP(AB11,HOMIES_TRADE!$C$3:$C$22,HOMIES_TRADE!$E$3:$E$22,"",0)</f>
        <v>TE</v>
      </c>
      <c r="AE11" s="419">
        <f>_xlfn.XLOOKUP(AB11,HOMIES_TRADE!$C$3:$C$22,HOMIES_TRADE!$F$3:$F$22,"",0)</f>
        <v>3</v>
      </c>
      <c r="AF11" s="420">
        <f>_xlfn.XLOOKUP(AB11,HOMIES_TRADE!$C$3:$C$22,HOMIES_TRADE!$G$3:$G$22,"",0)</f>
        <v>85.7</v>
      </c>
      <c r="AG11" s="421"/>
      <c r="AH11" s="393" t="s">
        <v>484</v>
      </c>
      <c r="AI11" s="418" t="s">
        <v>32</v>
      </c>
      <c r="AJ11" s="418" t="s">
        <v>269</v>
      </c>
      <c r="AK11" s="419">
        <v>1</v>
      </c>
      <c r="AL11" s="420">
        <v>92.5</v>
      </c>
    </row>
    <row r="12" spans="2:38" ht="25" customHeight="1" thickBot="1">
      <c r="B12" s="399" t="s">
        <v>138</v>
      </c>
      <c r="C12" s="426" t="str">
        <f>_xlfn.XLOOKUP($B12,HOMIES_TRADE!$C$3:$C$22,HOMIES_TRADE!D$3:D$22,"",0)</f>
        <v>HOU</v>
      </c>
      <c r="D12" s="426" t="str">
        <f>_xlfn.XLOOKUP($B12,HOMIES_TRADE!$C$3:$C$22,HOMIES_TRADE!E$3:E$22,"",0)</f>
        <v>WR</v>
      </c>
      <c r="E12" s="427">
        <f>_xlfn.XLOOKUP($B12,HOMIES_TRADE!$C$3:$C$22,HOMIES_TRADE!F$3:F$22,"",0)</f>
        <v>1</v>
      </c>
      <c r="F12" s="428">
        <f>_xlfn.XLOOKUP($B12,HOMIES_TRADE!$C$3:$C$22,HOMIES_TRADE!G$3:G$22,"",0)</f>
        <v>146.30000000000001</v>
      </c>
      <c r="G12" s="421"/>
      <c r="H12" s="399"/>
      <c r="I12" s="426"/>
      <c r="J12" s="426"/>
      <c r="K12" s="427"/>
      <c r="L12" s="428"/>
      <c r="M12" s="421"/>
      <c r="N12" s="421"/>
      <c r="O12" s="399"/>
      <c r="P12" s="426">
        <f>_xlfn.XLOOKUP($O12,HOMIES_TRADE!$C$3:$C$22,HOMIES_TRADE!$D$3:$D$22,"",0)</f>
        <v>0</v>
      </c>
      <c r="Q12" s="426">
        <f>_xlfn.XLOOKUP(O12,HOMIES_TRADE!$C$3:$C$22,HOMIES_TRADE!$E$3:$E$22,"",0)</f>
        <v>0</v>
      </c>
      <c r="R12" s="427">
        <f>_xlfn.XLOOKUP(O12,HOMIES_TRADE!$C$3:$C$22,HOMIES_TRADE!$F$3:$F$22,"",0)</f>
        <v>0</v>
      </c>
      <c r="S12" s="428">
        <f>_xlfn.XLOOKUP(O12,HOMIES_TRADE!$C$3:$C$22,HOMIES_TRADE!$G$3:$G$22,"",0)</f>
        <v>0</v>
      </c>
      <c r="T12" s="421"/>
      <c r="U12" s="399"/>
      <c r="V12" s="426"/>
      <c r="W12" s="426"/>
      <c r="X12" s="427"/>
      <c r="Y12" s="428"/>
      <c r="Z12" s="421"/>
      <c r="AA12" s="421"/>
      <c r="AB12" s="399" t="s">
        <v>2360</v>
      </c>
      <c r="AC12" s="426" t="str">
        <f>_xlfn.XLOOKUP($AB12,HOMIES_TRADE!$C$3:$C$22,HOMIES_TRADE!$D$3:$D$22,"",0)</f>
        <v/>
      </c>
      <c r="AD12" s="426" t="str">
        <f>_xlfn.XLOOKUP(AB12,HOMIES_TRADE!$C$3:$C$22,HOMIES_TRADE!$E$3:$E$22,"",0)</f>
        <v/>
      </c>
      <c r="AE12" s="427" t="str">
        <f>_xlfn.XLOOKUP(AB12,HOMIES_TRADE!$C$3:$C$22,HOMIES_TRADE!$F$3:$F$22,"",0)</f>
        <v/>
      </c>
      <c r="AF12" s="428" t="str">
        <f>_xlfn.XLOOKUP(AB12,HOMIES_TRADE!$C$3:$C$22,HOMIES_TRADE!$G$3:$G$22,"",0)</f>
        <v/>
      </c>
      <c r="AG12" s="421"/>
      <c r="AH12" s="399"/>
      <c r="AI12" s="426"/>
      <c r="AJ12" s="426"/>
      <c r="AK12" s="427"/>
      <c r="AL12" s="428"/>
    </row>
    <row r="13" spans="2:38" ht="25" customHeight="1" thickBot="1">
      <c r="B13" s="429" t="s">
        <v>270</v>
      </c>
      <c r="C13" s="430" t="str">
        <f>_xlfn.XLOOKUP($B13,HOMIES_TRADE!$C$3:$C$22,HOMIES_TRADE!D$3:D$22,"",0)</f>
        <v/>
      </c>
      <c r="D13" s="430" t="str">
        <f>_xlfn.XLOOKUP($B13,HOMIES_TRADE!$C$3:$C$22,HOMIES_TRADE!E$3:E$22,"",0)</f>
        <v/>
      </c>
      <c r="E13" s="431">
        <f>SUM(E11:E12)</f>
        <v>12</v>
      </c>
      <c r="F13" s="432">
        <f>SUM(F11:F12)</f>
        <v>305.8</v>
      </c>
      <c r="G13" s="421"/>
      <c r="H13" s="429" t="s">
        <v>270</v>
      </c>
      <c r="I13" s="430"/>
      <c r="J13" s="430"/>
      <c r="K13" s="431">
        <f>SUM(K11:K12)</f>
        <v>12</v>
      </c>
      <c r="L13" s="432">
        <f>SUM(L11:L12)</f>
        <v>181.9</v>
      </c>
      <c r="M13" s="421"/>
      <c r="N13" s="421"/>
      <c r="O13" s="429" t="s">
        <v>270</v>
      </c>
      <c r="P13" s="430" t="str">
        <f>_xlfn.XLOOKUP($B13,HOMIES_TRADE!$C$3:$C$22,HOMIES_TRADE!P$3:P$22,"",0)</f>
        <v/>
      </c>
      <c r="Q13" s="430" t="str">
        <f>_xlfn.XLOOKUP($B13,HOMIES_TRADE!$C$3:$C$22,HOMIES_TRADE!Q$3:Q$22,"",0)</f>
        <v/>
      </c>
      <c r="R13" s="431">
        <f>SUM(R11:R12)</f>
        <v>0</v>
      </c>
      <c r="S13" s="432">
        <f>SUM(S11:S12)</f>
        <v>0</v>
      </c>
      <c r="T13" s="421"/>
      <c r="U13" s="429" t="s">
        <v>270</v>
      </c>
      <c r="V13" s="430"/>
      <c r="W13" s="430"/>
      <c r="X13" s="431">
        <f>SUM(X11:X12)</f>
        <v>0</v>
      </c>
      <c r="Y13" s="432">
        <f>SUM(Y11:Y12)</f>
        <v>0</v>
      </c>
      <c r="Z13" s="421"/>
      <c r="AA13" s="421"/>
      <c r="AB13" s="429" t="s">
        <v>270</v>
      </c>
      <c r="AC13" s="430" t="str">
        <f>_xlfn.XLOOKUP($B13,HOMIES_TRADE!$C$3:$C$22,HOMIES_TRADE!AB$3:AB$22,"",0)</f>
        <v/>
      </c>
      <c r="AD13" s="430" t="str">
        <f>_xlfn.XLOOKUP($B13,HOMIES_TRADE!$C$3:$C$22,HOMIES_TRADE!AC$3:AC$22,"",0)</f>
        <v/>
      </c>
      <c r="AE13" s="431">
        <f>SUM(AE11:AE12)</f>
        <v>3</v>
      </c>
      <c r="AF13" s="432">
        <f>SUM(AF11:AF12)</f>
        <v>85.7</v>
      </c>
      <c r="AG13" s="421"/>
      <c r="AH13" s="429" t="s">
        <v>270</v>
      </c>
      <c r="AI13" s="430"/>
      <c r="AJ13" s="430"/>
      <c r="AK13" s="431">
        <f>SUM(AK11:AK12)</f>
        <v>1</v>
      </c>
      <c r="AL13" s="432">
        <f>SUM(AL11:AL12)</f>
        <v>92.5</v>
      </c>
    </row>
    <row r="14" spans="2:38" ht="25" customHeight="1" thickBot="1"/>
    <row r="15" spans="2:38" ht="25" customHeight="1">
      <c r="B15" s="385" t="s">
        <v>2354</v>
      </c>
      <c r="C15" s="386"/>
      <c r="D15" s="386"/>
      <c r="E15" s="386"/>
      <c r="F15" s="387"/>
      <c r="H15" s="385" t="s">
        <v>2355</v>
      </c>
      <c r="I15" s="386"/>
      <c r="J15" s="386"/>
      <c r="K15" s="386"/>
      <c r="L15" s="387"/>
      <c r="O15" s="385" t="s">
        <v>2356</v>
      </c>
      <c r="P15" s="386"/>
      <c r="Q15" s="386"/>
      <c r="R15" s="386"/>
      <c r="S15" s="387"/>
      <c r="U15" s="385" t="s">
        <v>2355</v>
      </c>
      <c r="V15" s="386"/>
      <c r="W15" s="386"/>
      <c r="X15" s="386"/>
      <c r="Y15" s="387"/>
      <c r="AB15" s="385" t="s">
        <v>2357</v>
      </c>
      <c r="AC15" s="386"/>
      <c r="AD15" s="386"/>
      <c r="AE15" s="386"/>
      <c r="AF15" s="387"/>
      <c r="AH15" s="385" t="s">
        <v>2355</v>
      </c>
      <c r="AI15" s="386"/>
      <c r="AJ15" s="386"/>
      <c r="AK15" s="386"/>
      <c r="AL15" s="387"/>
    </row>
    <row r="16" spans="2:38" ht="25" customHeight="1" thickBot="1">
      <c r="B16" s="390" t="s">
        <v>265</v>
      </c>
      <c r="C16" s="391" t="s">
        <v>63</v>
      </c>
      <c r="D16" s="391" t="s">
        <v>554</v>
      </c>
      <c r="E16" s="391" t="s">
        <v>521</v>
      </c>
      <c r="F16" s="392" t="s">
        <v>416</v>
      </c>
      <c r="H16" s="390" t="s">
        <v>265</v>
      </c>
      <c r="I16" s="391" t="s">
        <v>63</v>
      </c>
      <c r="J16" s="391" t="s">
        <v>554</v>
      </c>
      <c r="K16" s="391" t="s">
        <v>521</v>
      </c>
      <c r="L16" s="392" t="s">
        <v>416</v>
      </c>
      <c r="O16" s="390" t="s">
        <v>265</v>
      </c>
      <c r="P16" s="391" t="s">
        <v>63</v>
      </c>
      <c r="Q16" s="391" t="s">
        <v>554</v>
      </c>
      <c r="R16" s="391" t="s">
        <v>521</v>
      </c>
      <c r="S16" s="392" t="s">
        <v>416</v>
      </c>
      <c r="U16" s="390" t="s">
        <v>265</v>
      </c>
      <c r="V16" s="391" t="s">
        <v>63</v>
      </c>
      <c r="W16" s="391" t="s">
        <v>554</v>
      </c>
      <c r="X16" s="391" t="s">
        <v>521</v>
      </c>
      <c r="Y16" s="392" t="s">
        <v>416</v>
      </c>
      <c r="AB16" s="390" t="s">
        <v>265</v>
      </c>
      <c r="AC16" s="391" t="s">
        <v>63</v>
      </c>
      <c r="AD16" s="391" t="s">
        <v>554</v>
      </c>
      <c r="AE16" s="391" t="s">
        <v>521</v>
      </c>
      <c r="AF16" s="392" t="s">
        <v>416</v>
      </c>
      <c r="AH16" s="390" t="s">
        <v>265</v>
      </c>
      <c r="AI16" s="391" t="s">
        <v>63</v>
      </c>
      <c r="AJ16" s="391" t="s">
        <v>554</v>
      </c>
      <c r="AK16" s="391" t="s">
        <v>521</v>
      </c>
      <c r="AL16" s="392" t="s">
        <v>416</v>
      </c>
    </row>
    <row r="17" spans="2:38" ht="25" customHeight="1">
      <c r="B17" s="393" t="s">
        <v>447</v>
      </c>
      <c r="C17" s="418" t="str">
        <f>_xlfn.XLOOKUP($B17,HOMIES_TRADE!$C$3:$C$22,HOMIES_TRADE!D$3:D$22,"",0)</f>
        <v>WAS</v>
      </c>
      <c r="D17" s="418" t="str">
        <f>_xlfn.XLOOKUP($B17,HOMIES_TRADE!$C$3:$C$22,HOMIES_TRADE!E$3:E$22,"",0)</f>
        <v>RB</v>
      </c>
      <c r="E17" s="419">
        <f>_xlfn.XLOOKUP($B17,HOMIES_TRADE!$C$3:$C$22,HOMIES_TRADE!F$3:F$22,"",0)</f>
        <v>5</v>
      </c>
      <c r="F17" s="420">
        <f>_xlfn.XLOOKUP($B17,HOMIES_TRADE!$C$3:$C$22,HOMIES_TRADE!G$3:G$22,"",0)</f>
        <v>173.9</v>
      </c>
      <c r="G17" s="421"/>
      <c r="H17" s="393" t="s">
        <v>77</v>
      </c>
      <c r="I17" s="418" t="s">
        <v>22</v>
      </c>
      <c r="J17" s="418" t="s">
        <v>267</v>
      </c>
      <c r="K17" s="419">
        <v>6</v>
      </c>
      <c r="L17" s="420">
        <v>195.8</v>
      </c>
      <c r="M17" s="421"/>
      <c r="N17" s="421"/>
      <c r="O17" s="393"/>
      <c r="P17" s="418">
        <f>_xlfn.XLOOKUP($O17,HOMIES_TRADE!$C$3:$C$22,HOMIES_TRADE!$D$3:$D$22,"",0)</f>
        <v>0</v>
      </c>
      <c r="Q17" s="418">
        <f>_xlfn.XLOOKUP(O17,HOMIES_TRADE!$C$3:$C$22,HOMIES_TRADE!$E$3:$E$22,"",0)</f>
        <v>0</v>
      </c>
      <c r="R17" s="419">
        <f>_xlfn.XLOOKUP(O17,HOMIES_TRADE!$C$3:$C$22,HOMIES_TRADE!$F$3:$F$22,"",0)</f>
        <v>0</v>
      </c>
      <c r="S17" s="420">
        <f>_xlfn.XLOOKUP(O17,HOMIES_TRADE!$C$3:$C$22,HOMIES_TRADE!$G$3:$G$22,"",0)</f>
        <v>0</v>
      </c>
      <c r="T17" s="421"/>
      <c r="U17" s="393"/>
      <c r="V17" s="418"/>
      <c r="W17" s="418"/>
      <c r="X17" s="419"/>
      <c r="Y17" s="420"/>
      <c r="Z17" s="421"/>
      <c r="AA17" s="421"/>
      <c r="AB17" s="393"/>
      <c r="AC17" s="418">
        <f>_xlfn.XLOOKUP($AB17,HOMIES_TRADE!$C$3:$C$22,HOMIES_TRADE!$D$3:$D$22,"",0)</f>
        <v>0</v>
      </c>
      <c r="AD17" s="418">
        <f>_xlfn.XLOOKUP(AB17,HOMIES_TRADE!$C$3:$C$22,HOMIES_TRADE!$E$3:$E$22,"",0)</f>
        <v>0</v>
      </c>
      <c r="AE17" s="419">
        <f>_xlfn.XLOOKUP(AB17,HOMIES_TRADE!$C$3:$C$22,HOMIES_TRADE!$F$3:$F$22,"",0)</f>
        <v>0</v>
      </c>
      <c r="AF17" s="420">
        <f>_xlfn.XLOOKUP(AB17,HOMIES_TRADE!$C$3:$C$22,HOMIES_TRADE!$G$3:$G$22,"",0)</f>
        <v>0</v>
      </c>
      <c r="AG17" s="421"/>
      <c r="AH17" s="393"/>
      <c r="AI17" s="418"/>
      <c r="AJ17" s="418"/>
      <c r="AK17" s="419"/>
      <c r="AL17" s="420"/>
    </row>
    <row r="18" spans="2:38" ht="25" customHeight="1">
      <c r="B18" s="399" t="s">
        <v>142</v>
      </c>
      <c r="C18" s="426" t="str">
        <f>_xlfn.XLOOKUP($B18,HOMIES_TRADE!$C$3:$C$22,HOMIES_TRADE!D$3:D$22,"",0)</f>
        <v>TBB</v>
      </c>
      <c r="D18" s="426" t="str">
        <f>_xlfn.XLOOKUP($B18,HOMIES_TRADE!$C$3:$C$22,HOMIES_TRADE!E$3:E$22,"",0)</f>
        <v>WR</v>
      </c>
      <c r="E18" s="427">
        <f>_xlfn.XLOOKUP($B18,HOMIES_TRADE!$C$3:$C$22,HOMIES_TRADE!F$3:F$22,"",0)</f>
        <v>11</v>
      </c>
      <c r="F18" s="428">
        <f>_xlfn.XLOOKUP($B18,HOMIES_TRADE!$C$3:$C$22,HOMIES_TRADE!G$3:G$22,"",0)</f>
        <v>159.5</v>
      </c>
      <c r="G18" s="421"/>
      <c r="H18" s="399" t="s">
        <v>80</v>
      </c>
      <c r="I18" s="426" t="s">
        <v>2345</v>
      </c>
      <c r="J18" s="426" t="s">
        <v>267</v>
      </c>
      <c r="K18" s="427">
        <v>12</v>
      </c>
      <c r="L18" s="428">
        <v>181.9</v>
      </c>
      <c r="M18" s="421"/>
      <c r="N18" s="421"/>
      <c r="O18" s="399"/>
      <c r="P18" s="426">
        <f>_xlfn.XLOOKUP($O18,HOMIES_TRADE!$C$3:$C$22,HOMIES_TRADE!$D$3:$D$22,"",0)</f>
        <v>0</v>
      </c>
      <c r="Q18" s="426">
        <f>_xlfn.XLOOKUP(O18,HOMIES_TRADE!$C$3:$C$22,HOMIES_TRADE!$E$3:$E$22,"",0)</f>
        <v>0</v>
      </c>
      <c r="R18" s="427">
        <f>_xlfn.XLOOKUP(O18,HOMIES_TRADE!$C$3:$C$22,HOMIES_TRADE!$F$3:$F$22,"",0)</f>
        <v>0</v>
      </c>
      <c r="S18" s="428">
        <f>_xlfn.XLOOKUP(O18,HOMIES_TRADE!$C$3:$C$22,HOMIES_TRADE!$G$3:$G$22,"",0)</f>
        <v>0</v>
      </c>
      <c r="T18" s="421"/>
      <c r="U18" s="399"/>
      <c r="V18" s="426"/>
      <c r="W18" s="426"/>
      <c r="X18" s="427"/>
      <c r="Y18" s="428"/>
      <c r="Z18" s="421"/>
      <c r="AA18" s="421"/>
      <c r="AB18" s="399"/>
      <c r="AC18" s="426">
        <f>_xlfn.XLOOKUP($AB18,HOMIES_TRADE!$C$3:$C$22,HOMIES_TRADE!$D$3:$D$22,"",0)</f>
        <v>0</v>
      </c>
      <c r="AD18" s="426">
        <f>_xlfn.XLOOKUP(AB18,HOMIES_TRADE!$C$3:$C$22,HOMIES_TRADE!$E$3:$E$22,"",0)</f>
        <v>0</v>
      </c>
      <c r="AE18" s="427">
        <f>_xlfn.XLOOKUP(AB18,HOMIES_TRADE!$C$3:$C$22,HOMIES_TRADE!$F$3:$F$22,"",0)</f>
        <v>0</v>
      </c>
      <c r="AF18" s="428">
        <f>_xlfn.XLOOKUP(AB18,HOMIES_TRADE!$C$3:$C$22,HOMIES_TRADE!$G$3:$G$22,"",0)</f>
        <v>0</v>
      </c>
      <c r="AG18" s="421"/>
      <c r="AH18" s="399"/>
      <c r="AI18" s="426"/>
      <c r="AJ18" s="426"/>
      <c r="AK18" s="427"/>
      <c r="AL18" s="428"/>
    </row>
    <row r="19" spans="2:38" ht="25" customHeight="1">
      <c r="B19" s="399" t="s">
        <v>129</v>
      </c>
      <c r="C19" s="426" t="str">
        <f>_xlfn.XLOOKUP($B19,HOMIES_TRADE!$C$3:$C$22,HOMIES_TRADE!D$3:D$22,"",0)</f>
        <v>NOS</v>
      </c>
      <c r="D19" s="426" t="str">
        <f>_xlfn.XLOOKUP($B19,HOMIES_TRADE!$C$3:$C$22,HOMIES_TRADE!E$3:E$22,"",0)</f>
        <v>WR</v>
      </c>
      <c r="E19" s="427">
        <f>_xlfn.XLOOKUP($B19,HOMIES_TRADE!$C$3:$C$22,HOMIES_TRADE!F$3:F$22,"",0)</f>
        <v>16</v>
      </c>
      <c r="F19" s="428">
        <f>_xlfn.XLOOKUP($B19,HOMIES_TRADE!$C$3:$C$22,HOMIES_TRADE!G$3:G$22,"",0)</f>
        <v>154.80000000000001</v>
      </c>
      <c r="G19" s="421"/>
      <c r="H19" s="399"/>
      <c r="I19" s="426"/>
      <c r="J19" s="426"/>
      <c r="K19" s="427"/>
      <c r="L19" s="428"/>
      <c r="M19" s="421"/>
      <c r="N19" s="421"/>
      <c r="O19" s="399"/>
      <c r="P19" s="426">
        <f>_xlfn.XLOOKUP($O19,HOMIES_TRADE!$C$3:$C$22,HOMIES_TRADE!$D$3:$D$22,"",0)</f>
        <v>0</v>
      </c>
      <c r="Q19" s="426">
        <f>_xlfn.XLOOKUP(O19,HOMIES_TRADE!$C$3:$C$22,HOMIES_TRADE!$E$3:$E$22,"",0)</f>
        <v>0</v>
      </c>
      <c r="R19" s="427">
        <f>_xlfn.XLOOKUP(O19,HOMIES_TRADE!$C$3:$C$22,HOMIES_TRADE!$F$3:$F$22,"",0)</f>
        <v>0</v>
      </c>
      <c r="S19" s="428">
        <f>_xlfn.XLOOKUP(O19,HOMIES_TRADE!$C$3:$C$22,HOMIES_TRADE!$G$3:$G$22,"",0)</f>
        <v>0</v>
      </c>
      <c r="T19" s="421"/>
      <c r="U19" s="399"/>
      <c r="V19" s="426"/>
      <c r="W19" s="426"/>
      <c r="X19" s="427"/>
      <c r="Y19" s="428"/>
      <c r="Z19" s="421"/>
      <c r="AA19" s="421"/>
      <c r="AB19" s="399"/>
      <c r="AC19" s="426">
        <f>_xlfn.XLOOKUP($AB19,HOMIES_TRADE!$C$3:$C$22,HOMIES_TRADE!$D$3:$D$22,"",0)</f>
        <v>0</v>
      </c>
      <c r="AD19" s="426">
        <f>_xlfn.XLOOKUP(AB19,HOMIES_TRADE!$C$3:$C$22,HOMIES_TRADE!$E$3:$E$22,"",0)</f>
        <v>0</v>
      </c>
      <c r="AE19" s="427">
        <f>_xlfn.XLOOKUP(AB19,HOMIES_TRADE!$C$3:$C$22,HOMIES_TRADE!$F$3:$F$22,"",0)</f>
        <v>0</v>
      </c>
      <c r="AF19" s="428">
        <f>_xlfn.XLOOKUP(AB19,HOMIES_TRADE!$C$3:$C$22,HOMIES_TRADE!$G$3:$G$22,"",0)</f>
        <v>0</v>
      </c>
      <c r="AG19" s="421"/>
      <c r="AH19" s="399"/>
      <c r="AI19" s="426"/>
      <c r="AJ19" s="426"/>
      <c r="AK19" s="427"/>
      <c r="AL19" s="428"/>
    </row>
    <row r="20" spans="2:38" ht="25" customHeight="1">
      <c r="B20" s="399" t="s">
        <v>138</v>
      </c>
      <c r="C20" s="426" t="str">
        <f>_xlfn.XLOOKUP($B20,HOMIES_TRADE!$C$3:$C$22,HOMIES_TRADE!D$3:D$22,"",0)</f>
        <v>HOU</v>
      </c>
      <c r="D20" s="426" t="str">
        <f>_xlfn.XLOOKUP($B20,HOMIES_TRADE!$C$3:$C$22,HOMIES_TRADE!E$3:E$22,"",0)</f>
        <v>WR</v>
      </c>
      <c r="E20" s="427">
        <f>_xlfn.XLOOKUP($B20,HOMIES_TRADE!$C$3:$C$22,HOMIES_TRADE!F$3:F$22,"",0)</f>
        <v>1</v>
      </c>
      <c r="F20" s="428">
        <f>_xlfn.XLOOKUP($B20,HOMIES_TRADE!$C$3:$C$22,HOMIES_TRADE!G$3:G$22,"",0)</f>
        <v>146.30000000000001</v>
      </c>
      <c r="G20" s="421"/>
      <c r="H20" s="399"/>
      <c r="I20" s="426"/>
      <c r="J20" s="426"/>
      <c r="K20" s="427"/>
      <c r="L20" s="428"/>
      <c r="M20" s="421"/>
      <c r="N20" s="421"/>
      <c r="O20" s="399"/>
      <c r="P20" s="426">
        <f>_xlfn.XLOOKUP($O20,HOMIES_TRADE!$C$3:$C$22,HOMIES_TRADE!$D$3:$D$22,"",0)</f>
        <v>0</v>
      </c>
      <c r="Q20" s="426">
        <f>_xlfn.XLOOKUP(O20,HOMIES_TRADE!$C$3:$C$22,HOMIES_TRADE!$E$3:$E$22,"",0)</f>
        <v>0</v>
      </c>
      <c r="R20" s="427">
        <f>_xlfn.XLOOKUP(O20,HOMIES_TRADE!$C$3:$C$22,HOMIES_TRADE!$F$3:$F$22,"",0)</f>
        <v>0</v>
      </c>
      <c r="S20" s="428">
        <f>_xlfn.XLOOKUP(O20,HOMIES_TRADE!$C$3:$C$22,HOMIES_TRADE!$G$3:$G$22,"",0)</f>
        <v>0</v>
      </c>
      <c r="T20" s="421"/>
      <c r="U20" s="399"/>
      <c r="V20" s="426"/>
      <c r="W20" s="426"/>
      <c r="X20" s="427"/>
      <c r="Y20" s="428"/>
      <c r="Z20" s="421"/>
      <c r="AA20" s="421"/>
      <c r="AB20" s="399"/>
      <c r="AC20" s="426">
        <f>_xlfn.XLOOKUP($AB20,HOMIES_TRADE!$C$3:$C$22,HOMIES_TRADE!$D$3:$D$22,"",0)</f>
        <v>0</v>
      </c>
      <c r="AD20" s="426">
        <f>_xlfn.XLOOKUP(AB20,HOMIES_TRADE!$C$3:$C$22,HOMIES_TRADE!$E$3:$E$22,"",0)</f>
        <v>0</v>
      </c>
      <c r="AE20" s="427">
        <f>_xlfn.XLOOKUP(AB20,HOMIES_TRADE!$C$3:$C$22,HOMIES_TRADE!$F$3:$F$22,"",0)</f>
        <v>0</v>
      </c>
      <c r="AF20" s="428">
        <f>_xlfn.XLOOKUP(AB20,HOMIES_TRADE!$C$3:$C$22,HOMIES_TRADE!$G$3:$G$22,"",0)</f>
        <v>0</v>
      </c>
      <c r="AG20" s="421"/>
      <c r="AH20" s="399"/>
      <c r="AI20" s="426"/>
      <c r="AJ20" s="426"/>
      <c r="AK20" s="427"/>
      <c r="AL20" s="428"/>
    </row>
    <row r="21" spans="2:38" ht="25" customHeight="1" thickBot="1">
      <c r="B21" s="399" t="s">
        <v>479</v>
      </c>
      <c r="C21" s="426" t="str">
        <f>_xlfn.XLOOKUP($B21,HOMIES_TRADE!$C$3:$C$22,HOMIES_TRADE!D$3:D$22,"",0)</f>
        <v>NEP</v>
      </c>
      <c r="D21" s="426" t="str">
        <f>_xlfn.XLOOKUP($B21,HOMIES_TRADE!$C$3:$C$22,HOMIES_TRADE!E$3:E$22,"",0)</f>
        <v>WR</v>
      </c>
      <c r="E21" s="427">
        <f>_xlfn.XLOOKUP($B21,HOMIES_TRADE!$C$3:$C$22,HOMIES_TRADE!F$3:F$22,"",0)</f>
        <v>3</v>
      </c>
      <c r="F21" s="428">
        <f>_xlfn.XLOOKUP($B21,HOMIES_TRADE!$C$3:$C$22,HOMIES_TRADE!G$3:G$22,"",0)</f>
        <v>102.6</v>
      </c>
      <c r="G21" s="421"/>
      <c r="H21" s="399"/>
      <c r="I21" s="426"/>
      <c r="J21" s="426"/>
      <c r="K21" s="427"/>
      <c r="L21" s="428"/>
      <c r="M21" s="421"/>
      <c r="N21" s="421"/>
      <c r="O21" s="399"/>
      <c r="P21" s="426">
        <f>_xlfn.XLOOKUP($O21,HOMIES_TRADE!$C$3:$C$22,HOMIES_TRADE!$D$3:$D$22,"",0)</f>
        <v>0</v>
      </c>
      <c r="Q21" s="426">
        <f>_xlfn.XLOOKUP(O21,HOMIES_TRADE!$C$3:$C$22,HOMIES_TRADE!$E$3:$E$22,"",0)</f>
        <v>0</v>
      </c>
      <c r="R21" s="427">
        <f>_xlfn.XLOOKUP(O21,HOMIES_TRADE!$C$3:$C$22,HOMIES_TRADE!$F$3:$F$22,"",0)</f>
        <v>0</v>
      </c>
      <c r="S21" s="428">
        <f>_xlfn.XLOOKUP(O21,HOMIES_TRADE!$C$3:$C$22,HOMIES_TRADE!$G$3:$G$22,"",0)</f>
        <v>0</v>
      </c>
      <c r="T21" s="421"/>
      <c r="U21" s="399"/>
      <c r="V21" s="426"/>
      <c r="W21" s="426"/>
      <c r="X21" s="427"/>
      <c r="Y21" s="428"/>
      <c r="Z21" s="421"/>
      <c r="AA21" s="421"/>
      <c r="AB21" s="399"/>
      <c r="AC21" s="426">
        <f>_xlfn.XLOOKUP($AB21,HOMIES_TRADE!$C$3:$C$22,HOMIES_TRADE!$D$3:$D$22,"",0)</f>
        <v>0</v>
      </c>
      <c r="AD21" s="426">
        <f>_xlfn.XLOOKUP(AB21,HOMIES_TRADE!$C$3:$C$22,HOMIES_TRADE!$E$3:$E$22,"",0)</f>
        <v>0</v>
      </c>
      <c r="AE21" s="427">
        <f>_xlfn.XLOOKUP(AB21,HOMIES_TRADE!$C$3:$C$22,HOMIES_TRADE!$F$3:$F$22,"",0)</f>
        <v>0</v>
      </c>
      <c r="AF21" s="428">
        <f>_xlfn.XLOOKUP(AB21,HOMIES_TRADE!$C$3:$C$22,HOMIES_TRADE!$G$3:$G$22,"",0)</f>
        <v>0</v>
      </c>
      <c r="AG21" s="421"/>
      <c r="AH21" s="399"/>
      <c r="AI21" s="426"/>
      <c r="AJ21" s="426"/>
      <c r="AK21" s="427"/>
      <c r="AL21" s="428"/>
    </row>
    <row r="22" spans="2:38" ht="25" customHeight="1" thickBot="1">
      <c r="B22" s="429" t="s">
        <v>270</v>
      </c>
      <c r="C22" s="430" t="str">
        <f>_xlfn.XLOOKUP($B22,HOMIES_TRADE!$C$3:$C$22,HOMIES_TRADE!D$3:D$22,"",0)</f>
        <v/>
      </c>
      <c r="D22" s="430" t="str">
        <f>_xlfn.XLOOKUP($B22,HOMIES_TRADE!$C$3:$C$22,HOMIES_TRADE!E$3:E$22,"",0)</f>
        <v/>
      </c>
      <c r="E22" s="431">
        <f>SUM(E17:E21)</f>
        <v>36</v>
      </c>
      <c r="F22" s="432">
        <f>SUM(F17:F21)</f>
        <v>737.1</v>
      </c>
      <c r="G22" s="421"/>
      <c r="H22" s="429" t="s">
        <v>270</v>
      </c>
      <c r="I22" s="430"/>
      <c r="J22" s="430"/>
      <c r="K22" s="431">
        <f>SUM(K17:K21)</f>
        <v>18</v>
      </c>
      <c r="L22" s="432">
        <f>SUM(L17:L21)</f>
        <v>377.70000000000005</v>
      </c>
      <c r="M22" s="421"/>
      <c r="N22" s="421"/>
      <c r="O22" s="429" t="s">
        <v>270</v>
      </c>
      <c r="P22" s="430" t="str">
        <f>_xlfn.XLOOKUP($B22,HOMIES_TRADE!$C$3:$C$22,HOMIES_TRADE!P$3:P$22,"",0)</f>
        <v/>
      </c>
      <c r="Q22" s="430" t="str">
        <f>_xlfn.XLOOKUP($B22,HOMIES_TRADE!$C$3:$C$22,HOMIES_TRADE!Q$3:Q$22,"",0)</f>
        <v/>
      </c>
      <c r="R22" s="431">
        <f>SUM(R17:R21)</f>
        <v>0</v>
      </c>
      <c r="S22" s="432">
        <f>SUM(S17:S21)</f>
        <v>0</v>
      </c>
      <c r="T22" s="421"/>
      <c r="U22" s="429" t="s">
        <v>270</v>
      </c>
      <c r="V22" s="430"/>
      <c r="W22" s="430"/>
      <c r="X22" s="431">
        <f>SUM(X17:X21)</f>
        <v>0</v>
      </c>
      <c r="Y22" s="432">
        <f>SUM(Y17:Y21)</f>
        <v>0</v>
      </c>
      <c r="Z22" s="421"/>
      <c r="AA22" s="421"/>
      <c r="AB22" s="429" t="s">
        <v>270</v>
      </c>
      <c r="AC22" s="430" t="str">
        <f>_xlfn.XLOOKUP($B22,HOMIES_TRADE!$C$3:$C$22,HOMIES_TRADE!AB$3:AB$22,"",0)</f>
        <v/>
      </c>
      <c r="AD22" s="430" t="str">
        <f>_xlfn.XLOOKUP($B22,HOMIES_TRADE!$C$3:$C$22,HOMIES_TRADE!AC$3:AC$22,"",0)</f>
        <v/>
      </c>
      <c r="AE22" s="431">
        <f>SUM(AE17:AE21)</f>
        <v>0</v>
      </c>
      <c r="AF22" s="432">
        <f>SUM(AF17:AF21)</f>
        <v>0</v>
      </c>
      <c r="AG22" s="421"/>
      <c r="AH22" s="429" t="s">
        <v>270</v>
      </c>
      <c r="AI22" s="430"/>
      <c r="AJ22" s="430"/>
      <c r="AK22" s="431">
        <f>SUM(AK17:AK21)</f>
        <v>0</v>
      </c>
      <c r="AL22" s="432">
        <f>SUM(AL17:AL21)</f>
        <v>0</v>
      </c>
    </row>
    <row r="23" spans="2:38" ht="25" customHeight="1"/>
    <row r="24" spans="2:38" ht="25" customHeight="1"/>
    <row r="25" spans="2:38" ht="24" customHeight="1"/>
    <row r="26" spans="2:38" ht="24" customHeight="1"/>
    <row r="27" spans="2:38" ht="24" customHeight="1"/>
    <row r="28" spans="2:38" ht="24" customHeight="1"/>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16</vt:i4>
      </vt:variant>
    </vt:vector>
  </HeadingPairs>
  <TitlesOfParts>
    <vt:vector size="34" baseType="lpstr">
      <vt:lpstr>OVERALL</vt:lpstr>
      <vt:lpstr>IDP</vt:lpstr>
      <vt:lpstr>QB</vt:lpstr>
      <vt:lpstr>RB</vt:lpstr>
      <vt:lpstr>WR</vt:lpstr>
      <vt:lpstr>TE</vt:lpstr>
      <vt:lpstr>K</vt:lpstr>
      <vt:lpstr>DST</vt:lpstr>
      <vt:lpstr>NFL</vt:lpstr>
      <vt:lpstr>OL</vt:lpstr>
      <vt:lpstr>CBS_RAW</vt:lpstr>
      <vt:lpstr>PPL_EMAIL</vt:lpstr>
      <vt:lpstr>NOTES_2022</vt:lpstr>
      <vt:lpstr>IDP STATS</vt:lpstr>
      <vt:lpstr>HOMIES</vt:lpstr>
      <vt:lpstr>CUT LIST 2021</vt:lpstr>
      <vt:lpstr>HOMIES_TRADE</vt:lpstr>
      <vt:lpstr>TRADE</vt:lpstr>
      <vt:lpstr>DST!Print_Area</vt:lpstr>
      <vt:lpstr>IDP!Print_Area</vt:lpstr>
      <vt:lpstr>'IDP STATS'!Print_Area</vt:lpstr>
      <vt:lpstr>K!Print_Area</vt:lpstr>
      <vt:lpstr>NFL!Print_Area</vt:lpstr>
      <vt:lpstr>NOTES_2022!Print_Area</vt:lpstr>
      <vt:lpstr>OL!Print_Area</vt:lpstr>
      <vt:lpstr>OVERALL!Print_Area</vt:lpstr>
      <vt:lpstr>QB!Print_Area</vt:lpstr>
      <vt:lpstr>RB!Print_Area</vt:lpstr>
      <vt:lpstr>TE!Print_Area</vt:lpstr>
      <vt:lpstr>WR!Print_Area</vt:lpstr>
      <vt:lpstr>IDP!Print_Titles</vt:lpstr>
      <vt:lpstr>OVERALL!Print_Titles</vt:lpstr>
      <vt:lpstr>RB!Print_Titles</vt:lpstr>
      <vt:lpstr>WR!Print_Titles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creator>
  <cp:lastModifiedBy>NE</cp:lastModifiedBy>
  <cp:lastPrinted>2022-09-02T02:00:29Z</cp:lastPrinted>
  <dcterms:created xsi:type="dcterms:W3CDTF">2019-07-12T00:19:12Z</dcterms:created>
  <dcterms:modified xsi:type="dcterms:W3CDTF">2022-09-02T05:05:40Z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{C8AF7FB3-AD76-4DBC-B8E7-E8F4FA86E81A}</vt:lpwstr>
  </property>
</Properties>
</file>