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ehathombare/Desktop/"/>
    </mc:Choice>
  </mc:AlternateContent>
  <xr:revisionPtr revIDLastSave="0" documentId="13_ncr:1_{9ECA13C1-6F75-A844-AFFA-0016DC0AB2B9}" xr6:coauthVersionLast="47" xr6:coauthVersionMax="47" xr10:uidLastSave="{00000000-0000-0000-0000-000000000000}"/>
  <bookViews>
    <workbookView xWindow="0" yWindow="0" windowWidth="28800" windowHeight="18000" xr2:uid="{00000000-000D-0000-FFFF-FFFF00000000}"/>
  </bookViews>
  <sheets>
    <sheet name="1. Entropy" sheetId="11" r:id="rId1"/>
    <sheet name="ANOVA SINGLE FACTOR" sheetId="21" r:id="rId2"/>
    <sheet name="2. Data Analysis add-in" sheetId="12" r:id="rId3"/>
    <sheet name="3. Using a cash-flow model" sheetId="4" r:id="rId4"/>
    <sheet name="4. Classification matrix" sheetId="20" r:id="rId5"/>
    <sheet name="Piviot Table shit " sheetId="22" r:id="rId6"/>
    <sheet name="5. Excel pivot table" sheetId="19" r:id="rId7"/>
  </sheet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1" l="1"/>
  <c r="G6" i="11"/>
  <c r="G5" i="11"/>
  <c r="G4" i="11"/>
  <c r="G3" i="11"/>
  <c r="N19" i="20"/>
  <c r="N18" i="20"/>
  <c r="N14" i="20"/>
  <c r="M14" i="20"/>
  <c r="H28" i="11"/>
  <c r="D13" i="12"/>
  <c r="D12" i="12"/>
  <c r="P11" i="20"/>
  <c r="H52" i="11"/>
  <c r="H51" i="11"/>
  <c r="H50" i="11"/>
  <c r="H49" i="11"/>
  <c r="H41" i="11"/>
  <c r="H40" i="11"/>
  <c r="H39" i="11"/>
  <c r="H38" i="11"/>
  <c r="H29" i="11"/>
  <c r="H27" i="11"/>
  <c r="H26" i="11"/>
  <c r="H20" i="11"/>
  <c r="H19" i="11"/>
  <c r="H18" i="11"/>
  <c r="G4" i="19"/>
  <c r="G3" i="19"/>
  <c r="G2" i="19"/>
  <c r="C15" i="4" l="1"/>
  <c r="C16" i="4"/>
  <c r="C17" i="4"/>
  <c r="C18" i="4"/>
  <c r="C19" i="4"/>
  <c r="C20" i="4"/>
  <c r="C21" i="4"/>
  <c r="C22" i="4"/>
  <c r="C23" i="4"/>
  <c r="C14" i="4"/>
  <c r="D14" i="4" s="1"/>
  <c r="B15" i="4"/>
  <c r="B16" i="4" s="1"/>
  <c r="B17" i="4" s="1"/>
  <c r="B18" i="4" s="1"/>
  <c r="B19" i="4" s="1"/>
  <c r="B20" i="4" s="1"/>
  <c r="B21" i="4" s="1"/>
  <c r="B22" i="4" s="1"/>
  <c r="B23" i="4" s="1"/>
  <c r="E21" i="4" l="1"/>
  <c r="F21" i="4" s="1"/>
  <c r="E19" i="4"/>
  <c r="F19" i="4" s="1"/>
  <c r="E18" i="4"/>
  <c r="F18" i="4" s="1"/>
  <c r="E17" i="4"/>
  <c r="F17" i="4" s="1"/>
  <c r="E23" i="4"/>
  <c r="F23" i="4" s="1"/>
  <c r="E15" i="4"/>
  <c r="F15" i="4" s="1"/>
  <c r="E20" i="4"/>
  <c r="F20" i="4" s="1"/>
  <c r="E16" i="4"/>
  <c r="F16" i="4" s="1"/>
  <c r="E22" i="4"/>
  <c r="F22" i="4" s="1"/>
  <c r="D15" i="4"/>
  <c r="D21" i="4"/>
  <c r="D23" i="4"/>
  <c r="D22" i="4"/>
  <c r="D20" i="4"/>
  <c r="D19" i="4"/>
  <c r="D17" i="4"/>
  <c r="D18" i="4"/>
  <c r="D16" i="4"/>
  <c r="C24" i="4"/>
  <c r="E14" i="4"/>
  <c r="G23" i="4" l="1"/>
  <c r="G18" i="4"/>
  <c r="G22" i="4"/>
  <c r="G21" i="4"/>
  <c r="G20" i="4"/>
  <c r="G16" i="4"/>
  <c r="G15" i="4"/>
  <c r="G17" i="4"/>
  <c r="G19" i="4"/>
  <c r="E24" i="4"/>
  <c r="B24" i="4" s="1"/>
  <c r="F14" i="4"/>
  <c r="D24" i="4"/>
  <c r="F24" i="4" l="1"/>
  <c r="G14" i="4"/>
  <c r="G24" i="4" s="1"/>
  <c r="E14" i="20" l="1"/>
</calcChain>
</file>

<file path=xl/sharedStrings.xml><?xml version="1.0" encoding="utf-8"?>
<sst xmlns="http://schemas.openxmlformats.org/spreadsheetml/2006/main" count="292" uniqueCount="134">
  <si>
    <t>F</t>
  </si>
  <si>
    <t>Total</t>
  </si>
  <si>
    <r>
      <t>H</t>
    </r>
    <r>
      <rPr>
        <vertAlign val="subscript"/>
        <sz val="11"/>
        <color theme="1"/>
        <rFont val="Calibri"/>
        <family val="2"/>
        <scheme val="minor"/>
      </rPr>
      <t>0</t>
    </r>
    <r>
      <rPr>
        <sz val="11"/>
        <color theme="1"/>
        <rFont val="Calibri"/>
        <family val="2"/>
        <scheme val="minor"/>
      </rPr>
      <t xml:space="preserve">: </t>
    </r>
  </si>
  <si>
    <t>Year</t>
  </si>
  <si>
    <r>
      <t>H</t>
    </r>
    <r>
      <rPr>
        <vertAlign val="subscript"/>
        <sz val="11"/>
        <color theme="1"/>
        <rFont val="Calibri"/>
        <family val="2"/>
        <scheme val="minor"/>
      </rPr>
      <t>a</t>
    </r>
    <r>
      <rPr>
        <sz val="11"/>
        <color theme="1"/>
        <rFont val="Calibri"/>
        <family val="2"/>
        <scheme val="minor"/>
      </rPr>
      <t xml:space="preserve">: </t>
    </r>
  </si>
  <si>
    <r>
      <t>H</t>
    </r>
    <r>
      <rPr>
        <vertAlign val="subscript"/>
        <sz val="11"/>
        <color theme="1"/>
        <rFont val="Calibri"/>
        <family val="2"/>
        <scheme val="minor"/>
      </rPr>
      <t>0</t>
    </r>
    <r>
      <rPr>
        <sz val="11"/>
        <color theme="1"/>
        <rFont val="Calibri"/>
        <family val="2"/>
        <scheme val="minor"/>
      </rPr>
      <t xml:space="preserve"> is false</t>
    </r>
  </si>
  <si>
    <r>
      <t>μ</t>
    </r>
    <r>
      <rPr>
        <vertAlign val="subscript"/>
        <sz val="11"/>
        <color theme="1"/>
        <rFont val="Calibri"/>
        <family val="2"/>
        <scheme val="minor"/>
      </rPr>
      <t>1</t>
    </r>
    <r>
      <rPr>
        <sz val="11"/>
        <color theme="1"/>
        <rFont val="Calibri"/>
        <family val="2"/>
        <scheme val="minor"/>
      </rPr>
      <t> = μ</t>
    </r>
    <r>
      <rPr>
        <vertAlign val="subscript"/>
        <sz val="11"/>
        <color theme="1"/>
        <rFont val="Calibri"/>
        <family val="2"/>
        <scheme val="minor"/>
      </rPr>
      <t>2</t>
    </r>
    <r>
      <rPr>
        <sz val="11"/>
        <color theme="1"/>
        <rFont val="Calibri"/>
        <family val="2"/>
        <scheme val="minor"/>
      </rPr>
      <t> = μ</t>
    </r>
    <r>
      <rPr>
        <vertAlign val="subscript"/>
        <sz val="11"/>
        <color theme="1"/>
        <rFont val="Calibri"/>
        <family val="2"/>
        <scheme val="minor"/>
      </rPr>
      <t>3</t>
    </r>
    <r>
      <rPr>
        <sz val="11"/>
        <color theme="1"/>
        <rFont val="Calibri"/>
        <family val="2"/>
        <scheme val="minor"/>
      </rPr>
      <t xml:space="preserve"> (average salaries for all the interns was the same in years 1, 2, and 3)</t>
    </r>
  </si>
  <si>
    <t>Expected
Response
Rate</t>
  </si>
  <si>
    <t>Expected
Responders</t>
  </si>
  <si>
    <t>Expected
Customers Contacted</t>
  </si>
  <si>
    <t>Mailing cost per contact:</t>
  </si>
  <si>
    <t>Marketing costs</t>
  </si>
  <si>
    <t>Expected profit before marketing costs</t>
  </si>
  <si>
    <t>Expected profit net of marketing costs</t>
  </si>
  <si>
    <t>Expected monthly profit per responder before marketing costs:</t>
  </si>
  <si>
    <t>Maximum number of customers to contact:</t>
  </si>
  <si>
    <t>customer_id</t>
  </si>
  <si>
    <t>vbl1</t>
  </si>
  <si>
    <t>vbl2</t>
  </si>
  <si>
    <t>a</t>
  </si>
  <si>
    <t>b</t>
  </si>
  <si>
    <t>c</t>
  </si>
  <si>
    <t>L</t>
  </si>
  <si>
    <t>H</t>
  </si>
  <si>
    <t>target</t>
  </si>
  <si>
    <t>&lt;== Answer goes here</t>
  </si>
  <si>
    <t>Suppose you work on the strategy side of analytics, not the model development side. You are responsible for creating a contact strategy for our monthly marketing campaigns, where we mail special offers to selected customers encouraging them to purchase products from us. The cash flow model below was developed to assist you with that. Your immediate objectives are to figure out who we should contact for the upcoming campaign so that we get the highest expected profit net of marketing costs, and what is the likely outcome of your contact strategy.</t>
  </si>
  <si>
    <t>Part 1</t>
  </si>
  <si>
    <t>Part 2</t>
  </si>
  <si>
    <t>(Hint: You do not need Excel Solver for this problem, just visual inspection of the results as you change parameters)</t>
  </si>
  <si>
    <t>&lt;== Do not edit anything in this row</t>
  </si>
  <si>
    <r>
      <t xml:space="preserve">(b) Based on who you just said we should contact, what is our total expected profit net of marketing costs </t>
    </r>
    <r>
      <rPr>
        <u/>
        <sz val="11"/>
        <color theme="1"/>
        <rFont val="Calibri"/>
        <family val="2"/>
        <scheme val="minor"/>
      </rPr>
      <t>for the people we contact</t>
    </r>
    <r>
      <rPr>
        <sz val="11"/>
        <color theme="1"/>
        <rFont val="Calibri"/>
        <family val="2"/>
        <scheme val="minor"/>
      </rPr>
      <t>?</t>
    </r>
  </si>
  <si>
    <t>(a) Enter the F statistic here:</t>
  </si>
  <si>
    <t>(b) Enter the F critical value (F crit) here:</t>
  </si>
  <si>
    <t>&lt;== Edit this single shaded cell as needed</t>
  </si>
  <si>
    <t>(c) Is there enough evidence to reject the null hypothesis, and therefore to conclude that there is a difference in average salaries between years 1, 2, and 3? Enter Y or N</t>
  </si>
  <si>
    <t>Hint: Don't forget to consider the proportion of each child set</t>
  </si>
  <si>
    <t>(b) What is the entropy of the child set where vbl1=a?</t>
  </si>
  <si>
    <t>(c) What is the entropy of the child set where vbl1=b?</t>
  </si>
  <si>
    <t>(d) What is the entropy of the child set where vbl1=c?</t>
  </si>
  <si>
    <t>(e) What is the information gain of a split on vbl1?</t>
  </si>
  <si>
    <r>
      <rPr>
        <b/>
        <sz val="11"/>
        <color rgb="FFFF0000"/>
        <rFont val="Calibri"/>
        <family val="2"/>
        <scheme val="minor"/>
      </rPr>
      <t>Important</t>
    </r>
    <r>
      <rPr>
        <sz val="11"/>
        <color theme="1"/>
        <rFont val="Calibri"/>
        <family val="2"/>
        <scheme val="minor"/>
      </rPr>
      <t>: If you round off your answers, I need each of them to be at least 6 decimal places on this sheet. This will help ensure your final answer is not off by too much due to rounding error. Note that the grading sheet will display your final answers rounded to 3 decimal places.</t>
    </r>
  </si>
  <si>
    <t>(a) If we don't want to allow expected profit net of marketing costs to go negative for any Decile, which customers will we contact based on the above parameters? Select either a, b, c, or d:
a. Deciles 0 through 3
b. Deciles 0 through 4
c. Deciles 0 through 5
d. Deciles 0 through 6</t>
  </si>
  <si>
    <t>Decile</t>
  </si>
  <si>
    <t>(a) What is the entropy of the parent set (i.e. the whole data set)?</t>
  </si>
  <si>
    <t>The data set below contains 50 rows, 2 attributes (vbl1, vbl2), a customer id, and a target variable. We would like to create a classification tree using the data set below, and we want to determine the information gain that would result if we were to create a split based on vbl1.</t>
  </si>
  <si>
    <t>Block Island</t>
  </si>
  <si>
    <t>Little Compton</t>
  </si>
  <si>
    <t>Foster</t>
  </si>
  <si>
    <t>West Greenwich</t>
  </si>
  <si>
    <t>Jamestown</t>
  </si>
  <si>
    <t>Exeter</t>
  </si>
  <si>
    <t>Richmond</t>
  </si>
  <si>
    <t>Glocester</t>
  </si>
  <si>
    <t>Scituate</t>
  </si>
  <si>
    <t>Warren</t>
  </si>
  <si>
    <t>East Greenwich</t>
  </si>
  <si>
    <t>Tiverton</t>
  </si>
  <si>
    <t>population</t>
  </si>
  <si>
    <t>sales_region</t>
  </si>
  <si>
    <t>city</t>
  </si>
  <si>
    <t>area</t>
  </si>
  <si>
    <t>A</t>
  </si>
  <si>
    <t>C</t>
  </si>
  <si>
    <t>B</t>
  </si>
  <si>
    <t xml:space="preserve">The table below contains data about the communities where your employer does business. Create a pivot table and answer the following questions: </t>
  </si>
  <si>
    <t>(c) What is the population density (population / area) of sales region A?</t>
  </si>
  <si>
    <t>(a) What is the total population of sales region B?</t>
  </si>
  <si>
    <t>(b) What is the total area of sales region C?</t>
  </si>
  <si>
    <t xml:space="preserve">We know that </t>
  </si>
  <si>
    <t>- the false positives (not the false positive rate) are 3% of the total customers scored</t>
  </si>
  <si>
    <t>(a) TP =</t>
  </si>
  <si>
    <t>(b) FP =</t>
  </si>
  <si>
    <t>(c) FN =</t>
  </si>
  <si>
    <t>(d) TN =</t>
  </si>
  <si>
    <t>(e) What is the true positive rate for this model?</t>
  </si>
  <si>
    <t>I need to see the Anova: Single Factor output somewhere.</t>
  </si>
  <si>
    <t>I need to see the pivot table somewhere, and the population density must be a calculated field in the pivot table</t>
  </si>
  <si>
    <t>(a) Suppose we were able to reduce our cost per contact down to $0.90, but only 80,000 customers were available for us to contact. Assume that expected monthly profit per responder before marketing costs is still $20. If we don't want to allow expected profit net of marketing costs to go negative for any Decile, which customers will we contact based on the above parameters? Select either a, b, c, or d:
a. Deciles 0 through 3
b. Deciles 0 through 4
c. Deciles 0 through 5
d. Deciles 0 through 6</t>
  </si>
  <si>
    <t>The maximum number of customers available to contact is 100,000. The mailing cost per contact is $1.30, and the expected monthly profit per responder before marketing costs is $20, where a responder is someone who redeems the special offer and purchases some products from us.</t>
  </si>
  <si>
    <t>- those who actually attrite (i.e., the positives) are 12% of the total customers scored</t>
  </si>
  <si>
    <t>- the accuracy of our model is 93%</t>
  </si>
  <si>
    <t>- the true positives (not the true positive rate) are 8% of the total customers scored</t>
  </si>
  <si>
    <t>A random sample of 6 salaries was selected from among the many new analytics interns hired by XYZ company in each of three consecutive years. Perform a single-factor ANOVA using the Data Analysis add-in to determine whether there is evidence that the average salary for all the interns hired was not the same for each of the three years considered. Test at the alpha = 0.05 level</t>
  </si>
  <si>
    <t>All work must be done in exactly one pivot table to receive full credit</t>
  </si>
  <si>
    <t>A classification model has been built to predict the likelihood that a customer will stop doing business with our company ("attrite") within 6 months. We scored our entire customer database of 100,000 customers with this model.</t>
  </si>
  <si>
    <t>Complete the following:</t>
  </si>
  <si>
    <t>Anova: Single Factor</t>
  </si>
  <si>
    <t>SUMMARY</t>
  </si>
  <si>
    <t>Groups</t>
  </si>
  <si>
    <t>Count</t>
  </si>
  <si>
    <t>Sum</t>
  </si>
  <si>
    <t>Average</t>
  </si>
  <si>
    <t>Variance</t>
  </si>
  <si>
    <t>ANOVA</t>
  </si>
  <si>
    <t>Source of Variation</t>
  </si>
  <si>
    <t>SS</t>
  </si>
  <si>
    <t>df</t>
  </si>
  <si>
    <t>MS</t>
  </si>
  <si>
    <t>P-value</t>
  </si>
  <si>
    <t>F crit</t>
  </si>
  <si>
    <t>Between Groups</t>
  </si>
  <si>
    <t>Within Groups</t>
  </si>
  <si>
    <t xml:space="preserve">parent </t>
  </si>
  <si>
    <t>N(Target=0)</t>
  </si>
  <si>
    <t>N(Target=1)</t>
  </si>
  <si>
    <t>N(Total)</t>
  </si>
  <si>
    <t>P(Target=0)</t>
  </si>
  <si>
    <t>P(Target=1)</t>
  </si>
  <si>
    <t>Entropy Parent</t>
  </si>
  <si>
    <t>variable 1=a</t>
  </si>
  <si>
    <t>Entropy variable1 = a</t>
  </si>
  <si>
    <t>p(a)</t>
  </si>
  <si>
    <t>Variable 1=b</t>
  </si>
  <si>
    <t>Entropy Vaeiable1 =b</t>
  </si>
  <si>
    <t>p(b)</t>
  </si>
  <si>
    <t>Variable 1 =c</t>
  </si>
  <si>
    <t>Entropy variable 1=c</t>
  </si>
  <si>
    <t>p©</t>
  </si>
  <si>
    <t>TP &gt;</t>
  </si>
  <si>
    <t>&lt;FP</t>
  </si>
  <si>
    <t>FN &gt;</t>
  </si>
  <si>
    <t>&lt;TN</t>
  </si>
  <si>
    <t>TP rate</t>
  </si>
  <si>
    <t>In percent</t>
  </si>
  <si>
    <t>Y</t>
  </si>
  <si>
    <t>F statistic &gt; F critical</t>
  </si>
  <si>
    <t>Thus we can reject aNULL Hypothesis</t>
  </si>
  <si>
    <t>There is a difference in avaerage salaries between years 1,2, and 3.</t>
  </si>
  <si>
    <t>Row Labels</t>
  </si>
  <si>
    <t>Grand Total</t>
  </si>
  <si>
    <t>Sum of area</t>
  </si>
  <si>
    <t>Sum of population</t>
  </si>
  <si>
    <t>Sum of pop 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</si>
</sst>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0_);_(* \(#,##0.000\);_(* &quot;-&quot;??_);_(@_)"/>
    <numFmt numFmtId="167" formatCode="0.0000"/>
  </numFmts>
  <fonts count="8" x14ac:knownFonts="1">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u/>
      <sz val="11"/>
      <color theme="1"/>
      <name val="Calibri"/>
      <family val="2"/>
      <scheme val="minor"/>
    </font>
    <font>
      <i/>
      <sz val="11"/>
      <color theme="1"/>
      <name val="Calibri"/>
      <family val="2"/>
      <scheme val="minor"/>
    </font>
    <font>
      <sz val="11"/>
      <color rgb="FF000000"/>
      <name val="Calibri"/>
      <family val="2"/>
      <charset val="1"/>
    </font>
  </fonts>
  <fills count="6">
    <fill>
      <patternFill patternType="none"/>
    </fill>
    <fill>
      <patternFill patternType="gray125"/>
    </fill>
    <fill>
      <patternFill patternType="solid">
        <fgColor theme="4"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FF00"/>
        <bgColor rgb="FFFFFF00"/>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auto="1"/>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0" fillId="0" borderId="0" xfId="0" applyAlignment="1">
      <alignment horizontal="center"/>
    </xf>
    <xf numFmtId="0" fontId="0" fillId="0" borderId="0" xfId="0" applyAlignment="1">
      <alignment vertical="center" wrapText="1"/>
    </xf>
    <xf numFmtId="0" fontId="0" fillId="0" borderId="1" xfId="0" applyBorder="1" applyAlignment="1">
      <alignment horizontal="center"/>
    </xf>
    <xf numFmtId="164" fontId="0" fillId="0" borderId="1" xfId="2" applyNumberFormat="1" applyFont="1" applyBorder="1"/>
    <xf numFmtId="0" fontId="0" fillId="2" borderId="1" xfId="0" applyFill="1" applyBorder="1" applyAlignment="1">
      <alignment horizontal="centerContinuous"/>
    </xf>
    <xf numFmtId="0" fontId="0" fillId="2" borderId="1" xfId="0"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4" fillId="0" borderId="0" xfId="0" applyFont="1"/>
    <xf numFmtId="10" fontId="0" fillId="0" borderId="1" xfId="0" applyNumberFormat="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165" fontId="0" fillId="0" borderId="1" xfId="1" applyNumberFormat="1" applyFont="1" applyBorder="1"/>
    <xf numFmtId="165" fontId="0" fillId="0" borderId="1" xfId="0" applyNumberFormat="1" applyBorder="1"/>
    <xf numFmtId="165" fontId="0" fillId="3" borderId="1" xfId="1" applyNumberFormat="1" applyFont="1" applyFill="1" applyBorder="1"/>
    <xf numFmtId="0" fontId="0" fillId="0" borderId="0" xfId="0" applyAlignment="1">
      <alignment horizontal="right"/>
    </xf>
    <xf numFmtId="164" fontId="0" fillId="3" borderId="1" xfId="2" applyNumberFormat="1" applyFont="1" applyFill="1" applyBorder="1"/>
    <xf numFmtId="0" fontId="2" fillId="4" borderId="1" xfId="0" applyFont="1" applyFill="1" applyBorder="1" applyAlignment="1">
      <alignment horizontal="center"/>
    </xf>
    <xf numFmtId="10" fontId="2" fillId="4" borderId="1" xfId="0" applyNumberFormat="1" applyFont="1" applyFill="1" applyBorder="1"/>
    <xf numFmtId="165" fontId="2" fillId="4" borderId="1" xfId="0" applyNumberFormat="1" applyFont="1" applyFill="1" applyBorder="1"/>
    <xf numFmtId="164" fontId="2" fillId="4" borderId="1" xfId="2" applyNumberFormat="1" applyFont="1" applyFill="1" applyBorder="1"/>
    <xf numFmtId="0" fontId="0" fillId="2" borderId="1" xfId="0" applyFill="1" applyBorder="1"/>
    <xf numFmtId="0" fontId="4" fillId="0" borderId="0" xfId="0" applyFont="1" applyAlignment="1">
      <alignment vertical="center"/>
    </xf>
    <xf numFmtId="0" fontId="0" fillId="0" borderId="0" xfId="0" applyAlignment="1">
      <alignment horizontal="left"/>
    </xf>
    <xf numFmtId="164" fontId="0" fillId="0" borderId="0" xfId="2" applyNumberFormat="1" applyFont="1" applyBorder="1"/>
    <xf numFmtId="0" fontId="5" fillId="0" borderId="0" xfId="0" applyFont="1" applyAlignment="1">
      <alignment vertical="center" wrapText="1"/>
    </xf>
    <xf numFmtId="166" fontId="0" fillId="0" borderId="1" xfId="1" applyNumberFormat="1" applyFont="1" applyBorder="1"/>
    <xf numFmtId="0" fontId="0" fillId="0" borderId="0" xfId="0" quotePrefix="1"/>
    <xf numFmtId="164" fontId="0" fillId="0" borderId="1" xfId="2" applyNumberFormat="1" applyFont="1" applyBorder="1" applyAlignment="1">
      <alignment vertical="center"/>
    </xf>
    <xf numFmtId="165" fontId="0" fillId="0" borderId="1" xfId="1" applyNumberFormat="1" applyFont="1" applyFill="1" applyBorder="1"/>
    <xf numFmtId="164" fontId="0" fillId="0" borderId="1" xfId="2" applyNumberFormat="1" applyFont="1" applyFill="1" applyBorder="1"/>
    <xf numFmtId="167" fontId="0" fillId="0" borderId="1" xfId="0" applyNumberFormat="1" applyBorder="1"/>
    <xf numFmtId="0" fontId="0" fillId="0" borderId="2" xfId="0" applyBorder="1"/>
    <xf numFmtId="0" fontId="6" fillId="0" borderId="3" xfId="0" applyFont="1" applyBorder="1" applyAlignment="1">
      <alignment horizontal="center"/>
    </xf>
    <xf numFmtId="0" fontId="2" fillId="2" borderId="4" xfId="0" applyFont="1" applyFill="1" applyBorder="1" applyAlignment="1">
      <alignment horizontal="center"/>
    </xf>
    <xf numFmtId="0" fontId="2" fillId="0" borderId="0" xfId="0" applyFont="1"/>
    <xf numFmtId="8" fontId="0" fillId="3" borderId="1" xfId="2" applyNumberFormat="1" applyFont="1" applyFill="1" applyBorder="1"/>
    <xf numFmtId="0" fontId="0" fillId="5" borderId="0" xfId="0" applyFill="1"/>
    <xf numFmtId="9" fontId="7" fillId="0" borderId="0" xfId="3" applyFont="1" applyBorder="1" applyProtection="1"/>
    <xf numFmtId="0" fontId="0" fillId="0" borderId="0" xfId="0" pivotButton="1"/>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wrapText="1"/>
    </xf>
    <xf numFmtId="0" fontId="0" fillId="0" borderId="0" xfId="0"/>
    <xf numFmtId="0" fontId="5" fillId="0" borderId="0" xfId="0" applyFont="1" applyAlignment="1">
      <alignmen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4.823966319447" createdVersion="8" refreshedVersion="8" minRefreshableVersion="3" recordCount="12" xr:uid="{6F9A83FE-857F-2040-B81F-A94381B478AB}">
  <cacheSource type="worksheet">
    <worksheetSource ref="A8:D20" sheet="5. Excel pivot table"/>
  </cacheSource>
  <cacheFields count="5">
    <cacheField name="sales_region" numFmtId="0">
      <sharedItems count="3">
        <s v="A"/>
        <s v="C"/>
        <s v="B"/>
      </sharedItems>
    </cacheField>
    <cacheField name="city" numFmtId="0">
      <sharedItems/>
    </cacheField>
    <cacheField name="population" numFmtId="165">
      <sharedItems containsSemiMixedTypes="0" containsString="0" containsNumber="1" containsInteger="1" minValue="1010" maxValue="15260"/>
    </cacheField>
    <cacheField name="area" numFmtId="0">
      <sharedItems containsSemiMixedTypes="0" containsString="0" containsNumber="1" minValue="7.9589999999999961" maxValue="57.956200000000024"/>
    </cacheField>
    <cacheField name="pop den" numFmtId="0" formula="population/area"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Block Island"/>
    <n v="1010"/>
    <n v="53.572399999999973"/>
  </r>
  <r>
    <x v="1"/>
    <s v="Little Compton"/>
    <n v="3593"/>
    <n v="21.001699999999996"/>
  </r>
  <r>
    <x v="1"/>
    <s v="Foster"/>
    <n v="4274"/>
    <n v="51.195899999999995"/>
  </r>
  <r>
    <x v="2"/>
    <s v="West Greenwich"/>
    <n v="5085"/>
    <n v="50.994099999999989"/>
  </r>
  <r>
    <x v="1"/>
    <s v="Jamestown"/>
    <n v="5622"/>
    <n v="9.7300000000000022"/>
  </r>
  <r>
    <x v="2"/>
    <s v="Exeter"/>
    <n v="6045"/>
    <n v="57.956200000000024"/>
  </r>
  <r>
    <x v="1"/>
    <s v="Richmond"/>
    <n v="7222"/>
    <n v="40.705199999999984"/>
  </r>
  <r>
    <x v="2"/>
    <s v="Glocester"/>
    <n v="9948"/>
    <n v="54.968900000000005"/>
  </r>
  <r>
    <x v="0"/>
    <s v="Scituate"/>
    <n v="10324"/>
    <n v="48.826999999999991"/>
  </r>
  <r>
    <x v="2"/>
    <s v="Warren"/>
    <n v="11360"/>
    <n v="7.9589999999999961"/>
  </r>
  <r>
    <x v="2"/>
    <s v="East Greenwich"/>
    <n v="12906"/>
    <n v="16.485500000000005"/>
  </r>
  <r>
    <x v="0"/>
    <s v="Tiverton"/>
    <n v="15260"/>
    <n v="29.336200000000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0ED0A-A3BA-5244-806C-74155005C9B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5">
    <pivotField axis="axisRow" showAll="0">
      <items count="4">
        <item x="0"/>
        <item x="2"/>
        <item x="1"/>
        <item t="default"/>
      </items>
    </pivotField>
    <pivotField showAll="0"/>
    <pivotField dataField="1" numFmtId="165" showAll="0"/>
    <pivotField dataField="1" showAll="0"/>
    <pivotField dataField="1" dragToRow="0" dragToCol="0" dragToPage="0" showAll="0" defaultSubtotal="0"/>
  </pivotFields>
  <rowFields count="1">
    <field x="0"/>
  </rowFields>
  <rowItems count="4">
    <i>
      <x/>
    </i>
    <i>
      <x v="1"/>
    </i>
    <i>
      <x v="2"/>
    </i>
    <i t="grand">
      <x/>
    </i>
  </rowItems>
  <colFields count="1">
    <field x="-2"/>
  </colFields>
  <colItems count="3">
    <i>
      <x/>
    </i>
    <i i="1">
      <x v="1"/>
    </i>
    <i i="2">
      <x v="2"/>
    </i>
  </colItems>
  <dataFields count="3">
    <dataField name="Sum of area" fld="3" baseField="0" baseItem="0"/>
    <dataField name="Sum of population" fld="2" baseField="0" baseItem="0"/>
    <dataField name="Sum of pop d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63F-8671-4F29-A371-9C25D36A0829}">
  <dimension ref="A1:I64"/>
  <sheetViews>
    <sheetView showGridLines="0" tabSelected="1" workbookViewId="0">
      <selection activeCell="B17" sqref="B17"/>
    </sheetView>
  </sheetViews>
  <sheetFormatPr baseColWidth="10" defaultColWidth="8.83203125" defaultRowHeight="15" x14ac:dyDescent="0.2"/>
  <cols>
    <col min="1" max="1" width="11.1640625" style="1" bestFit="1" customWidth="1"/>
    <col min="2" max="3" width="8.6640625" style="1"/>
    <col min="4" max="4" width="5.83203125" bestFit="1" customWidth="1"/>
    <col min="6" max="6" width="12.33203125" customWidth="1"/>
    <col min="7" max="7" width="9.33203125" customWidth="1"/>
    <col min="8" max="9" width="9.83203125" customWidth="1"/>
    <col min="14" max="14" width="12" bestFit="1" customWidth="1"/>
    <col min="15" max="15" width="11.83203125" customWidth="1"/>
    <col min="16" max="16" width="10.1640625" customWidth="1"/>
  </cols>
  <sheetData>
    <row r="1" spans="1:9" ht="53.5" customHeight="1" x14ac:dyDescent="0.2">
      <c r="A1" s="42" t="s">
        <v>45</v>
      </c>
      <c r="B1" s="42"/>
      <c r="C1" s="42"/>
      <c r="D1" s="42"/>
      <c r="E1" s="42"/>
      <c r="F1" s="42"/>
      <c r="G1" s="42"/>
      <c r="H1" s="42"/>
      <c r="I1" s="42"/>
    </row>
    <row r="3" spans="1:9" x14ac:dyDescent="0.2">
      <c r="A3" s="25" t="s">
        <v>44</v>
      </c>
      <c r="G3" s="7">
        <f>H20</f>
        <v>0.92481870497302998</v>
      </c>
      <c r="H3" s="24" t="s">
        <v>25</v>
      </c>
    </row>
    <row r="4" spans="1:9" x14ac:dyDescent="0.2">
      <c r="A4" s="25" t="s">
        <v>37</v>
      </c>
      <c r="G4" s="7">
        <f>H28</f>
        <v>0.41381685030363374</v>
      </c>
      <c r="H4" s="24" t="s">
        <v>25</v>
      </c>
    </row>
    <row r="5" spans="1:9" x14ac:dyDescent="0.2">
      <c r="A5" s="25" t="s">
        <v>38</v>
      </c>
      <c r="G5" s="7">
        <f>H40</f>
        <v>0.35335933502142136</v>
      </c>
      <c r="H5" s="24" t="s">
        <v>25</v>
      </c>
    </row>
    <row r="6" spans="1:9" x14ac:dyDescent="0.2">
      <c r="A6" s="25" t="s">
        <v>39</v>
      </c>
      <c r="G6" s="7">
        <f>H51</f>
        <v>0.75537541256142882</v>
      </c>
      <c r="H6" s="24" t="s">
        <v>25</v>
      </c>
    </row>
    <row r="7" spans="1:9" x14ac:dyDescent="0.2">
      <c r="A7" s="25" t="s">
        <v>40</v>
      </c>
      <c r="G7" s="7">
        <f>H20-H28*H29+H40*H41+H51*H52</f>
        <v>1.2789831511848417</v>
      </c>
      <c r="H7" s="24" t="s">
        <v>25</v>
      </c>
    </row>
    <row r="8" spans="1:9" x14ac:dyDescent="0.2">
      <c r="A8" s="25"/>
    </row>
    <row r="9" spans="1:9" ht="46.75" customHeight="1" x14ac:dyDescent="0.2">
      <c r="A9" s="42" t="s">
        <v>41</v>
      </c>
      <c r="B9" s="43"/>
      <c r="C9" s="43"/>
      <c r="D9" s="43"/>
      <c r="E9" s="43"/>
      <c r="F9" s="43"/>
      <c r="G9" s="43"/>
      <c r="H9" s="43"/>
      <c r="I9" s="43"/>
    </row>
    <row r="10" spans="1:9" x14ac:dyDescent="0.2">
      <c r="A10" s="25" t="s">
        <v>36</v>
      </c>
    </row>
    <row r="14" spans="1:9" x14ac:dyDescent="0.2">
      <c r="A14" s="6" t="s">
        <v>16</v>
      </c>
      <c r="B14" s="6" t="s">
        <v>17</v>
      </c>
      <c r="C14" s="6" t="s">
        <v>18</v>
      </c>
      <c r="D14" s="23" t="s">
        <v>24</v>
      </c>
      <c r="F14" s="36" t="s">
        <v>103</v>
      </c>
    </row>
    <row r="15" spans="1:9" x14ac:dyDescent="0.2">
      <c r="A15" s="3">
        <v>1</v>
      </c>
      <c r="B15" s="3" t="s">
        <v>21</v>
      </c>
      <c r="C15" s="3" t="s">
        <v>22</v>
      </c>
      <c r="D15" s="7">
        <v>0</v>
      </c>
      <c r="E15" s="1"/>
      <c r="F15" t="s">
        <v>104</v>
      </c>
      <c r="H15">
        <v>33</v>
      </c>
    </row>
    <row r="16" spans="1:9" x14ac:dyDescent="0.2">
      <c r="A16" s="3">
        <v>2</v>
      </c>
      <c r="B16" s="3" t="s">
        <v>20</v>
      </c>
      <c r="C16" s="3" t="s">
        <v>23</v>
      </c>
      <c r="D16" s="7">
        <v>1</v>
      </c>
      <c r="E16" s="1"/>
      <c r="F16" t="s">
        <v>105</v>
      </c>
      <c r="H16">
        <v>17</v>
      </c>
    </row>
    <row r="17" spans="1:8" x14ac:dyDescent="0.2">
      <c r="A17" s="3">
        <v>3</v>
      </c>
      <c r="B17" s="3" t="s">
        <v>21</v>
      </c>
      <c r="C17" s="3" t="s">
        <v>22</v>
      </c>
      <c r="D17" s="7">
        <v>0</v>
      </c>
      <c r="E17" s="1"/>
      <c r="F17" t="s">
        <v>106</v>
      </c>
      <c r="H17">
        <v>50</v>
      </c>
    </row>
    <row r="18" spans="1:8" x14ac:dyDescent="0.2">
      <c r="A18" s="3">
        <v>4</v>
      </c>
      <c r="B18" s="3" t="s">
        <v>20</v>
      </c>
      <c r="C18" s="3" t="s">
        <v>22</v>
      </c>
      <c r="D18" s="7">
        <v>0</v>
      </c>
      <c r="E18" s="1"/>
      <c r="F18" t="s">
        <v>107</v>
      </c>
      <c r="H18">
        <f>H15/H17</f>
        <v>0.66</v>
      </c>
    </row>
    <row r="19" spans="1:8" x14ac:dyDescent="0.2">
      <c r="A19" s="3">
        <v>5</v>
      </c>
      <c r="B19" s="3" t="s">
        <v>21</v>
      </c>
      <c r="C19" s="3" t="s">
        <v>22</v>
      </c>
      <c r="D19" s="7">
        <v>0</v>
      </c>
      <c r="E19" s="1"/>
      <c r="F19" t="s">
        <v>108</v>
      </c>
      <c r="H19">
        <f>H16/H17</f>
        <v>0.34</v>
      </c>
    </row>
    <row r="20" spans="1:8" x14ac:dyDescent="0.2">
      <c r="A20" s="3">
        <v>6</v>
      </c>
      <c r="B20" s="3" t="s">
        <v>20</v>
      </c>
      <c r="C20" s="3" t="s">
        <v>23</v>
      </c>
      <c r="D20" s="7">
        <v>0</v>
      </c>
      <c r="E20" s="1"/>
      <c r="F20" t="s">
        <v>109</v>
      </c>
      <c r="H20">
        <f>-H18*LOG(H18,2)-H19*LOG(H19,2)</f>
        <v>0.92481870497302998</v>
      </c>
    </row>
    <row r="21" spans="1:8" x14ac:dyDescent="0.2">
      <c r="A21" s="3">
        <v>7</v>
      </c>
      <c r="B21" s="3" t="s">
        <v>19</v>
      </c>
      <c r="C21" s="3" t="s">
        <v>22</v>
      </c>
      <c r="D21" s="7">
        <v>1</v>
      </c>
      <c r="E21" s="1"/>
    </row>
    <row r="22" spans="1:8" x14ac:dyDescent="0.2">
      <c r="A22" s="3">
        <v>8</v>
      </c>
      <c r="B22" s="3" t="s">
        <v>19</v>
      </c>
      <c r="C22" s="3" t="s">
        <v>22</v>
      </c>
      <c r="D22" s="7">
        <v>1</v>
      </c>
      <c r="E22" s="1"/>
      <c r="F22" s="37" t="s">
        <v>110</v>
      </c>
    </row>
    <row r="23" spans="1:8" x14ac:dyDescent="0.2">
      <c r="A23" s="3">
        <v>9</v>
      </c>
      <c r="B23" s="3" t="s">
        <v>19</v>
      </c>
      <c r="C23" s="3" t="s">
        <v>23</v>
      </c>
      <c r="D23" s="7">
        <v>0</v>
      </c>
      <c r="E23" s="1"/>
      <c r="F23" t="s">
        <v>104</v>
      </c>
      <c r="H23">
        <v>1</v>
      </c>
    </row>
    <row r="24" spans="1:8" x14ac:dyDescent="0.2">
      <c r="A24" s="3">
        <v>10</v>
      </c>
      <c r="B24" s="3" t="s">
        <v>21</v>
      </c>
      <c r="C24" s="3" t="s">
        <v>23</v>
      </c>
      <c r="D24" s="7">
        <v>1</v>
      </c>
      <c r="E24" s="1"/>
      <c r="F24" t="s">
        <v>105</v>
      </c>
      <c r="H24">
        <v>11</v>
      </c>
    </row>
    <row r="25" spans="1:8" x14ac:dyDescent="0.2">
      <c r="A25" s="3">
        <v>11</v>
      </c>
      <c r="B25" s="3" t="s">
        <v>19</v>
      </c>
      <c r="C25" s="3" t="s">
        <v>22</v>
      </c>
      <c r="D25" s="7">
        <v>1</v>
      </c>
      <c r="E25" s="1"/>
      <c r="F25" t="s">
        <v>106</v>
      </c>
      <c r="H25">
        <v>12</v>
      </c>
    </row>
    <row r="26" spans="1:8" x14ac:dyDescent="0.2">
      <c r="A26" s="3">
        <v>12</v>
      </c>
      <c r="B26" s="3" t="s">
        <v>19</v>
      </c>
      <c r="C26" s="3" t="s">
        <v>22</v>
      </c>
      <c r="D26" s="7">
        <v>1</v>
      </c>
      <c r="E26" s="1"/>
      <c r="F26" t="s">
        <v>107</v>
      </c>
      <c r="H26">
        <f>H23/H25</f>
        <v>8.3333333333333329E-2</v>
      </c>
    </row>
    <row r="27" spans="1:8" x14ac:dyDescent="0.2">
      <c r="A27" s="3">
        <v>13</v>
      </c>
      <c r="B27" s="3" t="s">
        <v>21</v>
      </c>
      <c r="C27" s="3" t="s">
        <v>22</v>
      </c>
      <c r="D27" s="7">
        <v>0</v>
      </c>
      <c r="E27" s="1"/>
      <c r="F27" t="s">
        <v>108</v>
      </c>
      <c r="H27">
        <f>H24/H25</f>
        <v>0.91666666666666663</v>
      </c>
    </row>
    <row r="28" spans="1:8" x14ac:dyDescent="0.2">
      <c r="A28" s="3">
        <v>14</v>
      </c>
      <c r="B28" s="3" t="s">
        <v>21</v>
      </c>
      <c r="C28" s="3" t="s">
        <v>22</v>
      </c>
      <c r="D28" s="7">
        <v>0</v>
      </c>
      <c r="E28" s="1"/>
      <c r="F28" t="s">
        <v>111</v>
      </c>
      <c r="H28">
        <f>-H26*LOG(H26,2)-H27*LOG(H27,2)</f>
        <v>0.41381685030363374</v>
      </c>
    </row>
    <row r="29" spans="1:8" x14ac:dyDescent="0.2">
      <c r="A29" s="3">
        <v>15</v>
      </c>
      <c r="B29" s="3" t="s">
        <v>20</v>
      </c>
      <c r="C29" s="3" t="s">
        <v>22</v>
      </c>
      <c r="D29" s="7">
        <v>0</v>
      </c>
      <c r="E29" s="1"/>
      <c r="F29" t="s">
        <v>112</v>
      </c>
      <c r="H29">
        <f>H25/H17</f>
        <v>0.24</v>
      </c>
    </row>
    <row r="30" spans="1:8" x14ac:dyDescent="0.2">
      <c r="A30" s="3">
        <v>16</v>
      </c>
      <c r="B30" s="3" t="s">
        <v>21</v>
      </c>
      <c r="C30" s="3" t="s">
        <v>22</v>
      </c>
      <c r="D30" s="7">
        <v>0</v>
      </c>
      <c r="E30" s="1"/>
    </row>
    <row r="31" spans="1:8" x14ac:dyDescent="0.2">
      <c r="A31" s="3">
        <v>17</v>
      </c>
      <c r="B31" s="3" t="s">
        <v>21</v>
      </c>
      <c r="C31" s="3" t="s">
        <v>22</v>
      </c>
      <c r="D31" s="7">
        <v>0</v>
      </c>
      <c r="E31" s="1"/>
    </row>
    <row r="32" spans="1:8" x14ac:dyDescent="0.2">
      <c r="A32" s="3">
        <v>18</v>
      </c>
      <c r="B32" s="3" t="s">
        <v>21</v>
      </c>
      <c r="C32" s="3" t="s">
        <v>22</v>
      </c>
      <c r="D32" s="7">
        <v>0</v>
      </c>
      <c r="E32" s="1"/>
    </row>
    <row r="33" spans="1:8" x14ac:dyDescent="0.2">
      <c r="A33" s="3">
        <v>19</v>
      </c>
      <c r="B33" s="3" t="s">
        <v>21</v>
      </c>
      <c r="C33" s="3" t="s">
        <v>22</v>
      </c>
      <c r="D33" s="7">
        <v>0</v>
      </c>
      <c r="E33" s="1"/>
    </row>
    <row r="34" spans="1:8" x14ac:dyDescent="0.2">
      <c r="A34" s="3">
        <v>20</v>
      </c>
      <c r="B34" s="3" t="s">
        <v>20</v>
      </c>
      <c r="C34" s="3" t="s">
        <v>22</v>
      </c>
      <c r="D34" s="7">
        <v>0</v>
      </c>
      <c r="E34" s="1"/>
      <c r="F34" s="37" t="s">
        <v>113</v>
      </c>
    </row>
    <row r="35" spans="1:8" x14ac:dyDescent="0.2">
      <c r="A35" s="3">
        <v>21</v>
      </c>
      <c r="B35" s="3" t="s">
        <v>19</v>
      </c>
      <c r="C35" s="3" t="s">
        <v>22</v>
      </c>
      <c r="D35" s="7">
        <v>1</v>
      </c>
      <c r="E35" s="1"/>
      <c r="F35" t="s">
        <v>104</v>
      </c>
      <c r="H35">
        <v>14</v>
      </c>
    </row>
    <row r="36" spans="1:8" x14ac:dyDescent="0.2">
      <c r="A36" s="3">
        <v>22</v>
      </c>
      <c r="B36" s="3" t="s">
        <v>21</v>
      </c>
      <c r="C36" s="3" t="s">
        <v>23</v>
      </c>
      <c r="D36" s="7">
        <v>1</v>
      </c>
      <c r="E36" s="1"/>
      <c r="F36" t="s">
        <v>105</v>
      </c>
      <c r="H36">
        <v>1</v>
      </c>
    </row>
    <row r="37" spans="1:8" x14ac:dyDescent="0.2">
      <c r="A37" s="3">
        <v>23</v>
      </c>
      <c r="B37" s="3" t="s">
        <v>20</v>
      </c>
      <c r="C37" s="3" t="s">
        <v>22</v>
      </c>
      <c r="D37" s="7">
        <v>0</v>
      </c>
      <c r="E37" s="1"/>
      <c r="F37" t="s">
        <v>106</v>
      </c>
      <c r="H37">
        <v>15</v>
      </c>
    </row>
    <row r="38" spans="1:8" x14ac:dyDescent="0.2">
      <c r="A38" s="3">
        <v>24</v>
      </c>
      <c r="B38" s="3" t="s">
        <v>20</v>
      </c>
      <c r="C38" s="3" t="s">
        <v>22</v>
      </c>
      <c r="D38" s="7">
        <v>0</v>
      </c>
      <c r="E38" s="1"/>
      <c r="F38" t="s">
        <v>107</v>
      </c>
      <c r="H38">
        <f>H35/H37</f>
        <v>0.93333333333333335</v>
      </c>
    </row>
    <row r="39" spans="1:8" x14ac:dyDescent="0.2">
      <c r="A39" s="3">
        <v>25</v>
      </c>
      <c r="B39" s="3" t="s">
        <v>19</v>
      </c>
      <c r="C39" s="3" t="s">
        <v>23</v>
      </c>
      <c r="D39" s="7">
        <v>1</v>
      </c>
      <c r="E39" s="1"/>
      <c r="F39" t="s">
        <v>108</v>
      </c>
      <c r="H39">
        <f>H36/H37</f>
        <v>6.6666666666666666E-2</v>
      </c>
    </row>
    <row r="40" spans="1:8" x14ac:dyDescent="0.2">
      <c r="A40" s="3">
        <v>26</v>
      </c>
      <c r="B40" s="3" t="s">
        <v>19</v>
      </c>
      <c r="C40" s="3" t="s">
        <v>22</v>
      </c>
      <c r="D40" s="7">
        <v>1</v>
      </c>
      <c r="E40" s="1"/>
      <c r="F40" t="s">
        <v>114</v>
      </c>
      <c r="H40">
        <f>-H38*LOG(H38,2)-H39*LOG(H39,2)</f>
        <v>0.35335933502142136</v>
      </c>
    </row>
    <row r="41" spans="1:8" x14ac:dyDescent="0.2">
      <c r="A41" s="3">
        <v>27</v>
      </c>
      <c r="B41" s="3" t="s">
        <v>20</v>
      </c>
      <c r="C41" s="3" t="s">
        <v>23</v>
      </c>
      <c r="D41" s="7">
        <v>0</v>
      </c>
      <c r="E41" s="1"/>
      <c r="F41" t="s">
        <v>115</v>
      </c>
      <c r="H41">
        <f>H37/H17</f>
        <v>0.3</v>
      </c>
    </row>
    <row r="42" spans="1:8" x14ac:dyDescent="0.2">
      <c r="A42" s="3">
        <v>28</v>
      </c>
      <c r="B42" s="3" t="s">
        <v>20</v>
      </c>
      <c r="C42" s="3" t="s">
        <v>22</v>
      </c>
      <c r="D42" s="7">
        <v>0</v>
      </c>
      <c r="E42" s="1"/>
    </row>
    <row r="43" spans="1:8" x14ac:dyDescent="0.2">
      <c r="A43" s="3">
        <v>29</v>
      </c>
      <c r="B43" s="3" t="s">
        <v>20</v>
      </c>
      <c r="C43" s="3" t="s">
        <v>23</v>
      </c>
      <c r="D43" s="7">
        <v>0</v>
      </c>
      <c r="E43" s="1"/>
    </row>
    <row r="44" spans="1:8" x14ac:dyDescent="0.2">
      <c r="A44" s="3">
        <v>30</v>
      </c>
      <c r="B44" s="3" t="s">
        <v>21</v>
      </c>
      <c r="C44" s="3" t="s">
        <v>23</v>
      </c>
      <c r="D44" s="7">
        <v>1</v>
      </c>
      <c r="E44" s="1"/>
    </row>
    <row r="45" spans="1:8" x14ac:dyDescent="0.2">
      <c r="A45" s="3">
        <v>31</v>
      </c>
      <c r="B45" s="3" t="s">
        <v>20</v>
      </c>
      <c r="C45" s="3" t="s">
        <v>22</v>
      </c>
      <c r="D45" s="7">
        <v>0</v>
      </c>
      <c r="E45" s="1"/>
      <c r="F45" s="37" t="s">
        <v>116</v>
      </c>
    </row>
    <row r="46" spans="1:8" x14ac:dyDescent="0.2">
      <c r="A46" s="3">
        <v>32</v>
      </c>
      <c r="B46" s="3" t="s">
        <v>19</v>
      </c>
      <c r="C46" s="3" t="s">
        <v>23</v>
      </c>
      <c r="D46" s="7">
        <v>1</v>
      </c>
      <c r="E46" s="1"/>
      <c r="F46" t="s">
        <v>104</v>
      </c>
      <c r="H46">
        <v>18</v>
      </c>
    </row>
    <row r="47" spans="1:8" x14ac:dyDescent="0.2">
      <c r="A47" s="3">
        <v>33</v>
      </c>
      <c r="B47" s="3" t="s">
        <v>21</v>
      </c>
      <c r="C47" s="3" t="s">
        <v>22</v>
      </c>
      <c r="D47" s="7">
        <v>0</v>
      </c>
      <c r="E47" s="1"/>
      <c r="F47" t="s">
        <v>105</v>
      </c>
      <c r="H47">
        <v>5</v>
      </c>
    </row>
    <row r="48" spans="1:8" x14ac:dyDescent="0.2">
      <c r="A48" s="3">
        <v>34</v>
      </c>
      <c r="B48" s="3" t="s">
        <v>21</v>
      </c>
      <c r="C48" s="3" t="s">
        <v>23</v>
      </c>
      <c r="D48" s="7">
        <v>1</v>
      </c>
      <c r="E48" s="1"/>
      <c r="F48" t="s">
        <v>106</v>
      </c>
      <c r="H48">
        <v>23</v>
      </c>
    </row>
    <row r="49" spans="1:8" x14ac:dyDescent="0.2">
      <c r="A49" s="3">
        <v>35</v>
      </c>
      <c r="B49" s="3" t="s">
        <v>21</v>
      </c>
      <c r="C49" s="3" t="s">
        <v>22</v>
      </c>
      <c r="D49" s="7">
        <v>0</v>
      </c>
      <c r="E49" s="1"/>
      <c r="F49" t="s">
        <v>107</v>
      </c>
      <c r="H49">
        <f>H46/H48</f>
        <v>0.78260869565217395</v>
      </c>
    </row>
    <row r="50" spans="1:8" x14ac:dyDescent="0.2">
      <c r="A50" s="3">
        <v>36</v>
      </c>
      <c r="B50" s="3" t="s">
        <v>21</v>
      </c>
      <c r="C50" s="3" t="s">
        <v>22</v>
      </c>
      <c r="D50" s="7">
        <v>0</v>
      </c>
      <c r="E50" s="1"/>
      <c r="F50" t="s">
        <v>108</v>
      </c>
      <c r="H50">
        <f>H47/H48</f>
        <v>0.21739130434782608</v>
      </c>
    </row>
    <row r="51" spans="1:8" x14ac:dyDescent="0.2">
      <c r="A51" s="3">
        <v>37</v>
      </c>
      <c r="B51" s="3" t="s">
        <v>19</v>
      </c>
      <c r="C51" s="3" t="s">
        <v>23</v>
      </c>
      <c r="D51" s="7">
        <v>1</v>
      </c>
      <c r="E51" s="1"/>
      <c r="F51" t="s">
        <v>117</v>
      </c>
      <c r="H51">
        <f>-H49*LOG(H49,2)-H50*LOG(H50,2)</f>
        <v>0.75537541256142882</v>
      </c>
    </row>
    <row r="52" spans="1:8" x14ac:dyDescent="0.2">
      <c r="A52" s="3">
        <v>38</v>
      </c>
      <c r="B52" s="3" t="s">
        <v>21</v>
      </c>
      <c r="C52" s="3" t="s">
        <v>22</v>
      </c>
      <c r="D52" s="7">
        <v>0</v>
      </c>
      <c r="E52" s="1"/>
      <c r="F52" t="s">
        <v>118</v>
      </c>
      <c r="H52">
        <f>H48/H17</f>
        <v>0.46</v>
      </c>
    </row>
    <row r="53" spans="1:8" x14ac:dyDescent="0.2">
      <c r="A53" s="3">
        <v>39</v>
      </c>
      <c r="B53" s="3" t="s">
        <v>20</v>
      </c>
      <c r="C53" s="3" t="s">
        <v>22</v>
      </c>
      <c r="D53" s="7">
        <v>0</v>
      </c>
      <c r="E53" s="1"/>
    </row>
    <row r="54" spans="1:8" x14ac:dyDescent="0.2">
      <c r="A54" s="3">
        <v>40</v>
      </c>
      <c r="B54" s="3" t="s">
        <v>21</v>
      </c>
      <c r="C54" s="3" t="s">
        <v>22</v>
      </c>
      <c r="D54" s="7">
        <v>0</v>
      </c>
      <c r="E54" s="1"/>
    </row>
    <row r="55" spans="1:8" x14ac:dyDescent="0.2">
      <c r="A55" s="3">
        <v>41</v>
      </c>
      <c r="B55" s="3" t="s">
        <v>21</v>
      </c>
      <c r="C55" s="3" t="s">
        <v>22</v>
      </c>
      <c r="D55" s="7">
        <v>0</v>
      </c>
      <c r="E55" s="1"/>
    </row>
    <row r="56" spans="1:8" x14ac:dyDescent="0.2">
      <c r="A56" s="3">
        <v>42</v>
      </c>
      <c r="B56" s="3" t="s">
        <v>19</v>
      </c>
      <c r="C56" s="3" t="s">
        <v>22</v>
      </c>
      <c r="D56" s="7">
        <v>1</v>
      </c>
      <c r="E56" s="1"/>
    </row>
    <row r="57" spans="1:8" x14ac:dyDescent="0.2">
      <c r="A57" s="3">
        <v>43</v>
      </c>
      <c r="B57" s="3" t="s">
        <v>20</v>
      </c>
      <c r="C57" s="3" t="s">
        <v>22</v>
      </c>
      <c r="D57" s="7">
        <v>0</v>
      </c>
      <c r="E57" s="1"/>
    </row>
    <row r="58" spans="1:8" x14ac:dyDescent="0.2">
      <c r="A58" s="3">
        <v>44</v>
      </c>
      <c r="B58" s="3" t="s">
        <v>21</v>
      </c>
      <c r="C58" s="3" t="s">
        <v>23</v>
      </c>
      <c r="D58" s="7">
        <v>1</v>
      </c>
      <c r="E58" s="1"/>
    </row>
    <row r="59" spans="1:8" x14ac:dyDescent="0.2">
      <c r="A59" s="3">
        <v>45</v>
      </c>
      <c r="B59" s="3" t="s">
        <v>21</v>
      </c>
      <c r="C59" s="3" t="s">
        <v>22</v>
      </c>
      <c r="D59" s="7">
        <v>0</v>
      </c>
      <c r="E59" s="1"/>
    </row>
    <row r="60" spans="1:8" x14ac:dyDescent="0.2">
      <c r="A60" s="3">
        <v>46</v>
      </c>
      <c r="B60" s="3" t="s">
        <v>21</v>
      </c>
      <c r="C60" s="3" t="s">
        <v>22</v>
      </c>
      <c r="D60" s="7">
        <v>0</v>
      </c>
      <c r="E60" s="1"/>
    </row>
    <row r="61" spans="1:8" x14ac:dyDescent="0.2">
      <c r="A61" s="3">
        <v>47</v>
      </c>
      <c r="B61" s="3" t="s">
        <v>20</v>
      </c>
      <c r="C61" s="3" t="s">
        <v>22</v>
      </c>
      <c r="D61" s="7">
        <v>0</v>
      </c>
      <c r="E61" s="1"/>
    </row>
    <row r="62" spans="1:8" x14ac:dyDescent="0.2">
      <c r="A62" s="3">
        <v>48</v>
      </c>
      <c r="B62" s="3" t="s">
        <v>20</v>
      </c>
      <c r="C62" s="3" t="s">
        <v>23</v>
      </c>
      <c r="D62" s="7">
        <v>0</v>
      </c>
      <c r="E62" s="1"/>
    </row>
    <row r="63" spans="1:8" x14ac:dyDescent="0.2">
      <c r="A63" s="3">
        <v>49</v>
      </c>
      <c r="B63" s="3" t="s">
        <v>21</v>
      </c>
      <c r="C63" s="3" t="s">
        <v>22</v>
      </c>
      <c r="D63" s="7">
        <v>0</v>
      </c>
      <c r="E63" s="1"/>
    </row>
    <row r="64" spans="1:8" x14ac:dyDescent="0.2">
      <c r="A64" s="3">
        <v>50</v>
      </c>
      <c r="B64" s="3" t="s">
        <v>19</v>
      </c>
      <c r="C64" s="3" t="s">
        <v>23</v>
      </c>
      <c r="D64" s="7">
        <v>1</v>
      </c>
      <c r="E64" s="1"/>
    </row>
  </sheetData>
  <mergeCells count="2">
    <mergeCell ref="A1:I1"/>
    <mergeCell ref="A9: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6BA29-EEBF-9F49-99F2-203BA2C6B6E0}">
  <dimension ref="A1:G15"/>
  <sheetViews>
    <sheetView workbookViewId="0"/>
  </sheetViews>
  <sheetFormatPr baseColWidth="10" defaultColWidth="10.83203125" defaultRowHeight="15" x14ac:dyDescent="0.2"/>
  <sheetData>
    <row r="1" spans="1:7" x14ac:dyDescent="0.2">
      <c r="A1" t="s">
        <v>87</v>
      </c>
    </row>
    <row r="3" spans="1:7" ht="16" thickBot="1" x14ac:dyDescent="0.25">
      <c r="A3" t="s">
        <v>88</v>
      </c>
    </row>
    <row r="4" spans="1:7" x14ac:dyDescent="0.2">
      <c r="A4" s="35" t="s">
        <v>89</v>
      </c>
      <c r="B4" s="35" t="s">
        <v>90</v>
      </c>
      <c r="C4" s="35" t="s">
        <v>91</v>
      </c>
      <c r="D4" s="35" t="s">
        <v>92</v>
      </c>
      <c r="E4" s="35" t="s">
        <v>93</v>
      </c>
    </row>
    <row r="5" spans="1:7" x14ac:dyDescent="0.2">
      <c r="A5">
        <v>1</v>
      </c>
      <c r="B5">
        <v>6</v>
      </c>
      <c r="C5">
        <v>291000</v>
      </c>
      <c r="D5">
        <v>48500</v>
      </c>
      <c r="E5">
        <v>21500000</v>
      </c>
    </row>
    <row r="6" spans="1:7" x14ac:dyDescent="0.2">
      <c r="A6">
        <v>2</v>
      </c>
      <c r="B6">
        <v>6</v>
      </c>
      <c r="C6">
        <v>318000</v>
      </c>
      <c r="D6">
        <v>53000</v>
      </c>
      <c r="E6">
        <v>9200000</v>
      </c>
    </row>
    <row r="7" spans="1:7" ht="16" thickBot="1" x14ac:dyDescent="0.25">
      <c r="A7" s="34">
        <v>3</v>
      </c>
      <c r="B7" s="34">
        <v>6</v>
      </c>
      <c r="C7" s="34">
        <v>363000</v>
      </c>
      <c r="D7" s="34">
        <v>60500</v>
      </c>
      <c r="E7" s="34">
        <v>9900000</v>
      </c>
    </row>
    <row r="10" spans="1:7" ht="16" thickBot="1" x14ac:dyDescent="0.25">
      <c r="A10" t="s">
        <v>94</v>
      </c>
    </row>
    <row r="11" spans="1:7" x14ac:dyDescent="0.2">
      <c r="A11" s="35" t="s">
        <v>95</v>
      </c>
      <c r="B11" s="35" t="s">
        <v>96</v>
      </c>
      <c r="C11" s="35" t="s">
        <v>97</v>
      </c>
      <c r="D11" s="35" t="s">
        <v>98</v>
      </c>
      <c r="E11" s="35" t="s">
        <v>0</v>
      </c>
      <c r="F11" s="35" t="s">
        <v>99</v>
      </c>
      <c r="G11" s="35" t="s">
        <v>100</v>
      </c>
    </row>
    <row r="12" spans="1:7" x14ac:dyDescent="0.2">
      <c r="A12" t="s">
        <v>101</v>
      </c>
      <c r="B12">
        <v>441000000</v>
      </c>
      <c r="C12">
        <v>2</v>
      </c>
      <c r="D12">
        <v>220500000</v>
      </c>
      <c r="E12">
        <v>16.293103448275861</v>
      </c>
      <c r="F12">
        <v>1.7361061644526884E-4</v>
      </c>
      <c r="G12">
        <v>3.6823203436732408</v>
      </c>
    </row>
    <row r="13" spans="1:7" x14ac:dyDescent="0.2">
      <c r="A13" t="s">
        <v>102</v>
      </c>
      <c r="B13">
        <v>203000000</v>
      </c>
      <c r="C13">
        <v>15</v>
      </c>
      <c r="D13">
        <v>13533333.333333334</v>
      </c>
    </row>
    <row r="15" spans="1:7" ht="16" thickBot="1" x14ac:dyDescent="0.25">
      <c r="A15" s="34" t="s">
        <v>1</v>
      </c>
      <c r="B15" s="34">
        <v>644000000</v>
      </c>
      <c r="C15" s="34">
        <v>17</v>
      </c>
      <c r="D15" s="34"/>
      <c r="E15" s="34"/>
      <c r="F15" s="34"/>
      <c r="G15"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9C1D-50C0-46BC-AD77-46FBCAA18848}">
  <dimension ref="A1:F20"/>
  <sheetViews>
    <sheetView showGridLines="0" workbookViewId="0">
      <selection activeCell="D20" sqref="D20"/>
    </sheetView>
  </sheetViews>
  <sheetFormatPr baseColWidth="10" defaultColWidth="8.83203125" defaultRowHeight="15" x14ac:dyDescent="0.2"/>
  <cols>
    <col min="1" max="3" width="12.83203125" customWidth="1"/>
    <col min="5" max="5" width="4.1640625" customWidth="1"/>
    <col min="6" max="6" width="35" customWidth="1"/>
    <col min="7" max="7" width="2.6640625" customWidth="1"/>
    <col min="8" max="8" width="17.6640625" bestFit="1" customWidth="1"/>
  </cols>
  <sheetData>
    <row r="1" spans="1:6" ht="64.25" customHeight="1" x14ac:dyDescent="0.2">
      <c r="A1" s="43" t="s">
        <v>83</v>
      </c>
      <c r="B1" s="44"/>
      <c r="C1" s="44"/>
      <c r="D1" s="44"/>
      <c r="E1" s="45"/>
      <c r="F1" s="45"/>
    </row>
    <row r="2" spans="1:6" x14ac:dyDescent="0.2">
      <c r="F2" s="2"/>
    </row>
    <row r="3" spans="1:6" x14ac:dyDescent="0.2">
      <c r="A3" s="5" t="s">
        <v>3</v>
      </c>
      <c r="B3" s="5"/>
      <c r="C3" s="5"/>
    </row>
    <row r="4" spans="1:6" x14ac:dyDescent="0.2">
      <c r="A4" s="6">
        <v>1</v>
      </c>
      <c r="B4" s="6">
        <v>2</v>
      </c>
      <c r="C4" s="6">
        <v>3</v>
      </c>
    </row>
    <row r="5" spans="1:6" ht="17" x14ac:dyDescent="0.25">
      <c r="A5" s="30">
        <v>45000</v>
      </c>
      <c r="B5" s="30">
        <v>52000</v>
      </c>
      <c r="C5" s="30">
        <v>60000</v>
      </c>
      <c r="E5" t="s">
        <v>2</v>
      </c>
      <c r="F5" t="s">
        <v>6</v>
      </c>
    </row>
    <row r="6" spans="1:6" ht="16.5" customHeight="1" x14ac:dyDescent="0.25">
      <c r="A6" s="30">
        <v>41000</v>
      </c>
      <c r="B6" s="30">
        <v>51000</v>
      </c>
      <c r="C6" s="30">
        <v>55000</v>
      </c>
      <c r="E6" t="s">
        <v>4</v>
      </c>
      <c r="F6" t="s">
        <v>5</v>
      </c>
    </row>
    <row r="7" spans="1:6" ht="16.5" customHeight="1" x14ac:dyDescent="0.2">
      <c r="A7" s="30">
        <v>52000</v>
      </c>
      <c r="B7" s="30">
        <v>57000</v>
      </c>
      <c r="C7" s="30">
        <v>64000</v>
      </c>
    </row>
    <row r="8" spans="1:6" ht="16.5" customHeight="1" x14ac:dyDescent="0.2">
      <c r="A8" s="30">
        <v>53000</v>
      </c>
      <c r="B8" s="30">
        <v>49000</v>
      </c>
      <c r="C8" s="30">
        <v>63000</v>
      </c>
    </row>
    <row r="9" spans="1:6" ht="16.5" customHeight="1" x14ac:dyDescent="0.2">
      <c r="A9" s="30">
        <v>51000</v>
      </c>
      <c r="B9" s="30">
        <v>56000</v>
      </c>
      <c r="C9" s="30">
        <v>61000</v>
      </c>
    </row>
    <row r="10" spans="1:6" ht="16.5" customHeight="1" x14ac:dyDescent="0.2">
      <c r="A10" s="30">
        <v>49000</v>
      </c>
      <c r="B10" s="30">
        <v>53000</v>
      </c>
      <c r="C10" s="30">
        <v>60000</v>
      </c>
    </row>
    <row r="12" spans="1:6" x14ac:dyDescent="0.2">
      <c r="A12" t="s">
        <v>32</v>
      </c>
      <c r="D12" s="7">
        <f>'ANOVA SINGLE FACTOR'!E12</f>
        <v>16.293103448275861</v>
      </c>
      <c r="E12" s="24" t="s">
        <v>25</v>
      </c>
    </row>
    <row r="13" spans="1:6" x14ac:dyDescent="0.2">
      <c r="A13" t="s">
        <v>33</v>
      </c>
      <c r="D13" s="7">
        <f>'ANOVA SINGLE FACTOR'!G12</f>
        <v>3.6823203436732408</v>
      </c>
      <c r="E13" s="24" t="s">
        <v>25</v>
      </c>
    </row>
    <row r="14" spans="1:6" ht="65.5" customHeight="1" x14ac:dyDescent="0.2">
      <c r="A14" s="43" t="s">
        <v>35</v>
      </c>
      <c r="B14" s="45"/>
      <c r="C14" s="45"/>
      <c r="D14" s="8" t="s">
        <v>125</v>
      </c>
      <c r="E14" s="24" t="s">
        <v>25</v>
      </c>
    </row>
    <row r="15" spans="1:6" x14ac:dyDescent="0.2">
      <c r="A15" s="2"/>
      <c r="D15" s="9"/>
    </row>
    <row r="16" spans="1:6" x14ac:dyDescent="0.2">
      <c r="A16" s="10" t="s">
        <v>76</v>
      </c>
    </row>
    <row r="18" spans="1:1" x14ac:dyDescent="0.2">
      <c r="A18" t="s">
        <v>126</v>
      </c>
    </row>
    <row r="19" spans="1:1" x14ac:dyDescent="0.2">
      <c r="A19" t="s">
        <v>127</v>
      </c>
    </row>
    <row r="20" spans="1:1" x14ac:dyDescent="0.2">
      <c r="A20" t="s">
        <v>128</v>
      </c>
    </row>
  </sheetData>
  <mergeCells count="2">
    <mergeCell ref="A1:F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1D5E-A47B-40FB-89E3-A3AEF362C3CB}">
  <dimension ref="A1:O1048576"/>
  <sheetViews>
    <sheetView showGridLines="0" workbookViewId="0">
      <selection activeCell="O13" sqref="O13"/>
    </sheetView>
  </sheetViews>
  <sheetFormatPr baseColWidth="10" defaultColWidth="8.83203125" defaultRowHeight="15" x14ac:dyDescent="0.2"/>
  <cols>
    <col min="1" max="1" width="8.83203125" style="1"/>
    <col min="3" max="4" width="11.33203125" customWidth="1"/>
    <col min="5" max="5" width="12.1640625" bestFit="1" customWidth="1"/>
    <col min="6" max="6" width="14.33203125" customWidth="1"/>
    <col min="7" max="7" width="12.33203125" customWidth="1"/>
    <col min="8" max="8" width="10.1640625" customWidth="1"/>
    <col min="13" max="13" width="1.83203125" customWidth="1"/>
    <col min="14" max="14" width="11.1640625" bestFit="1" customWidth="1"/>
    <col min="15" max="15" width="28.6640625" bestFit="1" customWidth="1"/>
  </cols>
  <sheetData>
    <row r="1" spans="1:15" ht="64.75" customHeight="1" x14ac:dyDescent="0.2">
      <c r="A1" s="43" t="s">
        <v>26</v>
      </c>
      <c r="B1" s="43"/>
      <c r="C1" s="43"/>
      <c r="D1" s="43"/>
      <c r="E1" s="43"/>
      <c r="F1" s="43"/>
      <c r="G1" s="43"/>
      <c r="H1" s="43"/>
      <c r="I1" s="43"/>
      <c r="J1" s="43"/>
      <c r="K1" s="43"/>
      <c r="L1" s="43"/>
      <c r="M1" s="2"/>
    </row>
    <row r="2" spans="1:15" ht="35.5" customHeight="1" x14ac:dyDescent="0.2">
      <c r="A2" s="43" t="s">
        <v>79</v>
      </c>
      <c r="B2" s="43"/>
      <c r="C2" s="43"/>
      <c r="D2" s="43"/>
      <c r="E2" s="43"/>
      <c r="F2" s="43"/>
      <c r="G2" s="43"/>
      <c r="H2" s="43"/>
      <c r="I2" s="43"/>
      <c r="J2" s="43"/>
      <c r="K2" s="43"/>
      <c r="L2" s="43"/>
      <c r="M2" s="2"/>
    </row>
    <row r="3" spans="1:15" x14ac:dyDescent="0.2">
      <c r="A3" s="46" t="s">
        <v>27</v>
      </c>
      <c r="B3" s="46"/>
      <c r="C3" s="46"/>
      <c r="D3" s="46"/>
      <c r="E3" s="46"/>
      <c r="F3" s="46"/>
      <c r="G3" s="46"/>
      <c r="H3" s="46"/>
      <c r="I3" s="46"/>
      <c r="J3" s="46"/>
      <c r="K3" s="46"/>
      <c r="L3" s="46"/>
      <c r="M3" s="27"/>
    </row>
    <row r="4" spans="1:15" ht="88" customHeight="1" x14ac:dyDescent="0.2">
      <c r="A4" s="43" t="s">
        <v>42</v>
      </c>
      <c r="B4" s="43"/>
      <c r="C4" s="43"/>
      <c r="D4" s="43"/>
      <c r="E4" s="43"/>
      <c r="F4" s="43"/>
      <c r="G4" s="43"/>
      <c r="H4" s="43"/>
      <c r="I4" s="43"/>
      <c r="J4" s="43"/>
      <c r="K4" s="43"/>
      <c r="L4" s="43"/>
      <c r="M4" s="2"/>
      <c r="N4" s="8" t="s">
        <v>19</v>
      </c>
      <c r="O4" s="24" t="s">
        <v>25</v>
      </c>
    </row>
    <row r="5" spans="1:15" x14ac:dyDescent="0.2">
      <c r="A5" s="43" t="s">
        <v>31</v>
      </c>
      <c r="B5" s="43"/>
      <c r="C5" s="43"/>
      <c r="D5" s="43"/>
      <c r="E5" s="43"/>
      <c r="F5" s="43"/>
      <c r="G5" s="43"/>
      <c r="H5" s="43"/>
      <c r="I5" s="43"/>
      <c r="J5" s="43"/>
      <c r="K5" s="43"/>
      <c r="L5" s="43"/>
      <c r="M5" s="2"/>
      <c r="N5" s="32">
        <v>16000</v>
      </c>
      <c r="O5" s="24" t="s">
        <v>25</v>
      </c>
    </row>
    <row r="6" spans="1:15" x14ac:dyDescent="0.2">
      <c r="A6" s="2"/>
      <c r="B6" s="2"/>
      <c r="C6" s="2"/>
      <c r="D6" s="2"/>
      <c r="E6" s="2"/>
      <c r="F6" s="2"/>
      <c r="G6" s="2"/>
      <c r="H6" s="2"/>
      <c r="I6" s="2"/>
      <c r="J6" s="2"/>
      <c r="K6" s="2"/>
      <c r="L6" s="2"/>
      <c r="M6" s="2"/>
      <c r="N6" s="26"/>
    </row>
    <row r="7" spans="1:15" x14ac:dyDescent="0.2">
      <c r="A7" s="46" t="s">
        <v>28</v>
      </c>
      <c r="B7" s="46"/>
      <c r="C7" s="46"/>
      <c r="D7" s="46"/>
      <c r="E7" s="46"/>
      <c r="F7" s="46"/>
      <c r="G7" s="46"/>
      <c r="H7" s="46"/>
      <c r="I7" s="46"/>
      <c r="J7" s="46"/>
      <c r="K7" s="46"/>
      <c r="L7" s="46"/>
      <c r="M7" s="27"/>
    </row>
    <row r="8" spans="1:15" ht="104.5" customHeight="1" x14ac:dyDescent="0.2">
      <c r="A8" s="43" t="s">
        <v>78</v>
      </c>
      <c r="B8" s="43"/>
      <c r="C8" s="43"/>
      <c r="D8" s="43"/>
      <c r="E8" s="43"/>
      <c r="F8" s="43"/>
      <c r="G8" s="43"/>
      <c r="H8" s="43"/>
      <c r="I8" s="43"/>
      <c r="J8" s="43"/>
      <c r="K8" s="43"/>
      <c r="L8" s="43"/>
      <c r="M8" s="2"/>
      <c r="N8" s="8" t="s">
        <v>21</v>
      </c>
      <c r="O8" s="24" t="s">
        <v>25</v>
      </c>
    </row>
    <row r="9" spans="1:15" x14ac:dyDescent="0.2">
      <c r="A9" s="43" t="s">
        <v>31</v>
      </c>
      <c r="B9" s="43"/>
      <c r="C9" s="43"/>
      <c r="D9" s="43"/>
      <c r="E9" s="43"/>
      <c r="F9" s="43"/>
      <c r="G9" s="43"/>
      <c r="H9" s="43"/>
      <c r="I9" s="43"/>
      <c r="J9" s="43"/>
      <c r="K9" s="43"/>
      <c r="L9" s="43"/>
      <c r="M9" s="2"/>
      <c r="N9" s="4">
        <v>28000</v>
      </c>
      <c r="O9" s="24" t="s">
        <v>25</v>
      </c>
    </row>
    <row r="11" spans="1:15" x14ac:dyDescent="0.2">
      <c r="A11" s="43" t="s">
        <v>29</v>
      </c>
      <c r="B11" s="43"/>
      <c r="C11" s="43"/>
      <c r="D11" s="43"/>
      <c r="E11" s="43"/>
      <c r="F11" s="43"/>
      <c r="G11" s="43"/>
      <c r="H11" s="43"/>
      <c r="I11" s="43"/>
      <c r="J11" s="43"/>
      <c r="K11" s="43"/>
      <c r="L11" s="43"/>
      <c r="M11" s="2"/>
    </row>
    <row r="13" spans="1:15" ht="64" x14ac:dyDescent="0.2">
      <c r="A13" s="12" t="s">
        <v>43</v>
      </c>
      <c r="B13" s="13" t="s">
        <v>7</v>
      </c>
      <c r="C13" s="13" t="s">
        <v>9</v>
      </c>
      <c r="D13" s="13" t="s">
        <v>11</v>
      </c>
      <c r="E13" s="13" t="s">
        <v>8</v>
      </c>
      <c r="F13" s="13" t="s">
        <v>12</v>
      </c>
      <c r="G13" s="13" t="s">
        <v>13</v>
      </c>
      <c r="H13" s="24" t="s">
        <v>30</v>
      </c>
    </row>
    <row r="14" spans="1:15" x14ac:dyDescent="0.2">
      <c r="A14" s="3">
        <v>0</v>
      </c>
      <c r="B14" s="11">
        <v>0.1</v>
      </c>
      <c r="C14" s="31">
        <f t="shared" ref="C14:C23" si="0">$G$26/10</f>
        <v>8000</v>
      </c>
      <c r="D14" s="32">
        <f t="shared" ref="D14:D23" si="1">$G$27*C14</f>
        <v>7200</v>
      </c>
      <c r="E14" s="15">
        <f>C14*B14</f>
        <v>800</v>
      </c>
      <c r="F14" s="32">
        <f t="shared" ref="F14:F23" si="2">E14*$G$28</f>
        <v>16000</v>
      </c>
      <c r="G14" s="32">
        <f>F14-D14</f>
        <v>8800</v>
      </c>
      <c r="H14" s="24" t="s">
        <v>30</v>
      </c>
    </row>
    <row r="15" spans="1:15" x14ac:dyDescent="0.2">
      <c r="A15" s="3">
        <v>1</v>
      </c>
      <c r="B15" s="11">
        <f>B14-1%</f>
        <v>9.0000000000000011E-2</v>
      </c>
      <c r="C15" s="31">
        <f t="shared" si="0"/>
        <v>8000</v>
      </c>
      <c r="D15" s="32">
        <f t="shared" si="1"/>
        <v>7200</v>
      </c>
      <c r="E15" s="15">
        <f t="shared" ref="E15:E23" si="3">C15*B15</f>
        <v>720.00000000000011</v>
      </c>
      <c r="F15" s="32">
        <f t="shared" si="2"/>
        <v>14400.000000000002</v>
      </c>
      <c r="G15" s="32">
        <f t="shared" ref="G15:G23" si="4">F15-D15</f>
        <v>7200.0000000000018</v>
      </c>
      <c r="H15" s="24" t="s">
        <v>30</v>
      </c>
    </row>
    <row r="16" spans="1:15" x14ac:dyDescent="0.2">
      <c r="A16" s="3">
        <v>2</v>
      </c>
      <c r="B16" s="11">
        <f t="shared" ref="B16:B23" si="5">B15-1%</f>
        <v>8.0000000000000016E-2</v>
      </c>
      <c r="C16" s="31">
        <f t="shared" si="0"/>
        <v>8000</v>
      </c>
      <c r="D16" s="32">
        <f t="shared" si="1"/>
        <v>7200</v>
      </c>
      <c r="E16" s="15">
        <f t="shared" si="3"/>
        <v>640.00000000000011</v>
      </c>
      <c r="F16" s="32">
        <f t="shared" si="2"/>
        <v>12800.000000000002</v>
      </c>
      <c r="G16" s="32">
        <f t="shared" si="4"/>
        <v>5600.0000000000018</v>
      </c>
      <c r="H16" s="24" t="s">
        <v>30</v>
      </c>
    </row>
    <row r="17" spans="1:8" x14ac:dyDescent="0.2">
      <c r="A17" s="3">
        <v>3</v>
      </c>
      <c r="B17" s="11">
        <f t="shared" si="5"/>
        <v>7.0000000000000021E-2</v>
      </c>
      <c r="C17" s="31">
        <f t="shared" si="0"/>
        <v>8000</v>
      </c>
      <c r="D17" s="32">
        <f t="shared" si="1"/>
        <v>7200</v>
      </c>
      <c r="E17" s="15">
        <f t="shared" si="3"/>
        <v>560.00000000000011</v>
      </c>
      <c r="F17" s="32">
        <f t="shared" si="2"/>
        <v>11200.000000000002</v>
      </c>
      <c r="G17" s="32">
        <f t="shared" si="4"/>
        <v>4000.0000000000018</v>
      </c>
      <c r="H17" s="24" t="s">
        <v>30</v>
      </c>
    </row>
    <row r="18" spans="1:8" x14ac:dyDescent="0.2">
      <c r="A18" s="3">
        <v>4</v>
      </c>
      <c r="B18" s="11">
        <f t="shared" si="5"/>
        <v>6.0000000000000019E-2</v>
      </c>
      <c r="C18" s="31">
        <f t="shared" si="0"/>
        <v>8000</v>
      </c>
      <c r="D18" s="32">
        <f t="shared" si="1"/>
        <v>7200</v>
      </c>
      <c r="E18" s="15">
        <f t="shared" si="3"/>
        <v>480.00000000000017</v>
      </c>
      <c r="F18" s="32">
        <f t="shared" si="2"/>
        <v>9600.0000000000036</v>
      </c>
      <c r="G18" s="32">
        <f t="shared" si="4"/>
        <v>2400.0000000000036</v>
      </c>
      <c r="H18" s="24" t="s">
        <v>30</v>
      </c>
    </row>
    <row r="19" spans="1:8" x14ac:dyDescent="0.2">
      <c r="A19" s="3">
        <v>5</v>
      </c>
      <c r="B19" s="11">
        <f t="shared" si="5"/>
        <v>5.0000000000000017E-2</v>
      </c>
      <c r="C19" s="14">
        <f t="shared" si="0"/>
        <v>8000</v>
      </c>
      <c r="D19" s="4">
        <f t="shared" si="1"/>
        <v>7200</v>
      </c>
      <c r="E19" s="15">
        <f t="shared" si="3"/>
        <v>400.00000000000011</v>
      </c>
      <c r="F19" s="4">
        <f t="shared" si="2"/>
        <v>8000.0000000000018</v>
      </c>
      <c r="G19" s="4">
        <f t="shared" si="4"/>
        <v>800.00000000000182</v>
      </c>
      <c r="H19" s="24" t="s">
        <v>30</v>
      </c>
    </row>
    <row r="20" spans="1:8" x14ac:dyDescent="0.2">
      <c r="A20" s="3">
        <v>6</v>
      </c>
      <c r="B20" s="11">
        <f t="shared" si="5"/>
        <v>4.0000000000000015E-2</v>
      </c>
      <c r="C20" s="14">
        <f t="shared" si="0"/>
        <v>8000</v>
      </c>
      <c r="D20" s="4">
        <f t="shared" si="1"/>
        <v>7200</v>
      </c>
      <c r="E20" s="15">
        <f t="shared" si="3"/>
        <v>320.00000000000011</v>
      </c>
      <c r="F20" s="4">
        <f t="shared" si="2"/>
        <v>6400.0000000000018</v>
      </c>
      <c r="G20" s="4">
        <f t="shared" si="4"/>
        <v>-799.99999999999818</v>
      </c>
      <c r="H20" s="24" t="s">
        <v>30</v>
      </c>
    </row>
    <row r="21" spans="1:8" x14ac:dyDescent="0.2">
      <c r="A21" s="3">
        <v>7</v>
      </c>
      <c r="B21" s="11">
        <f t="shared" si="5"/>
        <v>3.0000000000000013E-2</v>
      </c>
      <c r="C21" s="14">
        <f t="shared" si="0"/>
        <v>8000</v>
      </c>
      <c r="D21" s="4">
        <f t="shared" si="1"/>
        <v>7200</v>
      </c>
      <c r="E21" s="15">
        <f t="shared" si="3"/>
        <v>240.00000000000011</v>
      </c>
      <c r="F21" s="4">
        <f t="shared" si="2"/>
        <v>4800.0000000000018</v>
      </c>
      <c r="G21" s="4">
        <f t="shared" si="4"/>
        <v>-2399.9999999999982</v>
      </c>
      <c r="H21" s="24" t="s">
        <v>30</v>
      </c>
    </row>
    <row r="22" spans="1:8" x14ac:dyDescent="0.2">
      <c r="A22" s="3">
        <v>8</v>
      </c>
      <c r="B22" s="11">
        <f t="shared" si="5"/>
        <v>2.0000000000000011E-2</v>
      </c>
      <c r="C22" s="14">
        <f t="shared" si="0"/>
        <v>8000</v>
      </c>
      <c r="D22" s="4">
        <f t="shared" si="1"/>
        <v>7200</v>
      </c>
      <c r="E22" s="15">
        <f t="shared" si="3"/>
        <v>160.00000000000009</v>
      </c>
      <c r="F22" s="4">
        <f t="shared" si="2"/>
        <v>3200.0000000000018</v>
      </c>
      <c r="G22" s="4">
        <f t="shared" si="4"/>
        <v>-3999.9999999999982</v>
      </c>
      <c r="H22" s="24" t="s">
        <v>30</v>
      </c>
    </row>
    <row r="23" spans="1:8" x14ac:dyDescent="0.2">
      <c r="A23" s="3">
        <v>9</v>
      </c>
      <c r="B23" s="11">
        <f t="shared" si="5"/>
        <v>1.0000000000000011E-2</v>
      </c>
      <c r="C23" s="14">
        <f t="shared" si="0"/>
        <v>8000</v>
      </c>
      <c r="D23" s="4">
        <f t="shared" si="1"/>
        <v>7200</v>
      </c>
      <c r="E23" s="15">
        <f t="shared" si="3"/>
        <v>80.000000000000085</v>
      </c>
      <c r="F23" s="4">
        <f t="shared" si="2"/>
        <v>1600.0000000000018</v>
      </c>
      <c r="G23" s="4">
        <f t="shared" si="4"/>
        <v>-5599.9999999999982</v>
      </c>
      <c r="H23" s="24" t="s">
        <v>30</v>
      </c>
    </row>
    <row r="24" spans="1:8" x14ac:dyDescent="0.2">
      <c r="A24" s="19" t="s">
        <v>1</v>
      </c>
      <c r="B24" s="20">
        <f>E24/C24</f>
        <v>5.5E-2</v>
      </c>
      <c r="C24" s="21">
        <f>SUM(C14:C23)</f>
        <v>80000</v>
      </c>
      <c r="D24" s="22">
        <f>SUM(D14:D23)</f>
        <v>72000</v>
      </c>
      <c r="E24" s="21">
        <f>SUM(E14:E23)</f>
        <v>4400</v>
      </c>
      <c r="F24" s="22">
        <f>SUM(F14:F23)</f>
        <v>88000</v>
      </c>
      <c r="G24" s="22">
        <f>SUM(G14:G23)</f>
        <v>16000.000000000016</v>
      </c>
      <c r="H24" s="24" t="s">
        <v>30</v>
      </c>
    </row>
    <row r="26" spans="1:8" x14ac:dyDescent="0.2">
      <c r="F26" s="17" t="s">
        <v>15</v>
      </c>
      <c r="G26" s="16">
        <v>80000</v>
      </c>
      <c r="H26" s="24" t="s">
        <v>34</v>
      </c>
    </row>
    <row r="27" spans="1:8" x14ac:dyDescent="0.2">
      <c r="F27" s="17" t="s">
        <v>10</v>
      </c>
      <c r="G27" s="38">
        <v>0.9</v>
      </c>
      <c r="H27" s="24" t="s">
        <v>34</v>
      </c>
    </row>
    <row r="28" spans="1:8" x14ac:dyDescent="0.2">
      <c r="F28" s="17" t="s">
        <v>14</v>
      </c>
      <c r="G28" s="18">
        <v>20</v>
      </c>
      <c r="H28" s="24" t="s">
        <v>34</v>
      </c>
    </row>
    <row r="1048576" spans="8:8" x14ac:dyDescent="0.2">
      <c r="H1048576" s="24"/>
    </row>
  </sheetData>
  <mergeCells count="9">
    <mergeCell ref="A1:L1"/>
    <mergeCell ref="A2:L2"/>
    <mergeCell ref="A4:L4"/>
    <mergeCell ref="A11:L11"/>
    <mergeCell ref="A5:L5"/>
    <mergeCell ref="A3:L3"/>
    <mergeCell ref="A7:L7"/>
    <mergeCell ref="A8:L8"/>
    <mergeCell ref="A9: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D7096-D8FF-46B5-A895-0274F4790DA6}">
  <dimension ref="A1:P22"/>
  <sheetViews>
    <sheetView showGridLines="0" workbookViewId="0">
      <selection activeCell="N19" sqref="N19"/>
    </sheetView>
  </sheetViews>
  <sheetFormatPr baseColWidth="10" defaultColWidth="8.83203125" defaultRowHeight="15" x14ac:dyDescent="0.2"/>
  <cols>
    <col min="3" max="3" width="18.1640625" customWidth="1"/>
    <col min="4" max="4" width="9.5" customWidth="1"/>
    <col min="9" max="9" width="3.83203125" bestFit="1" customWidth="1"/>
    <col min="11" max="11" width="9.1640625" bestFit="1" customWidth="1"/>
  </cols>
  <sheetData>
    <row r="1" spans="1:16" ht="42.75" customHeight="1" x14ac:dyDescent="0.2">
      <c r="A1" s="43" t="s">
        <v>85</v>
      </c>
      <c r="B1" s="43"/>
      <c r="C1" s="43"/>
      <c r="D1" s="43"/>
      <c r="E1" s="43"/>
      <c r="F1" s="43"/>
      <c r="G1" s="43"/>
      <c r="H1" s="43"/>
    </row>
    <row r="3" spans="1:16" x14ac:dyDescent="0.2">
      <c r="A3" t="s">
        <v>69</v>
      </c>
    </row>
    <row r="4" spans="1:16" x14ac:dyDescent="0.2">
      <c r="A4" s="29" t="s">
        <v>80</v>
      </c>
    </row>
    <row r="5" spans="1:16" x14ac:dyDescent="0.2">
      <c r="A5" s="29" t="s">
        <v>81</v>
      </c>
    </row>
    <row r="6" spans="1:16" x14ac:dyDescent="0.2">
      <c r="A6" s="29" t="s">
        <v>82</v>
      </c>
    </row>
    <row r="7" spans="1:16" x14ac:dyDescent="0.2">
      <c r="A7" t="s">
        <v>70</v>
      </c>
    </row>
    <row r="9" spans="1:16" x14ac:dyDescent="0.2">
      <c r="A9" t="s">
        <v>86</v>
      </c>
    </row>
    <row r="10" spans="1:16" x14ac:dyDescent="0.2">
      <c r="D10" s="1" t="s">
        <v>71</v>
      </c>
      <c r="E10" s="15">
        <v>8000</v>
      </c>
      <c r="F10" s="24" t="s">
        <v>25</v>
      </c>
    </row>
    <row r="11" spans="1:16" x14ac:dyDescent="0.2">
      <c r="D11" s="1" t="s">
        <v>72</v>
      </c>
      <c r="E11" s="15">
        <v>3000</v>
      </c>
      <c r="F11" s="24" t="s">
        <v>25</v>
      </c>
      <c r="L11" s="39" t="s">
        <v>119</v>
      </c>
      <c r="M11" s="7">
        <v>8000</v>
      </c>
      <c r="N11" s="7">
        <v>3000</v>
      </c>
      <c r="O11" s="39" t="s">
        <v>120</v>
      </c>
      <c r="P11" s="7">
        <f>M11+N11</f>
        <v>11000</v>
      </c>
    </row>
    <row r="12" spans="1:16" x14ac:dyDescent="0.2">
      <c r="D12" s="1" t="s">
        <v>73</v>
      </c>
      <c r="E12" s="15">
        <v>4000</v>
      </c>
      <c r="F12" s="24" t="s">
        <v>25</v>
      </c>
      <c r="L12" s="39" t="s">
        <v>121</v>
      </c>
      <c r="M12" s="7">
        <v>4000</v>
      </c>
      <c r="N12" s="7">
        <v>85000</v>
      </c>
      <c r="O12" s="39" t="s">
        <v>122</v>
      </c>
      <c r="P12" s="7">
        <v>89000</v>
      </c>
    </row>
    <row r="13" spans="1:16" x14ac:dyDescent="0.2">
      <c r="D13" s="1" t="s">
        <v>74</v>
      </c>
      <c r="E13" s="15">
        <v>85000</v>
      </c>
      <c r="F13" s="24" t="s">
        <v>25</v>
      </c>
    </row>
    <row r="14" spans="1:16" x14ac:dyDescent="0.2">
      <c r="D14" s="17" t="s">
        <v>75</v>
      </c>
      <c r="E14" s="33">
        <f>N19</f>
        <v>72.727272727272734</v>
      </c>
      <c r="F14" s="24" t="s">
        <v>25</v>
      </c>
      <c r="M14" s="7">
        <f>M12+M11</f>
        <v>12000</v>
      </c>
      <c r="N14" s="7">
        <f>P14-M14</f>
        <v>88000</v>
      </c>
      <c r="P14" s="7">
        <v>100000</v>
      </c>
    </row>
    <row r="16" spans="1:16" ht="33" customHeight="1" x14ac:dyDescent="0.2"/>
    <row r="18" spans="13:14" ht="33" customHeight="1" x14ac:dyDescent="0.2">
      <c r="M18" t="s">
        <v>123</v>
      </c>
      <c r="N18">
        <f>M11/(M11+N11)</f>
        <v>0.72727272727272729</v>
      </c>
    </row>
    <row r="19" spans="13:14" x14ac:dyDescent="0.2">
      <c r="M19" t="s">
        <v>124</v>
      </c>
      <c r="N19" s="40">
        <f>N18*100</f>
        <v>72.727272727272734</v>
      </c>
    </row>
    <row r="20" spans="13:14" ht="33" customHeight="1" x14ac:dyDescent="0.2"/>
    <row r="22" spans="13:14" ht="33" customHeight="1" x14ac:dyDescent="0.2"/>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BF4C-A6C5-9E4C-B7AB-6B206B49FB5F}">
  <dimension ref="A3:D7"/>
  <sheetViews>
    <sheetView workbookViewId="0">
      <selection activeCell="E10" sqref="E10"/>
    </sheetView>
  </sheetViews>
  <sheetFormatPr baseColWidth="10" defaultColWidth="10.83203125" defaultRowHeight="15" x14ac:dyDescent="0.2"/>
  <cols>
    <col min="1" max="1" width="12.1640625" bestFit="1" customWidth="1"/>
    <col min="2" max="2" width="10" bestFit="1" customWidth="1"/>
    <col min="3" max="3" width="15.1640625" bestFit="1" customWidth="1"/>
    <col min="4" max="4" width="13" bestFit="1" customWidth="1"/>
  </cols>
  <sheetData>
    <row r="3" spans="1:4" x14ac:dyDescent="0.2">
      <c r="A3" s="41" t="s">
        <v>129</v>
      </c>
      <c r="B3" t="s">
        <v>131</v>
      </c>
      <c r="C3" t="s">
        <v>132</v>
      </c>
      <c r="D3" t="s">
        <v>133</v>
      </c>
    </row>
    <row r="4" spans="1:4" x14ac:dyDescent="0.2">
      <c r="A4" s="25" t="s">
        <v>62</v>
      </c>
      <c r="B4">
        <v>131.73559999999998</v>
      </c>
      <c r="C4">
        <v>26594</v>
      </c>
      <c r="D4">
        <v>201.87405682290895</v>
      </c>
    </row>
    <row r="5" spans="1:4" x14ac:dyDescent="0.2">
      <c r="A5" s="25" t="s">
        <v>64</v>
      </c>
      <c r="B5">
        <v>188.36370000000002</v>
      </c>
      <c r="C5">
        <v>45344</v>
      </c>
      <c r="D5">
        <v>240.72578739958917</v>
      </c>
    </row>
    <row r="6" spans="1:4" x14ac:dyDescent="0.2">
      <c r="A6" s="25" t="s">
        <v>63</v>
      </c>
      <c r="B6">
        <v>122.63279999999997</v>
      </c>
      <c r="C6">
        <v>20711</v>
      </c>
      <c r="D6">
        <v>168.88630121794498</v>
      </c>
    </row>
    <row r="7" spans="1:4" x14ac:dyDescent="0.2">
      <c r="A7" s="25" t="s">
        <v>130</v>
      </c>
      <c r="B7">
        <v>442.73209999999995</v>
      </c>
      <c r="C7">
        <v>92649</v>
      </c>
      <c r="D7">
        <v>209.26650676560385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357D1-C612-4A16-8439-74C7F52FD994}">
  <dimension ref="A1:H20"/>
  <sheetViews>
    <sheetView showGridLines="0" workbookViewId="0">
      <selection activeCell="G5" sqref="G5"/>
    </sheetView>
  </sheetViews>
  <sheetFormatPr baseColWidth="10" defaultColWidth="8.83203125" defaultRowHeight="15" x14ac:dyDescent="0.2"/>
  <cols>
    <col min="1" max="1" width="11.1640625" bestFit="1" customWidth="1"/>
    <col min="2" max="2" width="14.5" bestFit="1" customWidth="1"/>
    <col min="3" max="3" width="9.83203125" bestFit="1" customWidth="1"/>
    <col min="4" max="4" width="8" bestFit="1" customWidth="1"/>
    <col min="7" max="7" width="10.1640625" bestFit="1" customWidth="1"/>
  </cols>
  <sheetData>
    <row r="1" spans="1:8" ht="37.75" customHeight="1" x14ac:dyDescent="0.2">
      <c r="A1" s="43" t="s">
        <v>65</v>
      </c>
      <c r="B1" s="43"/>
      <c r="C1" s="43"/>
      <c r="D1" s="43"/>
      <c r="E1" s="43"/>
      <c r="F1" s="43"/>
      <c r="G1" s="43"/>
    </row>
    <row r="2" spans="1:8" x14ac:dyDescent="0.2">
      <c r="A2" t="s">
        <v>67</v>
      </c>
      <c r="G2" s="14">
        <f>GETPIVOTDATA("Sum of population",'Piviot Table shit '!$A$3,"sales_region","B")</f>
        <v>45344</v>
      </c>
      <c r="H2" s="24" t="s">
        <v>25</v>
      </c>
    </row>
    <row r="3" spans="1:8" x14ac:dyDescent="0.2">
      <c r="A3" t="s">
        <v>68</v>
      </c>
      <c r="G3" s="28">
        <f>GETPIVOTDATA("Sum of area",'Piviot Table shit '!$A$3,"sales_region","C")</f>
        <v>122.63279999999997</v>
      </c>
      <c r="H3" s="24" t="s">
        <v>25</v>
      </c>
    </row>
    <row r="4" spans="1:8" x14ac:dyDescent="0.2">
      <c r="A4" t="s">
        <v>66</v>
      </c>
      <c r="G4" s="28">
        <f>GETPIVOTDATA("Sum of pop den",'Piviot Table shit '!$A$3,"sales_region","A")</f>
        <v>201.87405682290895</v>
      </c>
      <c r="H4" s="24" t="s">
        <v>25</v>
      </c>
    </row>
    <row r="6" spans="1:8" x14ac:dyDescent="0.2">
      <c r="A6" s="10" t="s">
        <v>77</v>
      </c>
    </row>
    <row r="7" spans="1:8" x14ac:dyDescent="0.2">
      <c r="A7" s="10" t="s">
        <v>84</v>
      </c>
    </row>
    <row r="8" spans="1:8" x14ac:dyDescent="0.2">
      <c r="A8" s="23" t="s">
        <v>59</v>
      </c>
      <c r="B8" s="23" t="s">
        <v>60</v>
      </c>
      <c r="C8" s="23" t="s">
        <v>58</v>
      </c>
      <c r="D8" s="23" t="s">
        <v>61</v>
      </c>
    </row>
    <row r="9" spans="1:8" x14ac:dyDescent="0.2">
      <c r="A9" s="8" t="s">
        <v>62</v>
      </c>
      <c r="B9" s="7" t="s">
        <v>46</v>
      </c>
      <c r="C9" s="14">
        <v>1010</v>
      </c>
      <c r="D9" s="7">
        <v>53.572399999999973</v>
      </c>
    </row>
    <row r="10" spans="1:8" x14ac:dyDescent="0.2">
      <c r="A10" s="8" t="s">
        <v>63</v>
      </c>
      <c r="B10" s="7" t="s">
        <v>47</v>
      </c>
      <c r="C10" s="14">
        <v>3593</v>
      </c>
      <c r="D10" s="7">
        <v>21.001699999999996</v>
      </c>
    </row>
    <row r="11" spans="1:8" x14ac:dyDescent="0.2">
      <c r="A11" s="8" t="s">
        <v>63</v>
      </c>
      <c r="B11" s="7" t="s">
        <v>48</v>
      </c>
      <c r="C11" s="14">
        <v>4274</v>
      </c>
      <c r="D11" s="7">
        <v>51.195899999999995</v>
      </c>
    </row>
    <row r="12" spans="1:8" x14ac:dyDescent="0.2">
      <c r="A12" s="8" t="s">
        <v>64</v>
      </c>
      <c r="B12" s="7" t="s">
        <v>49</v>
      </c>
      <c r="C12" s="14">
        <v>5085</v>
      </c>
      <c r="D12" s="7">
        <v>50.994099999999989</v>
      </c>
    </row>
    <row r="13" spans="1:8" x14ac:dyDescent="0.2">
      <c r="A13" s="8" t="s">
        <v>63</v>
      </c>
      <c r="B13" s="7" t="s">
        <v>50</v>
      </c>
      <c r="C13" s="14">
        <v>5622</v>
      </c>
      <c r="D13" s="7">
        <v>9.7300000000000022</v>
      </c>
    </row>
    <row r="14" spans="1:8" x14ac:dyDescent="0.2">
      <c r="A14" s="8" t="s">
        <v>64</v>
      </c>
      <c r="B14" s="7" t="s">
        <v>51</v>
      </c>
      <c r="C14" s="14">
        <v>6045</v>
      </c>
      <c r="D14" s="7">
        <v>57.956200000000024</v>
      </c>
    </row>
    <row r="15" spans="1:8" x14ac:dyDescent="0.2">
      <c r="A15" s="8" t="s">
        <v>63</v>
      </c>
      <c r="B15" s="7" t="s">
        <v>52</v>
      </c>
      <c r="C15" s="14">
        <v>7222</v>
      </c>
      <c r="D15" s="7">
        <v>40.705199999999984</v>
      </c>
    </row>
    <row r="16" spans="1:8" x14ac:dyDescent="0.2">
      <c r="A16" s="8" t="s">
        <v>64</v>
      </c>
      <c r="B16" s="7" t="s">
        <v>53</v>
      </c>
      <c r="C16" s="14">
        <v>9948</v>
      </c>
      <c r="D16" s="7">
        <v>54.968900000000005</v>
      </c>
    </row>
    <row r="17" spans="1:4" x14ac:dyDescent="0.2">
      <c r="A17" s="8" t="s">
        <v>62</v>
      </c>
      <c r="B17" s="7" t="s">
        <v>54</v>
      </c>
      <c r="C17" s="14">
        <v>10324</v>
      </c>
      <c r="D17" s="7">
        <v>48.826999999999991</v>
      </c>
    </row>
    <row r="18" spans="1:4" x14ac:dyDescent="0.2">
      <c r="A18" s="8" t="s">
        <v>64</v>
      </c>
      <c r="B18" s="7" t="s">
        <v>55</v>
      </c>
      <c r="C18" s="14">
        <v>11360</v>
      </c>
      <c r="D18" s="7">
        <v>7.9589999999999961</v>
      </c>
    </row>
    <row r="19" spans="1:4" x14ac:dyDescent="0.2">
      <c r="A19" s="8" t="s">
        <v>64</v>
      </c>
      <c r="B19" s="7" t="s">
        <v>56</v>
      </c>
      <c r="C19" s="14">
        <v>12906</v>
      </c>
      <c r="D19" s="7">
        <v>16.485500000000005</v>
      </c>
    </row>
    <row r="20" spans="1:4" x14ac:dyDescent="0.2">
      <c r="A20" s="8" t="s">
        <v>62</v>
      </c>
      <c r="B20" s="7" t="s">
        <v>57</v>
      </c>
      <c r="C20" s="14">
        <v>15260</v>
      </c>
      <c r="D20" s="7">
        <v>29.336200000000012</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Entropy</vt:lpstr>
      <vt:lpstr>ANOVA SINGLE FACTOR</vt:lpstr>
      <vt:lpstr>2. Data Analysis add-in</vt:lpstr>
      <vt:lpstr>3. Using a cash-flow model</vt:lpstr>
      <vt:lpstr>4. Classification matrix</vt:lpstr>
      <vt:lpstr>Piviot Table shit </vt:lpstr>
      <vt:lpstr>5. Excel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Neha Hemantkumar  Thombare</cp:lastModifiedBy>
  <dcterms:created xsi:type="dcterms:W3CDTF">2015-06-05T18:17:20Z</dcterms:created>
  <dcterms:modified xsi:type="dcterms:W3CDTF">2024-03-31T21:33:46Z</dcterms:modified>
</cp:coreProperties>
</file>