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adiaali/Desktop/"/>
    </mc:Choice>
  </mc:AlternateContent>
  <xr:revisionPtr revIDLastSave="0" documentId="13_ncr:1_{FFCE40EC-A7B1-B94B-AAFC-D3A893676306}" xr6:coauthVersionLast="47" xr6:coauthVersionMax="47" xr10:uidLastSave="{00000000-0000-0000-0000-000000000000}"/>
  <bookViews>
    <workbookView xWindow="0" yWindow="500" windowWidth="14280" windowHeight="1598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D12" i="4"/>
  <c r="E12" i="4"/>
  <c r="F12" i="4"/>
  <c r="G12" i="4"/>
  <c r="D13" i="4"/>
  <c r="E13" i="4"/>
  <c r="F13" i="4"/>
  <c r="G13" i="4"/>
  <c r="D15" i="4"/>
  <c r="E15" i="4"/>
  <c r="F15" i="4"/>
  <c r="G15" i="4"/>
  <c r="D16" i="4"/>
  <c r="E16" i="4"/>
  <c r="F16" i="4"/>
  <c r="G16" i="4"/>
  <c r="D17" i="4"/>
  <c r="E17" i="4"/>
  <c r="F17" i="4"/>
  <c r="G17" i="4"/>
  <c r="C17" i="4"/>
  <c r="C16" i="4"/>
  <c r="C15" i="4"/>
  <c r="C13" i="4"/>
  <c r="C12" i="4"/>
  <c r="C6" i="4"/>
  <c r="D23" i="2"/>
  <c r="E23" i="2"/>
  <c r="F23" i="2"/>
  <c r="G23" i="2"/>
  <c r="C23" i="2"/>
  <c r="E41" i="3"/>
  <c r="F41" i="3"/>
  <c r="G41" i="3"/>
  <c r="H41" i="3"/>
  <c r="D41" i="3"/>
  <c r="D23" i="3"/>
  <c r="E23" i="3" s="1"/>
  <c r="F23" i="3" s="1"/>
  <c r="D19" i="3"/>
  <c r="E19" i="3" s="1"/>
  <c r="D10" i="3"/>
  <c r="E10" i="3" s="1"/>
  <c r="F10" i="3" s="1"/>
  <c r="G10" i="3" s="1"/>
  <c r="H10" i="3" s="1"/>
  <c r="D9" i="3"/>
  <c r="D11" i="3" s="1"/>
  <c r="D12" i="3" s="1"/>
  <c r="C35" i="3"/>
  <c r="D35" i="3" s="1"/>
  <c r="C34" i="3"/>
  <c r="D34" i="3" s="1"/>
  <c r="C33" i="3"/>
  <c r="D33" i="3" s="1"/>
  <c r="B34" i="3"/>
  <c r="B35" i="3"/>
  <c r="B33" i="3"/>
  <c r="C25" i="3"/>
  <c r="C20" i="3"/>
  <c r="C21" i="3" s="1"/>
  <c r="C26" i="3" s="1"/>
  <c r="C17" i="3"/>
  <c r="C11" i="3"/>
  <c r="C12" i="3" s="1"/>
  <c r="C7" i="3"/>
  <c r="D21" i="2"/>
  <c r="E21" i="2"/>
  <c r="F21" i="2"/>
  <c r="G21" i="2"/>
  <c r="C21" i="2"/>
  <c r="E15" i="5"/>
  <c r="F15" i="5"/>
  <c r="G15" i="5"/>
  <c r="H15" i="5"/>
  <c r="D15" i="5"/>
  <c r="H12" i="5"/>
  <c r="H13" i="5"/>
  <c r="H14" i="5"/>
  <c r="E13" i="5"/>
  <c r="F13" i="5"/>
  <c r="G13" i="5"/>
  <c r="E14" i="5"/>
  <c r="F14" i="5"/>
  <c r="G14" i="5"/>
  <c r="G12" i="5"/>
  <c r="E12" i="5"/>
  <c r="F12" i="5"/>
  <c r="D13" i="5"/>
  <c r="D14" i="5"/>
  <c r="D12" i="5"/>
  <c r="E8" i="5"/>
  <c r="F8" i="5"/>
  <c r="G8" i="5"/>
  <c r="H8" i="5"/>
  <c r="D8" i="5"/>
  <c r="D5" i="2"/>
  <c r="E5" i="2"/>
  <c r="F5" i="2"/>
  <c r="F9" i="2" s="1"/>
  <c r="G5" i="2"/>
  <c r="G6" i="2" s="1"/>
  <c r="G7" i="2" s="1"/>
  <c r="H31" i="3" s="1"/>
  <c r="D6" i="2"/>
  <c r="E6" i="2"/>
  <c r="F6" i="2"/>
  <c r="D7" i="2"/>
  <c r="E31" i="3" s="1"/>
  <c r="E7" i="2"/>
  <c r="F31" i="3" s="1"/>
  <c r="D9" i="2"/>
  <c r="E9" i="2"/>
  <c r="G9" i="2"/>
  <c r="D10" i="2"/>
  <c r="E10" i="2"/>
  <c r="G10" i="2"/>
  <c r="D11" i="2"/>
  <c r="E11" i="2"/>
  <c r="G11" i="2"/>
  <c r="D12" i="2"/>
  <c r="E32" i="3" s="1"/>
  <c r="E12" i="2"/>
  <c r="F32" i="3" s="1"/>
  <c r="G12" i="2"/>
  <c r="H32" i="3" s="1"/>
  <c r="D13" i="2"/>
  <c r="D14" i="2" s="1"/>
  <c r="E13" i="2"/>
  <c r="E14" i="2" s="1"/>
  <c r="D16" i="2"/>
  <c r="E16" i="2"/>
  <c r="G16" i="2"/>
  <c r="D17" i="2"/>
  <c r="E17" i="2"/>
  <c r="G17" i="2"/>
  <c r="D18" i="2"/>
  <c r="E18" i="2"/>
  <c r="G18" i="2"/>
  <c r="D19" i="2"/>
  <c r="E19" i="2"/>
  <c r="G19" i="2"/>
  <c r="D20" i="2"/>
  <c r="D22" i="2" s="1"/>
  <c r="D24" i="2" s="1"/>
  <c r="E20" i="2"/>
  <c r="E22" i="2"/>
  <c r="E24" i="2" s="1"/>
  <c r="C5" i="2"/>
  <c r="C18" i="2" s="1"/>
  <c r="B44" i="2"/>
  <c r="B43" i="2"/>
  <c r="B42" i="2"/>
  <c r="B39" i="2"/>
  <c r="B38" i="2"/>
  <c r="B37" i="2"/>
  <c r="B34" i="2"/>
  <c r="D3" i="2"/>
  <c r="E3" i="2" s="1"/>
  <c r="F3" i="2" s="1"/>
  <c r="G3" i="2" s="1"/>
  <c r="F12" i="2" l="1"/>
  <c r="G32" i="3" s="1"/>
  <c r="F7" i="2"/>
  <c r="F18" i="2"/>
  <c r="F17" i="2"/>
  <c r="F16" i="2"/>
  <c r="F19" i="2" s="1"/>
  <c r="F11" i="2"/>
  <c r="F10" i="2"/>
  <c r="C9" i="2"/>
  <c r="C17" i="2"/>
  <c r="C11" i="2"/>
  <c r="G13" i="2"/>
  <c r="C6" i="2"/>
  <c r="C7" i="2" s="1"/>
  <c r="C10" i="2"/>
  <c r="C16" i="2"/>
  <c r="E33" i="3"/>
  <c r="E20" i="3"/>
  <c r="F19" i="3"/>
  <c r="C13" i="3"/>
  <c r="E35" i="3"/>
  <c r="E34" i="3"/>
  <c r="E9" i="3"/>
  <c r="D20" i="3"/>
  <c r="G23" i="3"/>
  <c r="E25" i="2"/>
  <c r="E26" i="2" s="1"/>
  <c r="D25" i="2"/>
  <c r="D26" i="2" s="1"/>
  <c r="G14" i="2"/>
  <c r="G20" i="2"/>
  <c r="G22" i="2" s="1"/>
  <c r="G24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C28" i="3"/>
  <c r="D3" i="3"/>
  <c r="E3" i="3" s="1"/>
  <c r="F3" i="3" s="1"/>
  <c r="G3" i="3" s="1"/>
  <c r="H3" i="3" s="1"/>
  <c r="C19" i="2" l="1"/>
  <c r="G31" i="3"/>
  <c r="F13" i="2"/>
  <c r="D28" i="2"/>
  <c r="D4" i="4"/>
  <c r="E28" i="2"/>
  <c r="E4" i="4"/>
  <c r="D31" i="3"/>
  <c r="C12" i="2"/>
  <c r="D32" i="3" s="1"/>
  <c r="D15" i="3" s="1"/>
  <c r="E15" i="3"/>
  <c r="F34" i="3"/>
  <c r="G19" i="3"/>
  <c r="F20" i="3"/>
  <c r="E16" i="3"/>
  <c r="F35" i="3"/>
  <c r="F9" i="3"/>
  <c r="E11" i="3"/>
  <c r="E12" i="3" s="1"/>
  <c r="F33" i="3"/>
  <c r="E6" i="3"/>
  <c r="H23" i="3"/>
  <c r="G25" i="2"/>
  <c r="G26" i="2" s="1"/>
  <c r="F20" i="2" l="1"/>
  <c r="F22" i="2" s="1"/>
  <c r="F24" i="2" s="1"/>
  <c r="F25" i="2" s="1"/>
  <c r="F26" i="2" s="1"/>
  <c r="F14" i="2"/>
  <c r="G28" i="2"/>
  <c r="G4" i="4"/>
  <c r="C8" i="4"/>
  <c r="D6" i="3"/>
  <c r="D7" i="4" s="1"/>
  <c r="D16" i="3"/>
  <c r="C9" i="4" s="1"/>
  <c r="D8" i="4"/>
  <c r="C13" i="2"/>
  <c r="G9" i="3"/>
  <c r="F11" i="3"/>
  <c r="F12" i="3" s="1"/>
  <c r="F15" i="3"/>
  <c r="E8" i="4" s="1"/>
  <c r="G34" i="3"/>
  <c r="G33" i="3"/>
  <c r="F6" i="3"/>
  <c r="F16" i="3"/>
  <c r="E9" i="4" s="1"/>
  <c r="G35" i="3"/>
  <c r="H19" i="3"/>
  <c r="H20" i="3" s="1"/>
  <c r="G20" i="3"/>
  <c r="E17" i="3"/>
  <c r="E21" i="3" s="1"/>
  <c r="D10" i="4" l="1"/>
  <c r="D18" i="4" s="1"/>
  <c r="D9" i="4"/>
  <c r="D17" i="3"/>
  <c r="D21" i="3" s="1"/>
  <c r="F4" i="4"/>
  <c r="F28" i="2"/>
  <c r="E7" i="4"/>
  <c r="E10" i="4" s="1"/>
  <c r="E18" i="4" s="1"/>
  <c r="C7" i="4"/>
  <c r="C10" i="4" s="1"/>
  <c r="C20" i="2"/>
  <c r="C22" i="2" s="1"/>
  <c r="C24" i="2" s="1"/>
  <c r="C25" i="2" s="1"/>
  <c r="C26" i="2" s="1"/>
  <c r="C14" i="2"/>
  <c r="H9" i="3"/>
  <c r="H11" i="3" s="1"/>
  <c r="H12" i="3" s="1"/>
  <c r="G11" i="3"/>
  <c r="G12" i="3" s="1"/>
  <c r="G16" i="3"/>
  <c r="F9" i="4" s="1"/>
  <c r="H35" i="3"/>
  <c r="H16" i="3" s="1"/>
  <c r="G9" i="4" s="1"/>
  <c r="H33" i="3"/>
  <c r="H6" i="3" s="1"/>
  <c r="G6" i="3"/>
  <c r="G15" i="3"/>
  <c r="H34" i="3"/>
  <c r="H15" i="3" s="1"/>
  <c r="F17" i="3"/>
  <c r="F21" i="3" s="1"/>
  <c r="G7" i="4" l="1"/>
  <c r="C4" i="4"/>
  <c r="C18" i="4" s="1"/>
  <c r="D5" i="3" s="1"/>
  <c r="C28" i="2"/>
  <c r="D24" i="3"/>
  <c r="G17" i="3"/>
  <c r="G21" i="3" s="1"/>
  <c r="F8" i="4"/>
  <c r="F7" i="4"/>
  <c r="H17" i="3"/>
  <c r="H21" i="3" s="1"/>
  <c r="G8" i="4"/>
  <c r="E5" i="3" l="1"/>
  <c r="D7" i="3"/>
  <c r="D13" i="3" s="1"/>
  <c r="G10" i="4"/>
  <c r="G18" i="4" s="1"/>
  <c r="F10" i="4"/>
  <c r="F18" i="4" s="1"/>
  <c r="D25" i="3"/>
  <c r="D26" i="3" s="1"/>
  <c r="E24" i="3"/>
  <c r="D28" i="3" l="1"/>
  <c r="F5" i="3"/>
  <c r="E7" i="3"/>
  <c r="E13" i="3" s="1"/>
  <c r="E25" i="3"/>
  <c r="E26" i="3" s="1"/>
  <c r="F24" i="3"/>
  <c r="G24" i="3" l="1"/>
  <c r="F25" i="3"/>
  <c r="F26" i="3" s="1"/>
  <c r="E28" i="3"/>
  <c r="G5" i="3"/>
  <c r="F7" i="3"/>
  <c r="F13" i="3" s="1"/>
  <c r="F28" i="3" l="1"/>
  <c r="H5" i="3"/>
  <c r="H7" i="3" s="1"/>
  <c r="H13" i="3" s="1"/>
  <c r="G7" i="3"/>
  <c r="G13" i="3" s="1"/>
  <c r="H24" i="3"/>
  <c r="H25" i="3" s="1"/>
  <c r="H26" i="3" s="1"/>
  <c r="H28" i="3" s="1"/>
  <c r="G25" i="3"/>
  <c r="G26" i="3" s="1"/>
  <c r="G28" i="3" l="1"/>
</calcChain>
</file>

<file path=xl/sharedStrings.xml><?xml version="1.0" encoding="utf-8"?>
<sst xmlns="http://schemas.openxmlformats.org/spreadsheetml/2006/main" count="100" uniqueCount="86">
  <si>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</si>
  <si>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</si>
  <si>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</si>
  <si>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</si>
  <si>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</si>
  <si>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</si>
  <si>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</si>
  <si>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</si>
  <si>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</si>
  <si>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</si>
  <si>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</si>
  <si>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</si>
  <si>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</si>
  <si>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</si>
  <si>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</si>
  <si>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</si>
  <si>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</si>
  <si>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</si>
  <si>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</si>
  <si>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</si>
  <si>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</si>
  <si>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</si>
  <si>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</si>
  <si>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</si>
  <si>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</si>
  <si>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</si>
  <si>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</si>
  <si>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</si>
  <si>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</si>
  <si>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</si>
  <si>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</si>
  <si>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</si>
  <si>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</si>
  <si>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</si>
  <si>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</si>
  <si>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</si>
  <si>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</si>
  <si>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</si>
  <si>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</si>
  <si>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</si>
  <si>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</si>
  <si>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</si>
  <si>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</si>
  <si>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</si>
  <si>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</si>
  <si>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</si>
  <si>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</si>
  <si>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</si>
  <si>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</si>
  <si>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</si>
  <si>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</si>
  <si>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</si>
  <si>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</si>
  <si>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</si>
  <si>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</si>
  <si>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</si>
  <si>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</si>
  <si>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</si>
  <si>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</si>
  <si>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</si>
  <si>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</si>
  <si>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</si>
  <si>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</si>
  <si>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</si>
  <si>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</si>
  <si>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</si>
  <si>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</si>
  <si>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</si>
  <si>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</si>
  <si>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</si>
  <si>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</si>
  <si>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</si>
  <si>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</si>
  <si>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</si>
  <si>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</si>
  <si>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</si>
  <si>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</si>
  <si>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</si>
  <si>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Three Statement Model Steps</t>
  </si>
  <si>
    <t>1. Build income statement using assumptions</t>
  </si>
  <si>
    <t>2. Create schedules to model complex items</t>
  </si>
  <si>
    <t>3. Build balance sheet using assumptions</t>
  </si>
  <si>
    <t xml:space="preserve">4. Build cash flow statement </t>
  </si>
  <si>
    <t>5. Link the three statements together</t>
  </si>
  <si>
    <t>Income Statement</t>
  </si>
  <si>
    <t>Startup Lemonade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</si>
</sst>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mmm\-yy\E"/>
  </numFmts>
  <fonts count="10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0.149998474074526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0" fontId="2" fillId="2" borderId="2" xfId="0" applyFont="1" applyFill="1" applyBorder="1"/>
    <xf numFmtId="167" fontId="1" fillId="2" borderId="2" xfId="0" applyNumberFormat="1" applyFont="1" applyFill="1" applyBorder="1"/>
    <xf numFmtId="0" fontId="3" fillId="0" borderId="2" xfId="0" applyFont="1" applyBorder="1"/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/>
    </xf>
    <xf numFmtId="0" fontId="1" fillId="0" borderId="4" xfId="0" applyFont="1" applyBorder="1"/>
    <xf numFmtId="0" fontId="2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3" borderId="1" xfId="0" applyFill="1" applyBorder="1" applyAlignment="1">
      <alignment horizontal="left" indent="2"/>
    </xf>
    <xf numFmtId="0" fontId="3" fillId="3" borderId="1" xfId="0" applyFont="1" applyFill="1" applyBorder="1" applyAlignment="1">
      <alignment horizontal="left" indent="2"/>
    </xf>
    <xf numFmtId="0" fontId="3" fillId="0" borderId="5" xfId="0" applyFont="1" applyBorder="1"/>
    <xf numFmtId="0" fontId="0" fillId="0" borderId="2" xfId="0" applyBorder="1"/>
    <xf numFmtId="0" fontId="0" fillId="4" borderId="0" xfId="0" applyFill="1"/>
    <xf numFmtId="0" fontId="0" fillId="4" borderId="2" xfId="0" applyFill="1" applyBorder="1"/>
    <xf numFmtId="167" fontId="1" fillId="2" borderId="3" xfId="0" applyNumberFormat="1" applyFont="1" applyFill="1" applyBorder="1"/>
    <xf numFmtId="0" fontId="0" fillId="0" borderId="0" xfId="0" applyAlignment="1">
      <alignment horizontal="left" indent="2"/>
    </xf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168" fontId="1" fillId="2" borderId="3" xfId="0" applyNumberFormat="1" applyFont="1" applyFill="1" applyBorder="1"/>
    <xf numFmtId="169" fontId="1" fillId="2" borderId="3" xfId="0" applyNumberFormat="1" applyFont="1" applyFill="1" applyBorder="1"/>
    <xf numFmtId="0" fontId="3" fillId="0" borderId="0" xfId="0" applyFont="1" applyAlignment="1">
      <alignment horizontal="left" indent="2"/>
    </xf>
    <xf numFmtId="164" fontId="0" fillId="0" borderId="5" xfId="0" applyNumberFormat="1" applyBorder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5" xfId="0" applyFont="1" applyBorder="1" applyAlignment="1">
      <alignment horizontal="left"/>
    </xf>
    <xf numFmtId="164" fontId="1" fillId="0" borderId="4" xfId="0" applyNumberFormat="1" applyFont="1" applyBorder="1"/>
    <xf numFmtId="166" fontId="1" fillId="0" borderId="5" xfId="0" applyNumberFormat="1" applyFont="1" applyBorder="1"/>
    <xf numFmtId="166" fontId="0" fillId="0" borderId="0" xfId="0" applyNumberFormat="1"/>
    <xf numFmtId="0" fontId="9" fillId="4" borderId="0" xfId="0" applyFont="1" applyFill="1"/>
    <xf numFmtId="164" fontId="0" fillId="3" borderId="1" xfId="1" applyNumberFormat="1" applyFont="1" applyFill="1" applyBorder="1"/>
    <xf numFmtId="1" fontId="1" fillId="0" borderId="4" xfId="0" applyNumberFormat="1" applyFont="1" applyBorder="1"/>
    <xf numFmtId="164" fontId="0" fillId="0" borderId="2" xfId="1" applyNumberFormat="1" applyFont="1" applyFill="1" applyBorder="1"/>
    <xf numFmtId="164" fontId="0" fillId="0" borderId="2" xfId="0" applyNumberFormat="1" applyBorder="1"/>
    <xf numFmtId="164" fontId="3" fillId="0" borderId="2" xfId="0" applyNumberFormat="1" applyFont="1" applyBorder="1"/>
    <xf numFmtId="9" fontId="2" fillId="0" borderId="2" xfId="0" applyNumberFormat="1" applyFont="1" applyBorder="1"/>
    <xf numFmtId="164" fontId="0" fillId="0" borderId="4" xfId="0" applyNumberFormat="1" applyBorder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showGridLines="0" tabSelected="1" workbookViewId="0">
      <selection activeCell="H18" sqref="H18"/>
    </sheetView>
  </sheetViews>
  <sheetFormatPr baseColWidth="10" defaultColWidth="14.5" defaultRowHeight="15" customHeight="1" x14ac:dyDescent="0.2"/>
  <cols>
    <col min="1" max="1" width="8.83203125" customWidth="1"/>
    <col min="2" max="2" width="28.6640625" customWidth="1"/>
    <col min="3" max="5" width="9.83203125" customWidth="1"/>
    <col min="6" max="7" width="10.1640625" customWidth="1"/>
    <col min="8" max="26" width="8.83203125" customWidth="1"/>
  </cols>
  <sheetData>
    <row r="1" spans="2:9" ht="15" customHeight="1" x14ac:dyDescent="0.2">
      <c r="B1" s="61" t="s">
        <v>85</v>
      </c>
      <c r="C1" s="61"/>
      <c r="D1" s="61"/>
      <c r="E1" s="61"/>
      <c r="F1" s="61"/>
      <c r="G1" s="61"/>
    </row>
    <row r="2" spans="2:9" x14ac:dyDescent="0.2">
      <c r="B2" s="1" t="s">
        <v>84</v>
      </c>
      <c r="C2" s="1"/>
      <c r="D2" s="1"/>
      <c r="E2" s="1"/>
      <c r="F2" s="1"/>
      <c r="G2" s="1"/>
      <c r="I2" s="3" t="s">
        <v>78</v>
      </c>
    </row>
    <row r="3" spans="2:9" x14ac:dyDescent="0.2">
      <c r="B3" s="24" t="s">
        <v>0</v>
      </c>
      <c r="C3" s="25">
        <v>44562</v>
      </c>
      <c r="D3" s="25">
        <f>EDATE(C3,12)</f>
        <v>44927</v>
      </c>
      <c r="E3" s="25">
        <f t="shared" ref="E3:G3" si="0">EDATE(D3,12)</f>
        <v>45292</v>
      </c>
      <c r="F3" s="25">
        <f t="shared" si="0"/>
        <v>45658</v>
      </c>
      <c r="G3" s="25">
        <f t="shared" si="0"/>
        <v>46023</v>
      </c>
      <c r="I3" s="3" t="s">
        <v>79</v>
      </c>
    </row>
    <row r="4" spans="2:9" x14ac:dyDescent="0.2">
      <c r="B4" s="26" t="s">
        <v>1</v>
      </c>
      <c r="C4" s="36"/>
      <c r="D4" s="37"/>
      <c r="E4" s="37"/>
      <c r="F4" s="37"/>
      <c r="G4" s="37"/>
      <c r="I4" s="3" t="s">
        <v>80</v>
      </c>
    </row>
    <row r="5" spans="2:9" x14ac:dyDescent="0.2">
      <c r="B5" s="27" t="s">
        <v>2</v>
      </c>
      <c r="C5" s="56">
        <f>C32*C33</f>
        <v>25000</v>
      </c>
      <c r="D5" s="56">
        <f t="shared" ref="D5:G5" si="1">D32*D33</f>
        <v>27500</v>
      </c>
      <c r="E5" s="56">
        <f t="shared" si="1"/>
        <v>32500</v>
      </c>
      <c r="F5" s="56">
        <f t="shared" si="1"/>
        <v>40000</v>
      </c>
      <c r="G5" s="56">
        <f t="shared" si="1"/>
        <v>50000</v>
      </c>
      <c r="I5" s="3" t="s">
        <v>81</v>
      </c>
    </row>
    <row r="6" spans="2:9" x14ac:dyDescent="0.2">
      <c r="B6" s="27" t="s">
        <v>3</v>
      </c>
      <c r="C6" s="57">
        <f>C5*-C34</f>
        <v>-1250</v>
      </c>
      <c r="D6" s="57">
        <f t="shared" ref="D6:G6" si="2">D5*-D34</f>
        <v>-1375</v>
      </c>
      <c r="E6" s="57">
        <f t="shared" si="2"/>
        <v>-1625</v>
      </c>
      <c r="F6" s="57">
        <f t="shared" si="2"/>
        <v>-2000</v>
      </c>
      <c r="G6" s="57">
        <f t="shared" si="2"/>
        <v>-2500</v>
      </c>
      <c r="I6" s="3" t="s">
        <v>82</v>
      </c>
    </row>
    <row r="7" spans="2:9" x14ac:dyDescent="0.2">
      <c r="B7" s="29" t="s">
        <v>4</v>
      </c>
      <c r="C7" s="50">
        <f>SUM(C5:C6)</f>
        <v>23750</v>
      </c>
      <c r="D7" s="50">
        <f t="shared" ref="D7:G7" si="3">SUM(D5:D6)</f>
        <v>26125</v>
      </c>
      <c r="E7" s="50">
        <f t="shared" si="3"/>
        <v>30875</v>
      </c>
      <c r="F7" s="50">
        <f t="shared" si="3"/>
        <v>38000</v>
      </c>
      <c r="G7" s="50">
        <f t="shared" si="3"/>
        <v>47500</v>
      </c>
      <c r="I7" s="3" t="s">
        <v>83</v>
      </c>
    </row>
    <row r="8" spans="2:9" x14ac:dyDescent="0.2">
      <c r="B8" s="26" t="s">
        <v>5</v>
      </c>
      <c r="C8" s="37"/>
      <c r="D8" s="37"/>
      <c r="E8" s="37"/>
      <c r="F8" s="37"/>
      <c r="G8" s="37"/>
    </row>
    <row r="9" spans="2:9" x14ac:dyDescent="0.2">
      <c r="B9" s="27" t="s">
        <v>6</v>
      </c>
      <c r="C9" s="57">
        <f>-C$5*C37</f>
        <v>-7500</v>
      </c>
      <c r="D9" s="57">
        <f t="shared" ref="D9:G9" si="4">-D$5*D37</f>
        <v>-8250</v>
      </c>
      <c r="E9" s="57">
        <f t="shared" si="4"/>
        <v>-9750</v>
      </c>
      <c r="F9" s="57">
        <f t="shared" si="4"/>
        <v>-12000</v>
      </c>
      <c r="G9" s="57">
        <f t="shared" si="4"/>
        <v>-15000</v>
      </c>
    </row>
    <row r="10" spans="2:9" x14ac:dyDescent="0.2">
      <c r="B10" s="27" t="s">
        <v>7</v>
      </c>
      <c r="C10" s="57">
        <f t="shared" ref="C10:G11" si="5">-C$5*C38</f>
        <v>-1750.0000000000002</v>
      </c>
      <c r="D10" s="57">
        <f t="shared" si="5"/>
        <v>-1925.0000000000002</v>
      </c>
      <c r="E10" s="57">
        <f t="shared" si="5"/>
        <v>-2275</v>
      </c>
      <c r="F10" s="57">
        <f t="shared" si="5"/>
        <v>-2800.0000000000005</v>
      </c>
      <c r="G10" s="57">
        <f t="shared" si="5"/>
        <v>-3500.0000000000005</v>
      </c>
    </row>
    <row r="11" spans="2:9" x14ac:dyDescent="0.2">
      <c r="B11" s="27" t="s">
        <v>8</v>
      </c>
      <c r="C11" s="57">
        <f t="shared" si="5"/>
        <v>-500</v>
      </c>
      <c r="D11" s="57">
        <f t="shared" si="5"/>
        <v>-550</v>
      </c>
      <c r="E11" s="57">
        <f t="shared" si="5"/>
        <v>-650</v>
      </c>
      <c r="F11" s="57">
        <f t="shared" si="5"/>
        <v>-800</v>
      </c>
      <c r="G11" s="57">
        <f t="shared" si="5"/>
        <v>-1000</v>
      </c>
    </row>
    <row r="12" spans="2:9" x14ac:dyDescent="0.2">
      <c r="B12" s="26" t="s">
        <v>9</v>
      </c>
      <c r="C12" s="58">
        <f>SUM(C9:C11)</f>
        <v>-9750</v>
      </c>
      <c r="D12" s="58">
        <f t="shared" ref="D12:G12" si="6">SUM(D9:D11)</f>
        <v>-10725</v>
      </c>
      <c r="E12" s="58">
        <f t="shared" si="6"/>
        <v>-12675</v>
      </c>
      <c r="F12" s="58">
        <f t="shared" si="6"/>
        <v>-15600</v>
      </c>
      <c r="G12" s="58">
        <f t="shared" si="6"/>
        <v>-19500</v>
      </c>
    </row>
    <row r="13" spans="2:9" x14ac:dyDescent="0.2">
      <c r="B13" s="29" t="s">
        <v>10</v>
      </c>
      <c r="C13" s="50">
        <f>C7+C12</f>
        <v>14000</v>
      </c>
      <c r="D13" s="50">
        <f t="shared" ref="D13:G13" si="7">D7+D12</f>
        <v>15400</v>
      </c>
      <c r="E13" s="50">
        <f t="shared" si="7"/>
        <v>18200</v>
      </c>
      <c r="F13" s="50">
        <f t="shared" si="7"/>
        <v>22400</v>
      </c>
      <c r="G13" s="50">
        <f t="shared" si="7"/>
        <v>28000</v>
      </c>
    </row>
    <row r="14" spans="2:9" x14ac:dyDescent="0.2">
      <c r="B14" s="30" t="s">
        <v>11</v>
      </c>
      <c r="C14" s="59">
        <f>C13/C7</f>
        <v>0.58947368421052626</v>
      </c>
      <c r="D14" s="59">
        <f t="shared" ref="D14:G14" si="8">D13/D7</f>
        <v>0.58947368421052626</v>
      </c>
      <c r="E14" s="59">
        <f t="shared" si="8"/>
        <v>0.58947368421052626</v>
      </c>
      <c r="F14" s="59">
        <f t="shared" si="8"/>
        <v>0.58947368421052626</v>
      </c>
      <c r="G14" s="59">
        <f t="shared" si="8"/>
        <v>0.58947368421052626</v>
      </c>
    </row>
    <row r="15" spans="2:9" x14ac:dyDescent="0.2">
      <c r="B15" s="26" t="s">
        <v>12</v>
      </c>
      <c r="C15" s="37"/>
      <c r="D15" s="37"/>
      <c r="E15" s="37"/>
      <c r="F15" s="37"/>
      <c r="G15" s="37"/>
    </row>
    <row r="16" spans="2:9" x14ac:dyDescent="0.2">
      <c r="B16" s="27" t="s">
        <v>13</v>
      </c>
      <c r="C16" s="57">
        <f>-C$5*C42</f>
        <v>-3750</v>
      </c>
      <c r="D16" s="57">
        <f t="shared" ref="D16:G16" si="9">-D$5*D42</f>
        <v>-4125</v>
      </c>
      <c r="E16" s="57">
        <f t="shared" si="9"/>
        <v>-4875</v>
      </c>
      <c r="F16" s="57">
        <f t="shared" si="9"/>
        <v>-6000</v>
      </c>
      <c r="G16" s="57">
        <f t="shared" si="9"/>
        <v>-7500</v>
      </c>
    </row>
    <row r="17" spans="2:7" x14ac:dyDescent="0.2">
      <c r="B17" s="27" t="s">
        <v>14</v>
      </c>
      <c r="C17" s="57">
        <f t="shared" ref="C17:G18" si="10">-C$5*C43</f>
        <v>-1250</v>
      </c>
      <c r="D17" s="57">
        <f t="shared" si="10"/>
        <v>-1375</v>
      </c>
      <c r="E17" s="57">
        <f t="shared" si="10"/>
        <v>-1625</v>
      </c>
      <c r="F17" s="57">
        <f t="shared" si="10"/>
        <v>-2000</v>
      </c>
      <c r="G17" s="57">
        <f t="shared" si="10"/>
        <v>-2500</v>
      </c>
    </row>
    <row r="18" spans="2:7" x14ac:dyDescent="0.2">
      <c r="B18" s="27" t="s">
        <v>15</v>
      </c>
      <c r="C18" s="57">
        <f t="shared" si="10"/>
        <v>-1250</v>
      </c>
      <c r="D18" s="57">
        <f t="shared" si="10"/>
        <v>-1375</v>
      </c>
      <c r="E18" s="57">
        <f t="shared" si="10"/>
        <v>-1625</v>
      </c>
      <c r="F18" s="57">
        <f t="shared" si="10"/>
        <v>-2000</v>
      </c>
      <c r="G18" s="57">
        <f t="shared" si="10"/>
        <v>-2500</v>
      </c>
    </row>
    <row r="19" spans="2:7" x14ac:dyDescent="0.2">
      <c r="B19" s="28" t="s">
        <v>16</v>
      </c>
      <c r="C19" s="57">
        <f>SUM(C16:C18)</f>
        <v>-6250</v>
      </c>
      <c r="D19" s="57">
        <f t="shared" ref="D19:G19" si="11">SUM(D16:D18)</f>
        <v>-6875</v>
      </c>
      <c r="E19" s="57">
        <f t="shared" si="11"/>
        <v>-8125</v>
      </c>
      <c r="F19" s="57">
        <f t="shared" si="11"/>
        <v>-10000</v>
      </c>
      <c r="G19" s="57">
        <f t="shared" si="11"/>
        <v>-12500</v>
      </c>
    </row>
    <row r="20" spans="2:7" x14ac:dyDescent="0.2">
      <c r="B20" s="31" t="s">
        <v>17</v>
      </c>
      <c r="C20" s="50">
        <f>C13+C19</f>
        <v>7750</v>
      </c>
      <c r="D20" s="50">
        <f t="shared" ref="D20:G20" si="12">D13+D19</f>
        <v>8525</v>
      </c>
      <c r="E20" s="50">
        <f t="shared" si="12"/>
        <v>10075</v>
      </c>
      <c r="F20" s="50">
        <f t="shared" si="12"/>
        <v>12400</v>
      </c>
      <c r="G20" s="50">
        <f t="shared" si="12"/>
        <v>15500</v>
      </c>
    </row>
    <row r="21" spans="2:7" ht="15.75" customHeight="1" x14ac:dyDescent="0.2">
      <c r="B21" s="28" t="s">
        <v>18</v>
      </c>
      <c r="C21" s="57">
        <f>-'Fixed Assets'!D15</f>
        <v>-4952.3809523809523</v>
      </c>
      <c r="D21" s="57">
        <f>-'Fixed Assets'!E15</f>
        <v>-4952.3809523809523</v>
      </c>
      <c r="E21" s="57">
        <f>-'Fixed Assets'!F15</f>
        <v>-4952.3809523809523</v>
      </c>
      <c r="F21" s="57">
        <f>-'Fixed Assets'!G15</f>
        <v>-4952.3809523809523</v>
      </c>
      <c r="G21" s="57">
        <f>-'Fixed Assets'!H15</f>
        <v>-2952.3809523809523</v>
      </c>
    </row>
    <row r="22" spans="2:7" ht="15.75" customHeight="1" x14ac:dyDescent="0.2">
      <c r="B22" s="31" t="s">
        <v>19</v>
      </c>
      <c r="C22" s="50">
        <f>SUM(C20:C21)</f>
        <v>2797.6190476190477</v>
      </c>
      <c r="D22" s="50">
        <f t="shared" ref="D22:G22" si="13">SUM(D20:D21)</f>
        <v>3572.6190476190477</v>
      </c>
      <c r="E22" s="50">
        <f t="shared" si="13"/>
        <v>5122.6190476190477</v>
      </c>
      <c r="F22" s="50">
        <f t="shared" si="13"/>
        <v>7447.6190476190477</v>
      </c>
      <c r="G22" s="50">
        <f t="shared" si="13"/>
        <v>12547.619047619048</v>
      </c>
    </row>
    <row r="23" spans="2:7" ht="15.75" customHeight="1" x14ac:dyDescent="0.2">
      <c r="B23" s="28" t="s">
        <v>20</v>
      </c>
      <c r="C23" s="57">
        <f>-'Balance Sheet'!D41</f>
        <v>-665.00000000000011</v>
      </c>
      <c r="D23" s="57">
        <f>-'Balance Sheet'!E41</f>
        <v>-630.00000000000011</v>
      </c>
      <c r="E23" s="57">
        <f>-'Balance Sheet'!F41</f>
        <v>-927.50000000000011</v>
      </c>
      <c r="F23" s="57">
        <f>-'Balance Sheet'!G41</f>
        <v>-875.00000000000011</v>
      </c>
      <c r="G23" s="57">
        <f>-'Balance Sheet'!H41</f>
        <v>-822.50000000000011</v>
      </c>
    </row>
    <row r="24" spans="2:7" ht="15.75" customHeight="1" x14ac:dyDescent="0.2">
      <c r="B24" s="31" t="s">
        <v>21</v>
      </c>
      <c r="C24" s="50">
        <f>SUM(C22:C23)</f>
        <v>2132.6190476190477</v>
      </c>
      <c r="D24" s="50">
        <f t="shared" ref="D24:G24" si="14">SUM(D22:D23)</f>
        <v>2942.6190476190477</v>
      </c>
      <c r="E24" s="50">
        <f t="shared" si="14"/>
        <v>4195.1190476190477</v>
      </c>
      <c r="F24" s="50">
        <f t="shared" si="14"/>
        <v>6572.6190476190477</v>
      </c>
      <c r="G24" s="50">
        <f t="shared" si="14"/>
        <v>11725.119047619048</v>
      </c>
    </row>
    <row r="25" spans="2:7" ht="15.75" customHeight="1" x14ac:dyDescent="0.2">
      <c r="B25" s="28" t="s">
        <v>22</v>
      </c>
      <c r="C25" s="57">
        <f>-C24*C46</f>
        <v>-447.85</v>
      </c>
      <c r="D25" s="57">
        <f t="shared" ref="D25:G25" si="15">-D24*D46</f>
        <v>-617.95000000000005</v>
      </c>
      <c r="E25" s="57">
        <f t="shared" si="15"/>
        <v>-880.97500000000002</v>
      </c>
      <c r="F25" s="57">
        <f t="shared" si="15"/>
        <v>-1380.25</v>
      </c>
      <c r="G25" s="57">
        <f t="shared" si="15"/>
        <v>-2462.2750000000001</v>
      </c>
    </row>
    <row r="26" spans="2:7" ht="15.75" customHeight="1" x14ac:dyDescent="0.2">
      <c r="B26" s="31" t="s">
        <v>23</v>
      </c>
      <c r="C26" s="60">
        <f>SUM(C24:C25)</f>
        <v>1684.7690476190478</v>
      </c>
      <c r="D26" s="60">
        <f t="shared" ref="D26:G26" si="16">SUM(D24:D25)</f>
        <v>2324.6690476190479</v>
      </c>
      <c r="E26" s="60">
        <f t="shared" si="16"/>
        <v>3314.1440476190478</v>
      </c>
      <c r="F26" s="60">
        <f t="shared" si="16"/>
        <v>5192.3690476190477</v>
      </c>
      <c r="G26" s="60">
        <f t="shared" si="16"/>
        <v>9262.8440476190481</v>
      </c>
    </row>
    <row r="27" spans="2:7" ht="15.75" customHeight="1" x14ac:dyDescent="0.2">
      <c r="B27" s="28"/>
      <c r="C27" s="57"/>
      <c r="D27" s="57"/>
      <c r="E27" s="57"/>
      <c r="F27" s="57"/>
      <c r="G27" s="57"/>
    </row>
    <row r="28" spans="2:7" ht="15.75" customHeight="1" x14ac:dyDescent="0.2">
      <c r="B28" s="30" t="s">
        <v>24</v>
      </c>
      <c r="C28" s="59">
        <f>C26/C7</f>
        <v>7.0937644110275699E-2</v>
      </c>
      <c r="D28" s="59">
        <f t="shared" ref="D28:G28" si="17">D26/D7</f>
        <v>8.8982547277284135E-2</v>
      </c>
      <c r="E28" s="59">
        <f t="shared" si="17"/>
        <v>0.10734069789859264</v>
      </c>
      <c r="F28" s="59">
        <f t="shared" si="17"/>
        <v>0.13664129072681705</v>
      </c>
      <c r="G28" s="59">
        <f t="shared" si="17"/>
        <v>0.19500724310776943</v>
      </c>
    </row>
    <row r="29" spans="2:7" ht="15.75" customHeight="1" x14ac:dyDescent="0.2">
      <c r="B29" s="35"/>
      <c r="C29" s="35"/>
      <c r="D29" s="35"/>
      <c r="E29" s="35"/>
      <c r="F29" s="35"/>
      <c r="G29" s="35"/>
    </row>
    <row r="30" spans="2:7" ht="15.75" customHeight="1" x14ac:dyDescent="0.2">
      <c r="B30" s="6" t="s">
        <v>25</v>
      </c>
      <c r="C30" s="7"/>
      <c r="D30" s="7"/>
      <c r="E30" s="7"/>
      <c r="F30" s="7"/>
      <c r="G30" s="7"/>
    </row>
    <row r="31" spans="2:7" ht="15.75" customHeight="1" x14ac:dyDescent="0.2">
      <c r="B31" s="7" t="s">
        <v>1</v>
      </c>
      <c r="C31" s="7"/>
      <c r="D31" s="7"/>
      <c r="E31" s="7"/>
      <c r="F31" s="7"/>
      <c r="G31" s="7"/>
    </row>
    <row r="32" spans="2:7" ht="15.75" customHeight="1" x14ac:dyDescent="0.2">
      <c r="B32" s="32" t="s">
        <v>26</v>
      </c>
      <c r="C32" s="9">
        <v>5000</v>
      </c>
      <c r="D32" s="9">
        <v>5500</v>
      </c>
      <c r="E32" s="9">
        <v>6500</v>
      </c>
      <c r="F32" s="9">
        <v>8000</v>
      </c>
      <c r="G32" s="9">
        <v>10000</v>
      </c>
    </row>
    <row r="33" spans="2:7" ht="15.75" customHeight="1" x14ac:dyDescent="0.2">
      <c r="B33" s="32" t="s">
        <v>27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</row>
    <row r="34" spans="2:7" ht="15.75" customHeight="1" x14ac:dyDescent="0.2">
      <c r="B34" s="32" t="str">
        <f>B6&amp; " as % of Revenue"</f>
        <v>Discounts as % of Revenue</v>
      </c>
      <c r="C34" s="11">
        <v>0.05</v>
      </c>
      <c r="D34" s="11">
        <v>0.05</v>
      </c>
      <c r="E34" s="11">
        <v>0.05</v>
      </c>
      <c r="F34" s="11">
        <v>0.05</v>
      </c>
      <c r="G34" s="11">
        <v>0.05</v>
      </c>
    </row>
    <row r="35" spans="2:7" ht="15.75" customHeight="1" x14ac:dyDescent="0.2">
      <c r="B35" s="7"/>
      <c r="C35" s="12"/>
      <c r="D35" s="12"/>
      <c r="E35" s="12"/>
      <c r="F35" s="12"/>
      <c r="G35" s="12"/>
    </row>
    <row r="36" spans="2:7" ht="15.75" customHeight="1" x14ac:dyDescent="0.2">
      <c r="B36" s="7" t="s">
        <v>5</v>
      </c>
      <c r="C36" s="12"/>
      <c r="D36" s="12"/>
      <c r="E36" s="12"/>
      <c r="F36" s="12"/>
      <c r="G36" s="12"/>
    </row>
    <row r="37" spans="2:7" ht="15.75" customHeight="1" x14ac:dyDescent="0.2">
      <c r="B37" s="33" t="str">
        <f>B9&amp; " as % of Revenue"</f>
        <v>Raw Materials as % of Revenue</v>
      </c>
      <c r="C37" s="11">
        <v>0.3</v>
      </c>
      <c r="D37" s="11">
        <v>0.3</v>
      </c>
      <c r="E37" s="11">
        <v>0.3</v>
      </c>
      <c r="F37" s="11">
        <v>0.3</v>
      </c>
      <c r="G37" s="11">
        <v>0.3</v>
      </c>
    </row>
    <row r="38" spans="2:7" ht="15.75" customHeight="1" x14ac:dyDescent="0.2">
      <c r="B38" s="32" t="str">
        <f>B10&amp; " as % of Revenue"</f>
        <v>Fulfillment as % of Revenue</v>
      </c>
      <c r="C38" s="11">
        <v>7.0000000000000007E-2</v>
      </c>
      <c r="D38" s="11">
        <v>7.0000000000000007E-2</v>
      </c>
      <c r="E38" s="11">
        <v>7.0000000000000007E-2</v>
      </c>
      <c r="F38" s="11">
        <v>7.0000000000000007E-2</v>
      </c>
      <c r="G38" s="11">
        <v>7.0000000000000007E-2</v>
      </c>
    </row>
    <row r="39" spans="2:7" ht="15.75" customHeight="1" x14ac:dyDescent="0.2">
      <c r="B39" s="32" t="str">
        <f>B11&amp; " as % of Revenue"</f>
        <v>Transaction Fees as % of Revenue</v>
      </c>
      <c r="C39" s="11">
        <v>0.02</v>
      </c>
      <c r="D39" s="11">
        <v>0.02</v>
      </c>
      <c r="E39" s="11">
        <v>0.02</v>
      </c>
      <c r="F39" s="11">
        <v>0.02</v>
      </c>
      <c r="G39" s="11">
        <v>0.02</v>
      </c>
    </row>
    <row r="40" spans="2:7" ht="15.75" customHeight="1" x14ac:dyDescent="0.2">
      <c r="B40" s="7"/>
      <c r="C40" s="12"/>
      <c r="D40" s="12"/>
      <c r="E40" s="12"/>
      <c r="F40" s="12"/>
      <c r="G40" s="12"/>
    </row>
    <row r="41" spans="2:7" ht="15.75" customHeight="1" x14ac:dyDescent="0.2">
      <c r="B41" s="7" t="s">
        <v>12</v>
      </c>
      <c r="C41" s="12"/>
      <c r="D41" s="12"/>
      <c r="E41" s="12"/>
      <c r="F41" s="12"/>
      <c r="G41" s="12"/>
    </row>
    <row r="42" spans="2:7" ht="15.75" customHeight="1" x14ac:dyDescent="0.2">
      <c r="B42" s="32" t="str">
        <f>B16&amp; " as % of Revenue"</f>
        <v>Labor as % of Revenue</v>
      </c>
      <c r="C42" s="11">
        <v>0.15</v>
      </c>
      <c r="D42" s="11">
        <v>0.15</v>
      </c>
      <c r="E42" s="11">
        <v>0.15</v>
      </c>
      <c r="F42" s="11">
        <v>0.15</v>
      </c>
      <c r="G42" s="11">
        <v>0.15</v>
      </c>
    </row>
    <row r="43" spans="2:7" ht="15.75" customHeight="1" x14ac:dyDescent="0.2">
      <c r="B43" s="32" t="str">
        <f>B17&amp; " as % of Revenue"</f>
        <v>Marketing as % of Revenue</v>
      </c>
      <c r="C43" s="11">
        <v>0.05</v>
      </c>
      <c r="D43" s="11">
        <v>0.05</v>
      </c>
      <c r="E43" s="11">
        <v>0.05</v>
      </c>
      <c r="F43" s="11">
        <v>0.05</v>
      </c>
      <c r="G43" s="11">
        <v>0.05</v>
      </c>
    </row>
    <row r="44" spans="2:7" ht="15.75" customHeight="1" x14ac:dyDescent="0.2">
      <c r="B44" s="32" t="str">
        <f>B18&amp; " as % of Revenue"</f>
        <v>SGA &amp; Other as % of Revenue</v>
      </c>
      <c r="C44" s="11">
        <v>0.05</v>
      </c>
      <c r="D44" s="11">
        <v>0.05</v>
      </c>
      <c r="E44" s="11">
        <v>0.05</v>
      </c>
      <c r="F44" s="11">
        <v>0.05</v>
      </c>
      <c r="G44" s="11">
        <v>0.05</v>
      </c>
    </row>
    <row r="45" spans="2:7" ht="15.75" customHeight="1" x14ac:dyDescent="0.2">
      <c r="B45" s="7"/>
      <c r="C45" s="11"/>
      <c r="D45" s="11"/>
      <c r="E45" s="11"/>
      <c r="F45" s="11"/>
      <c r="G45" s="11"/>
    </row>
    <row r="46" spans="2:7" ht="15.75" customHeight="1" x14ac:dyDescent="0.2">
      <c r="B46" s="7" t="s">
        <v>28</v>
      </c>
      <c r="C46" s="11">
        <v>0.21</v>
      </c>
      <c r="D46" s="11">
        <v>0.21</v>
      </c>
      <c r="E46" s="11">
        <v>0.21</v>
      </c>
      <c r="F46" s="11">
        <v>0.21</v>
      </c>
      <c r="G46" s="11">
        <v>0.21</v>
      </c>
    </row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999"/>
  <sheetViews>
    <sheetView showGridLines="0" workbookViewId="0">
      <selection activeCell="D5" sqref="D5:H5"/>
    </sheetView>
  </sheetViews>
  <sheetFormatPr baseColWidth="10" defaultColWidth="14.5" defaultRowHeight="15" customHeight="1" x14ac:dyDescent="0.2"/>
  <cols>
    <col min="1" max="1" width="8.83203125" customWidth="1"/>
    <col min="2" max="2" width="30.33203125" customWidth="1"/>
    <col min="3" max="3" width="10.83203125" customWidth="1"/>
    <col min="4" max="8" width="10.5" customWidth="1"/>
    <col min="9" max="26" width="8.83203125" customWidth="1"/>
  </cols>
  <sheetData>
    <row r="2" spans="2:8" x14ac:dyDescent="0.2">
      <c r="B2" s="1" t="s">
        <v>29</v>
      </c>
      <c r="C2" s="13" t="s">
        <v>30</v>
      </c>
      <c r="D2" s="1"/>
      <c r="E2" s="1"/>
      <c r="F2" s="1"/>
      <c r="G2" s="1"/>
      <c r="H2" s="1"/>
    </row>
    <row r="3" spans="2:8" x14ac:dyDescent="0.2">
      <c r="B3" s="2" t="s">
        <v>0</v>
      </c>
      <c r="C3" s="43">
        <v>44561</v>
      </c>
      <c r="D3" s="44">
        <f t="shared" ref="D3:H3" si="0">EDATE(C3,12)</f>
        <v>44926</v>
      </c>
      <c r="E3" s="44">
        <f t="shared" si="0"/>
        <v>45291</v>
      </c>
      <c r="F3" s="44">
        <f t="shared" si="0"/>
        <v>45657</v>
      </c>
      <c r="G3" s="44">
        <f t="shared" si="0"/>
        <v>46022</v>
      </c>
      <c r="H3" s="44">
        <f t="shared" si="0"/>
        <v>46387</v>
      </c>
    </row>
    <row r="4" spans="2:8" x14ac:dyDescent="0.2">
      <c r="B4" s="3" t="s">
        <v>31</v>
      </c>
      <c r="C4" s="53"/>
      <c r="D4" s="53"/>
      <c r="E4" s="53"/>
      <c r="F4" s="53"/>
      <c r="G4" s="53"/>
      <c r="H4" s="53"/>
    </row>
    <row r="5" spans="2:8" x14ac:dyDescent="0.2">
      <c r="B5" s="39" t="s">
        <v>32</v>
      </c>
      <c r="C5" s="14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x14ac:dyDescent="0.2">
      <c r="B6" s="45" t="s">
        <v>33</v>
      </c>
      <c r="C6" s="14">
        <v>150</v>
      </c>
      <c r="D6" s="5">
        <f>D33*D31</f>
        <v>237.5</v>
      </c>
      <c r="E6" s="5">
        <f t="shared" ref="E6:H6" si="1">E33*E31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x14ac:dyDescent="0.2">
      <c r="B7" s="29" t="s">
        <v>34</v>
      </c>
      <c r="C7" s="50">
        <f>SUM(C5:C6)</f>
        <v>5150</v>
      </c>
      <c r="D7" s="50">
        <f t="shared" ref="D7:H7" si="2">SUM(D5:D6)</f>
        <v>-2634.1776836158188</v>
      </c>
      <c r="E7" s="50">
        <f t="shared" si="2"/>
        <v>4180.7395480225996</v>
      </c>
      <c r="F7" s="50">
        <f t="shared" si="2"/>
        <v>16772.999011299435</v>
      </c>
      <c r="G7" s="50">
        <f t="shared" si="2"/>
        <v>21281.350706214689</v>
      </c>
      <c r="H7" s="50">
        <f t="shared" si="2"/>
        <v>32898.04463276836</v>
      </c>
    </row>
    <row r="8" spans="2:8" x14ac:dyDescent="0.2">
      <c r="B8" s="3" t="s">
        <v>35</v>
      </c>
      <c r="C8" s="36"/>
      <c r="D8" s="36"/>
      <c r="E8" s="36"/>
      <c r="F8" s="36"/>
      <c r="G8" s="36"/>
      <c r="H8" s="36"/>
    </row>
    <row r="9" spans="2:8" x14ac:dyDescent="0.2">
      <c r="B9" s="39" t="s">
        <v>36</v>
      </c>
      <c r="C9" s="14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x14ac:dyDescent="0.2">
      <c r="B10" s="39" t="s">
        <v>37</v>
      </c>
      <c r="C10" s="14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x14ac:dyDescent="0.2">
      <c r="B11" s="3" t="s">
        <v>38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x14ac:dyDescent="0.2">
      <c r="B12" s="34" t="s">
        <v>39</v>
      </c>
      <c r="C12" s="46">
        <f>C11</f>
        <v>8000</v>
      </c>
      <c r="D12" s="46">
        <f t="shared" ref="D12:H12" si="4">D11</f>
        <v>17047.619047619046</v>
      </c>
      <c r="E12" s="46">
        <f t="shared" si="4"/>
        <v>12095.238095238095</v>
      </c>
      <c r="F12" s="46">
        <f t="shared" si="4"/>
        <v>7142.8571428571449</v>
      </c>
      <c r="G12" s="46">
        <f t="shared" si="4"/>
        <v>7190.4761904761908</v>
      </c>
      <c r="H12" s="46">
        <f t="shared" si="4"/>
        <v>4238.0952380952367</v>
      </c>
    </row>
    <row r="13" spans="2:8" x14ac:dyDescent="0.2">
      <c r="B13" s="41" t="s">
        <v>40</v>
      </c>
      <c r="C13" s="48">
        <f>C7+C12</f>
        <v>13150</v>
      </c>
      <c r="D13" s="48">
        <f t="shared" ref="D13:H13" si="5">D7+D12</f>
        <v>14413.441364003227</v>
      </c>
      <c r="E13" s="48">
        <f t="shared" si="5"/>
        <v>16275.977643260696</v>
      </c>
      <c r="F13" s="48">
        <f t="shared" si="5"/>
        <v>23915.85615415658</v>
      </c>
      <c r="G13" s="48">
        <f t="shared" si="5"/>
        <v>28471.82689669088</v>
      </c>
      <c r="H13" s="48">
        <f t="shared" si="5"/>
        <v>37136.139870863597</v>
      </c>
    </row>
    <row r="14" spans="2:8" x14ac:dyDescent="0.2">
      <c r="B14" s="3" t="s">
        <v>41</v>
      </c>
      <c r="C14" s="36"/>
      <c r="D14" s="36"/>
      <c r="E14" s="36"/>
      <c r="F14" s="36"/>
      <c r="G14" s="36"/>
      <c r="H14" s="36"/>
    </row>
    <row r="15" spans="2:8" x14ac:dyDescent="0.2">
      <c r="B15" s="39" t="s">
        <v>42</v>
      </c>
      <c r="C15" s="15">
        <v>200</v>
      </c>
      <c r="D15" s="5">
        <f>D34*D32</f>
        <v>220.33898305084745</v>
      </c>
      <c r="E15" s="5">
        <f t="shared" ref="E15:H15" si="6">E34*E32</f>
        <v>242.37288135593221</v>
      </c>
      <c r="F15" s="5">
        <f t="shared" si="6"/>
        <v>286.4406779661017</v>
      </c>
      <c r="G15" s="5">
        <f t="shared" si="6"/>
        <v>352.54237288135596</v>
      </c>
      <c r="H15" s="5">
        <f t="shared" si="6"/>
        <v>440.67796610169489</v>
      </c>
    </row>
    <row r="16" spans="2:8" x14ac:dyDescent="0.2">
      <c r="B16" s="39" t="s">
        <v>43</v>
      </c>
      <c r="C16" s="15">
        <v>100</v>
      </c>
      <c r="D16" s="5">
        <f>D35*D31</f>
        <v>158.33333333333334</v>
      </c>
      <c r="E16" s="5">
        <f t="shared" ref="E16:H16" si="7">E35*E31</f>
        <v>174.16666666666669</v>
      </c>
      <c r="F16" s="5">
        <f t="shared" si="7"/>
        <v>205.83333333333334</v>
      </c>
      <c r="G16" s="5">
        <f t="shared" si="7"/>
        <v>253.33333333333334</v>
      </c>
      <c r="H16" s="5">
        <f t="shared" si="7"/>
        <v>316.66666666666669</v>
      </c>
    </row>
    <row r="17" spans="2:8" x14ac:dyDescent="0.2">
      <c r="B17" s="29" t="s">
        <v>44</v>
      </c>
      <c r="C17" s="29">
        <f>SUM(C15:C16)</f>
        <v>300</v>
      </c>
      <c r="D17" s="50">
        <f>SUM(D15:D16)</f>
        <v>378.67231638418082</v>
      </c>
      <c r="E17" s="55">
        <f t="shared" ref="E17:H17" si="8">SUM(E15:E16)</f>
        <v>416.53954802259886</v>
      </c>
      <c r="F17" s="55">
        <f t="shared" si="8"/>
        <v>492.27401129943507</v>
      </c>
      <c r="G17" s="55">
        <f t="shared" si="8"/>
        <v>605.87570621468933</v>
      </c>
      <c r="H17" s="55">
        <f t="shared" si="8"/>
        <v>757.34463276836163</v>
      </c>
    </row>
    <row r="18" spans="2:8" x14ac:dyDescent="0.2">
      <c r="B18" s="3" t="s">
        <v>45</v>
      </c>
      <c r="C18" s="36"/>
      <c r="D18" s="36"/>
      <c r="E18" s="36"/>
      <c r="F18" s="36"/>
      <c r="G18" s="36"/>
      <c r="H18" s="36"/>
    </row>
    <row r="19" spans="2:8" x14ac:dyDescent="0.2">
      <c r="B19" s="4" t="s">
        <v>46</v>
      </c>
      <c r="C19" s="14">
        <v>10000</v>
      </c>
      <c r="D19" s="5">
        <f>C19+D38-D39</f>
        <v>9500</v>
      </c>
      <c r="E19" s="5">
        <f t="shared" ref="E19:H19" si="9">D19+E38-E39</f>
        <v>9000</v>
      </c>
      <c r="F19" s="5">
        <f t="shared" si="9"/>
        <v>13250</v>
      </c>
      <c r="G19" s="5">
        <f t="shared" si="9"/>
        <v>12500</v>
      </c>
      <c r="H19" s="5">
        <f t="shared" si="9"/>
        <v>11750</v>
      </c>
    </row>
    <row r="20" spans="2:8" ht="15.75" customHeight="1" x14ac:dyDescent="0.2">
      <c r="B20" s="49" t="s">
        <v>47</v>
      </c>
      <c r="C20" s="48">
        <f>C19</f>
        <v>10000</v>
      </c>
      <c r="D20" s="48">
        <f t="shared" ref="D20:H20" si="10">D19</f>
        <v>9500</v>
      </c>
      <c r="E20" s="48">
        <f t="shared" si="10"/>
        <v>9000</v>
      </c>
      <c r="F20" s="48">
        <f t="shared" si="10"/>
        <v>13250</v>
      </c>
      <c r="G20" s="48">
        <f t="shared" si="10"/>
        <v>12500</v>
      </c>
      <c r="H20" s="48">
        <f t="shared" si="10"/>
        <v>11750</v>
      </c>
    </row>
    <row r="21" spans="2:8" ht="15.75" customHeight="1" x14ac:dyDescent="0.2">
      <c r="B21" s="41" t="s">
        <v>48</v>
      </c>
      <c r="C21" s="48">
        <f>C20+C17</f>
        <v>10300</v>
      </c>
      <c r="D21" s="48">
        <f t="shared" ref="D21:H21" si="11">D20+D17</f>
        <v>9878.6723163841816</v>
      </c>
      <c r="E21" s="48">
        <f t="shared" si="11"/>
        <v>9416.5395480225998</v>
      </c>
      <c r="F21" s="48">
        <f t="shared" si="11"/>
        <v>13742.274011299434</v>
      </c>
      <c r="G21" s="48">
        <f t="shared" si="11"/>
        <v>13105.875706214689</v>
      </c>
      <c r="H21" s="48">
        <f t="shared" si="11"/>
        <v>12507.344632768361</v>
      </c>
    </row>
    <row r="22" spans="2:8" ht="15.75" customHeight="1" x14ac:dyDescent="0.2">
      <c r="B22" s="3" t="s">
        <v>49</v>
      </c>
      <c r="C22" s="36"/>
      <c r="D22" s="36"/>
      <c r="E22" s="36"/>
      <c r="F22" s="36"/>
      <c r="G22" s="36"/>
      <c r="H22" s="36"/>
    </row>
    <row r="23" spans="2:8" ht="15.75" customHeight="1" x14ac:dyDescent="0.2">
      <c r="B23" s="39" t="s">
        <v>50</v>
      </c>
      <c r="C23" s="14">
        <v>300</v>
      </c>
      <c r="D23" s="5">
        <f>C23</f>
        <v>300</v>
      </c>
      <c r="E23" s="5">
        <f t="shared" ref="E23:H23" si="12">D23</f>
        <v>300</v>
      </c>
      <c r="F23" s="5">
        <f t="shared" si="12"/>
        <v>300</v>
      </c>
      <c r="G23" s="5">
        <f t="shared" si="12"/>
        <v>300</v>
      </c>
      <c r="H23" s="5">
        <f t="shared" si="12"/>
        <v>300</v>
      </c>
    </row>
    <row r="24" spans="2:8" ht="15.75" customHeight="1" x14ac:dyDescent="0.2">
      <c r="B24" s="39" t="s">
        <v>51</v>
      </c>
      <c r="C24" s="14">
        <v>2550</v>
      </c>
      <c r="D24" s="5">
        <f>C24+'Income Statement'!C26</f>
        <v>4234.7690476190473</v>
      </c>
      <c r="E24" s="5">
        <f>D24+'Income Statement'!D26</f>
        <v>6559.4380952380952</v>
      </c>
      <c r="F24" s="5">
        <f>E24+'Income Statement'!E26</f>
        <v>9873.5821428571435</v>
      </c>
      <c r="G24" s="5">
        <f>F24+'Income Statement'!F26</f>
        <v>15065.951190476191</v>
      </c>
      <c r="H24" s="5">
        <f>G24+'Income Statement'!G26</f>
        <v>24328.795238095241</v>
      </c>
    </row>
    <row r="25" spans="2:8" ht="15.75" customHeight="1" x14ac:dyDescent="0.2">
      <c r="B25" s="34" t="s">
        <v>52</v>
      </c>
      <c r="C25" s="46">
        <f>SUM(C23:C24)</f>
        <v>2850</v>
      </c>
      <c r="D25" s="46">
        <f t="shared" ref="D25:H25" si="13">SUM(D23:D24)</f>
        <v>4534.7690476190473</v>
      </c>
      <c r="E25" s="46">
        <f t="shared" si="13"/>
        <v>6859.4380952380952</v>
      </c>
      <c r="F25" s="46">
        <f t="shared" si="13"/>
        <v>10173.582142857143</v>
      </c>
      <c r="G25" s="46">
        <f t="shared" si="13"/>
        <v>15365.951190476191</v>
      </c>
      <c r="H25" s="46">
        <f t="shared" si="13"/>
        <v>24628.795238095241</v>
      </c>
    </row>
    <row r="26" spans="2:8" ht="15.75" customHeight="1" x14ac:dyDescent="0.2">
      <c r="B26" s="40" t="s">
        <v>53</v>
      </c>
      <c r="C26" s="47">
        <f>C21+C25</f>
        <v>13150</v>
      </c>
      <c r="D26" s="47">
        <f t="shared" ref="D26:H26" si="14">D21+D25</f>
        <v>14413.441364003229</v>
      </c>
      <c r="E26" s="47">
        <f t="shared" si="14"/>
        <v>16275.977643260696</v>
      </c>
      <c r="F26" s="47">
        <f t="shared" si="14"/>
        <v>23915.85615415658</v>
      </c>
      <c r="G26" s="47">
        <f t="shared" si="14"/>
        <v>28471.82689669088</v>
      </c>
      <c r="H26" s="47">
        <f t="shared" si="14"/>
        <v>37136.139870863604</v>
      </c>
    </row>
    <row r="27" spans="2:8" ht="15.75" customHeight="1" x14ac:dyDescent="0.2"/>
    <row r="28" spans="2:8" ht="15.75" customHeight="1" x14ac:dyDescent="0.2">
      <c r="B28" s="3" t="s">
        <v>54</v>
      </c>
      <c r="C28" s="5">
        <f t="shared" ref="C28:H28" si="15">C13-C26</f>
        <v>0</v>
      </c>
      <c r="D28" s="5">
        <f t="shared" si="15"/>
        <v>0</v>
      </c>
      <c r="E28" s="5">
        <f t="shared" si="15"/>
        <v>0</v>
      </c>
      <c r="F28" s="5">
        <f t="shared" si="15"/>
        <v>0</v>
      </c>
      <c r="G28" s="5">
        <f t="shared" si="15"/>
        <v>0</v>
      </c>
      <c r="H28" s="5">
        <f t="shared" si="15"/>
        <v>0</v>
      </c>
    </row>
    <row r="29" spans="2:8" ht="15.75" customHeight="1" x14ac:dyDescent="0.2"/>
    <row r="30" spans="2:8" ht="15.75" customHeight="1" x14ac:dyDescent="0.2">
      <c r="B30" s="6" t="s">
        <v>25</v>
      </c>
      <c r="C30" s="7"/>
      <c r="D30" s="7"/>
      <c r="E30" s="7"/>
      <c r="F30" s="7"/>
      <c r="G30" s="7"/>
      <c r="H30" s="7"/>
    </row>
    <row r="31" spans="2:8" ht="15.75" customHeight="1" x14ac:dyDescent="0.2">
      <c r="B31" s="7" t="s">
        <v>4</v>
      </c>
      <c r="C31" s="9">
        <v>15000</v>
      </c>
      <c r="D31" s="16">
        <f>'Income Statement'!C7</f>
        <v>23750</v>
      </c>
      <c r="E31" s="16">
        <f>'Income Statement'!D7</f>
        <v>26125</v>
      </c>
      <c r="F31" s="16">
        <f>'Income Statement'!E7</f>
        <v>30875</v>
      </c>
      <c r="G31" s="16">
        <f>'Income Statement'!F7</f>
        <v>38000</v>
      </c>
      <c r="H31" s="16">
        <f>'Income Statement'!G7</f>
        <v>47500</v>
      </c>
    </row>
    <row r="32" spans="2:8" ht="15.75" customHeight="1" x14ac:dyDescent="0.2">
      <c r="B32" s="7" t="s">
        <v>55</v>
      </c>
      <c r="C32" s="17">
        <v>8850</v>
      </c>
      <c r="D32" s="54">
        <f>-'Income Statement'!C12</f>
        <v>9750</v>
      </c>
      <c r="E32" s="54">
        <f>-'Income Statement'!D12</f>
        <v>10725</v>
      </c>
      <c r="F32" s="54">
        <f>-'Income Statement'!E12</f>
        <v>12675</v>
      </c>
      <c r="G32" s="54">
        <f>-'Income Statement'!F12</f>
        <v>15600</v>
      </c>
      <c r="H32" s="54">
        <f>-'Income Statement'!G12</f>
        <v>19500</v>
      </c>
    </row>
    <row r="33" spans="2:8" ht="15.75" customHeight="1" x14ac:dyDescent="0.2">
      <c r="B33" s="8" t="str">
        <f>B6&amp; " as % of Revenue"</f>
        <v>Accounts Receivable as % of Revenue</v>
      </c>
      <c r="C33" s="18">
        <f>C6/C31</f>
        <v>0.01</v>
      </c>
      <c r="D33" s="18">
        <f>C33</f>
        <v>0.01</v>
      </c>
      <c r="E33" s="18">
        <f t="shared" ref="E33:H33" si="16">D33</f>
        <v>0.01</v>
      </c>
      <c r="F33" s="18">
        <f t="shared" si="16"/>
        <v>0.01</v>
      </c>
      <c r="G33" s="18">
        <f t="shared" si="16"/>
        <v>0.01</v>
      </c>
      <c r="H33" s="18">
        <f t="shared" si="16"/>
        <v>0.01</v>
      </c>
    </row>
    <row r="34" spans="2:8" ht="15.75" customHeight="1" x14ac:dyDescent="0.2">
      <c r="B34" s="8" t="str">
        <f>B15&amp; " as % of COGS"</f>
        <v>Accounts Payable as % of COGS</v>
      </c>
      <c r="C34" s="18">
        <f>C15/C32</f>
        <v>2.2598870056497175E-2</v>
      </c>
      <c r="D34" s="18">
        <f t="shared" ref="D34:H35" si="17">C34</f>
        <v>2.2598870056497175E-2</v>
      </c>
      <c r="E34" s="18">
        <f t="shared" si="17"/>
        <v>2.2598870056497175E-2</v>
      </c>
      <c r="F34" s="18">
        <f t="shared" si="17"/>
        <v>2.2598870056497175E-2</v>
      </c>
      <c r="G34" s="18">
        <f t="shared" si="17"/>
        <v>2.2598870056497175E-2</v>
      </c>
      <c r="H34" s="18">
        <f t="shared" si="17"/>
        <v>2.2598870056497175E-2</v>
      </c>
    </row>
    <row r="35" spans="2:8" ht="15.75" customHeight="1" x14ac:dyDescent="0.2">
      <c r="B35" s="8" t="str">
        <f>B16&amp; " as % of Revenue"</f>
        <v>Deferred Revenue as % of Revenue</v>
      </c>
      <c r="C35" s="18">
        <f>C16/C31</f>
        <v>6.6666666666666671E-3</v>
      </c>
      <c r="D35" s="18">
        <f t="shared" si="17"/>
        <v>6.6666666666666671E-3</v>
      </c>
      <c r="E35" s="18">
        <f t="shared" si="17"/>
        <v>6.6666666666666671E-3</v>
      </c>
      <c r="F35" s="18">
        <f t="shared" si="17"/>
        <v>6.6666666666666671E-3</v>
      </c>
      <c r="G35" s="18">
        <f t="shared" si="17"/>
        <v>6.6666666666666671E-3</v>
      </c>
      <c r="H35" s="18">
        <f t="shared" si="17"/>
        <v>6.6666666666666671E-3</v>
      </c>
    </row>
    <row r="36" spans="2:8" ht="15.75" customHeight="1" x14ac:dyDescent="0.2">
      <c r="B36" s="7"/>
      <c r="C36" s="7"/>
      <c r="D36" s="7"/>
      <c r="E36" s="7"/>
      <c r="F36" s="7"/>
      <c r="G36" s="7"/>
      <c r="H36" s="7"/>
    </row>
    <row r="37" spans="2:8" ht="15.75" customHeight="1" x14ac:dyDescent="0.2">
      <c r="B37" s="7" t="s">
        <v>46</v>
      </c>
      <c r="C37" s="7"/>
      <c r="D37" s="7"/>
      <c r="E37" s="7"/>
      <c r="F37" s="7"/>
      <c r="G37" s="7"/>
      <c r="H37" s="7"/>
    </row>
    <row r="38" spans="2:8" ht="15.75" customHeight="1" x14ac:dyDescent="0.2">
      <c r="B38" s="8" t="s">
        <v>56</v>
      </c>
      <c r="C38" s="7"/>
      <c r="D38" s="19"/>
      <c r="E38" s="19"/>
      <c r="F38" s="9">
        <v>5000</v>
      </c>
      <c r="G38" s="19"/>
      <c r="H38" s="19"/>
    </row>
    <row r="39" spans="2:8" ht="15.75" customHeight="1" x14ac:dyDescent="0.2">
      <c r="B39" s="8" t="s">
        <v>57</v>
      </c>
      <c r="C39" s="7"/>
      <c r="D39" s="9">
        <v>500</v>
      </c>
      <c r="E39" s="9">
        <v>500</v>
      </c>
      <c r="F39" s="9">
        <v>750</v>
      </c>
      <c r="G39" s="9">
        <v>750</v>
      </c>
      <c r="H39" s="9">
        <v>750</v>
      </c>
    </row>
    <row r="40" spans="2:8" ht="15.75" customHeight="1" x14ac:dyDescent="0.2">
      <c r="B40" s="8" t="s">
        <v>58</v>
      </c>
      <c r="C40" s="7"/>
      <c r="D40" s="11">
        <v>7.0000000000000007E-2</v>
      </c>
      <c r="E40" s="11">
        <v>7.0000000000000007E-2</v>
      </c>
      <c r="F40" s="11">
        <v>7.0000000000000007E-2</v>
      </c>
      <c r="G40" s="11">
        <v>7.0000000000000007E-2</v>
      </c>
      <c r="H40" s="11">
        <v>7.0000000000000007E-2</v>
      </c>
    </row>
    <row r="41" spans="2:8" ht="15.75" customHeight="1" x14ac:dyDescent="0.2">
      <c r="B41" s="8" t="s">
        <v>59</v>
      </c>
      <c r="C41" s="7"/>
      <c r="D41" s="16">
        <f>D40*D20</f>
        <v>665.00000000000011</v>
      </c>
      <c r="E41" s="16">
        <f t="shared" ref="E41:H41" si="18">E40*E20</f>
        <v>630.00000000000011</v>
      </c>
      <c r="F41" s="16">
        <f t="shared" si="18"/>
        <v>927.50000000000011</v>
      </c>
      <c r="G41" s="16">
        <f t="shared" si="18"/>
        <v>875.00000000000011</v>
      </c>
      <c r="H41" s="16">
        <f t="shared" si="18"/>
        <v>822.50000000000011</v>
      </c>
    </row>
    <row r="42" spans="2:8" ht="15.75" customHeight="1" x14ac:dyDescent="0.2"/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F29" sqref="F29"/>
    </sheetView>
  </sheetViews>
  <sheetFormatPr baseColWidth="10" defaultColWidth="14.5" defaultRowHeight="15" customHeight="1" x14ac:dyDescent="0.2"/>
  <cols>
    <col min="1" max="1" width="8.83203125" customWidth="1"/>
    <col min="2" max="2" width="28" customWidth="1"/>
    <col min="3" max="4" width="8.83203125" customWidth="1"/>
    <col min="5" max="5" width="9.1640625" customWidth="1"/>
    <col min="6" max="26" width="8.83203125" customWidth="1"/>
  </cols>
  <sheetData>
    <row r="2" spans="2:7" x14ac:dyDescent="0.2">
      <c r="B2" s="1" t="s">
        <v>60</v>
      </c>
      <c r="C2" s="1"/>
      <c r="D2" s="1"/>
      <c r="E2" s="1"/>
      <c r="F2" s="1"/>
      <c r="G2" s="1"/>
    </row>
    <row r="3" spans="2:7" x14ac:dyDescent="0.2">
      <c r="B3" s="2" t="s">
        <v>0</v>
      </c>
      <c r="C3" s="38">
        <v>44562</v>
      </c>
      <c r="D3" s="38">
        <f t="shared" ref="D3:G3" si="0">EDATE(C3,12)</f>
        <v>44927</v>
      </c>
      <c r="E3" s="38">
        <f t="shared" si="0"/>
        <v>45292</v>
      </c>
      <c r="F3" s="38">
        <f t="shared" si="0"/>
        <v>45658</v>
      </c>
      <c r="G3" s="38">
        <f t="shared" si="0"/>
        <v>46023</v>
      </c>
    </row>
    <row r="4" spans="2:7" x14ac:dyDescent="0.2">
      <c r="B4" s="3" t="s">
        <v>23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x14ac:dyDescent="0.2">
      <c r="B5" s="3" t="s">
        <v>61</v>
      </c>
      <c r="C5" s="36"/>
      <c r="D5" s="36"/>
      <c r="E5" s="36"/>
      <c r="F5" s="36"/>
      <c r="G5" s="36"/>
    </row>
    <row r="6" spans="2:7" x14ac:dyDescent="0.2">
      <c r="B6" s="39" t="s">
        <v>62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x14ac:dyDescent="0.2">
      <c r="B7" s="39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x14ac:dyDescent="0.2">
      <c r="B8" s="39" t="str">
        <f>"Change in "&amp;'Balance Sheet'!B15</f>
        <v>Change in Accounts Payable</v>
      </c>
      <c r="C8" s="5">
        <f>'Balance Sheet'!D15-'Balance Sheet'!C15</f>
        <v>20.338983050847446</v>
      </c>
      <c r="D8" s="5">
        <f>'Balance Sheet'!E15-'Balance Sheet'!D15</f>
        <v>22.033898305084762</v>
      </c>
      <c r="E8" s="5">
        <f>'Balance Sheet'!F15-'Balance Sheet'!E15</f>
        <v>44.067796610169495</v>
      </c>
      <c r="F8" s="5">
        <f>'Balance Sheet'!G15-'Balance Sheet'!F15</f>
        <v>66.101694915254257</v>
      </c>
      <c r="G8" s="5">
        <f>'Balance Sheet'!H15-'Balance Sheet'!G15</f>
        <v>88.135593220338933</v>
      </c>
    </row>
    <row r="9" spans="2:7" x14ac:dyDescent="0.2">
      <c r="B9" s="39" t="str">
        <f>"Change in "&amp;'Balance Sheet'!B16</f>
        <v>Change in Deferred Revenue</v>
      </c>
      <c r="C9" s="5">
        <f>'Balance Sheet'!D16-'Balance Sheet'!C16</f>
        <v>58.333333333333343</v>
      </c>
      <c r="D9" s="5">
        <f>'Balance Sheet'!E16-'Balance Sheet'!D16</f>
        <v>15.833333333333343</v>
      </c>
      <c r="E9" s="5">
        <f>'Balance Sheet'!F16-'Balance Sheet'!E16</f>
        <v>31.666666666666657</v>
      </c>
      <c r="F9" s="5">
        <f>'Balance Sheet'!G16-'Balance Sheet'!F16</f>
        <v>47.5</v>
      </c>
      <c r="G9" s="5">
        <f>'Balance Sheet'!H16-'Balance Sheet'!G16</f>
        <v>63.333333333333343</v>
      </c>
    </row>
    <row r="10" spans="2:7" x14ac:dyDescent="0.2">
      <c r="B10" s="29" t="s">
        <v>63</v>
      </c>
      <c r="C10" s="50">
        <f>SUM(C6:C9)</f>
        <v>4943.553268765133</v>
      </c>
      <c r="D10" s="50">
        <f t="shared" ref="D10:G10" si="1">SUM(D6:D9)</f>
        <v>4966.4981840193705</v>
      </c>
      <c r="E10" s="50">
        <f t="shared" si="1"/>
        <v>4980.6154156577886</v>
      </c>
      <c r="F10" s="50">
        <f t="shared" si="1"/>
        <v>4994.7326472962068</v>
      </c>
      <c r="G10" s="50">
        <f t="shared" si="1"/>
        <v>3008.8498789346245</v>
      </c>
    </row>
    <row r="11" spans="2:7" x14ac:dyDescent="0.2">
      <c r="B11" s="3" t="s">
        <v>64</v>
      </c>
      <c r="C11" s="36"/>
      <c r="D11" s="36"/>
      <c r="E11" s="36"/>
      <c r="F11" s="36"/>
      <c r="G11" s="36"/>
    </row>
    <row r="12" spans="2:7" x14ac:dyDescent="0.2">
      <c r="B12" s="39" t="s">
        <v>65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x14ac:dyDescent="0.2">
      <c r="B13" s="31" t="s">
        <v>66</v>
      </c>
      <c r="C13" s="50">
        <f>C12</f>
        <v>-14000</v>
      </c>
      <c r="D13" s="50">
        <f t="shared" ref="D13:G13" si="2">D12</f>
        <v>0</v>
      </c>
      <c r="E13" s="50">
        <f t="shared" si="2"/>
        <v>0</v>
      </c>
      <c r="F13" s="50">
        <f t="shared" si="2"/>
        <v>-5000</v>
      </c>
      <c r="G13" s="50">
        <f t="shared" si="2"/>
        <v>0</v>
      </c>
    </row>
    <row r="14" spans="2:7" x14ac:dyDescent="0.2">
      <c r="B14" s="3" t="s">
        <v>67</v>
      </c>
      <c r="C14" s="36"/>
      <c r="D14" s="36"/>
      <c r="E14" s="36"/>
      <c r="F14" s="36"/>
      <c r="G14" s="36"/>
    </row>
    <row r="15" spans="2:7" x14ac:dyDescent="0.2">
      <c r="B15" s="39" t="s">
        <v>57</v>
      </c>
      <c r="C15" s="5">
        <f>-'Balance Sheet'!D39</f>
        <v>-500</v>
      </c>
      <c r="D15" s="5">
        <f>-'Balance Sheet'!E39</f>
        <v>-500</v>
      </c>
      <c r="E15" s="5">
        <f>-'Balance Sheet'!F39</f>
        <v>-750</v>
      </c>
      <c r="F15" s="5">
        <f>-'Balance Sheet'!G39</f>
        <v>-750</v>
      </c>
      <c r="G15" s="5">
        <f>-'Balance Sheet'!H39</f>
        <v>-750</v>
      </c>
    </row>
    <row r="16" spans="2:7" x14ac:dyDescent="0.2">
      <c r="B16" s="39" t="s">
        <v>68</v>
      </c>
      <c r="C16" s="5">
        <f>'Balance Sheet'!D38</f>
        <v>0</v>
      </c>
      <c r="D16" s="5">
        <f>'Balance Sheet'!E38</f>
        <v>0</v>
      </c>
      <c r="E16" s="5">
        <f>'Balance Sheet'!F38</f>
        <v>5000</v>
      </c>
      <c r="F16" s="5">
        <f>'Balance Sheet'!G38</f>
        <v>0</v>
      </c>
      <c r="G16" s="5">
        <f>'Balance Sheet'!H38</f>
        <v>0</v>
      </c>
    </row>
    <row r="17" spans="2:7" x14ac:dyDescent="0.2">
      <c r="B17" s="31" t="s">
        <v>69</v>
      </c>
      <c r="C17" s="50">
        <f>SUM(C15:C16)</f>
        <v>-500</v>
      </c>
      <c r="D17" s="50">
        <f t="shared" ref="D17:G17" si="3">SUM(D15:D16)</f>
        <v>-500</v>
      </c>
      <c r="E17" s="50">
        <f t="shared" si="3"/>
        <v>4250</v>
      </c>
      <c r="F17" s="50">
        <f t="shared" si="3"/>
        <v>-750</v>
      </c>
      <c r="G17" s="50">
        <f t="shared" si="3"/>
        <v>-750</v>
      </c>
    </row>
    <row r="18" spans="2:7" x14ac:dyDescent="0.2">
      <c r="B18" s="41" t="s">
        <v>70</v>
      </c>
      <c r="C18" s="48">
        <f>C4+C10+C13+C17</f>
        <v>-7871.6776836158188</v>
      </c>
      <c r="D18" s="48">
        <f t="shared" ref="D18:G18" si="4">D4+D10+D13+D17</f>
        <v>6791.1672316384183</v>
      </c>
      <c r="E18" s="48">
        <f t="shared" si="4"/>
        <v>12544.759463276836</v>
      </c>
      <c r="F18" s="48">
        <f t="shared" si="4"/>
        <v>4437.1016949152545</v>
      </c>
      <c r="G18" s="48">
        <f t="shared" si="4"/>
        <v>11521.693926553673</v>
      </c>
    </row>
    <row r="21" spans="2:7" ht="15.75" customHeight="1" x14ac:dyDescent="0.2"/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C21" sqref="C21"/>
    </sheetView>
  </sheetViews>
  <sheetFormatPr baseColWidth="10" defaultColWidth="14.5" defaultRowHeight="15" customHeight="1" x14ac:dyDescent="0.2"/>
  <cols>
    <col min="1" max="1" width="8.83203125" customWidth="1"/>
    <col min="2" max="2" width="17.33203125" customWidth="1"/>
    <col min="3" max="3" width="16.33203125" customWidth="1"/>
    <col min="4" max="8" width="10.5" customWidth="1"/>
    <col min="9" max="26" width="8.83203125" customWidth="1"/>
  </cols>
  <sheetData>
    <row r="2" spans="2:8" x14ac:dyDescent="0.2">
      <c r="B2" s="1" t="s">
        <v>36</v>
      </c>
      <c r="C2" s="1"/>
      <c r="D2" s="1"/>
      <c r="E2" s="1"/>
      <c r="F2" s="1"/>
      <c r="G2" s="1"/>
      <c r="H2" s="1"/>
    </row>
    <row r="3" spans="2:8" x14ac:dyDescent="0.2">
      <c r="B3" s="2" t="s">
        <v>0</v>
      </c>
      <c r="C3" s="20" t="s">
        <v>71</v>
      </c>
      <c r="D3" s="38">
        <v>44926</v>
      </c>
      <c r="E3" s="38">
        <f t="shared" ref="E3:H3" si="0">EDATE(D3,12)</f>
        <v>45291</v>
      </c>
      <c r="F3" s="38">
        <f t="shared" si="0"/>
        <v>45657</v>
      </c>
      <c r="G3" s="38">
        <f t="shared" si="0"/>
        <v>46022</v>
      </c>
      <c r="H3" s="38">
        <f t="shared" si="0"/>
        <v>46387</v>
      </c>
    </row>
    <row r="4" spans="2:8" x14ac:dyDescent="0.2">
      <c r="B4" s="3" t="s">
        <v>65</v>
      </c>
    </row>
    <row r="5" spans="2:8" x14ac:dyDescent="0.2">
      <c r="B5" s="39" t="s">
        <v>72</v>
      </c>
      <c r="C5" s="21">
        <v>3</v>
      </c>
      <c r="D5" s="22">
        <v>5000</v>
      </c>
      <c r="E5" s="22"/>
      <c r="F5" s="23"/>
      <c r="G5" s="22">
        <v>5000</v>
      </c>
    </row>
    <row r="6" spans="2:8" x14ac:dyDescent="0.2">
      <c r="B6" s="39" t="s">
        <v>73</v>
      </c>
      <c r="C6" s="21">
        <v>7</v>
      </c>
      <c r="D6" s="22">
        <v>3000</v>
      </c>
      <c r="E6" s="22"/>
      <c r="F6" s="22"/>
      <c r="G6" s="23"/>
    </row>
    <row r="7" spans="2:8" x14ac:dyDescent="0.2">
      <c r="B7" s="39" t="s">
        <v>74</v>
      </c>
      <c r="C7" s="21">
        <v>7</v>
      </c>
      <c r="D7" s="22">
        <v>6000</v>
      </c>
      <c r="E7" s="22"/>
      <c r="F7" s="22"/>
      <c r="G7" s="23"/>
    </row>
    <row r="8" spans="2:8" x14ac:dyDescent="0.2">
      <c r="B8" s="41" t="s">
        <v>75</v>
      </c>
      <c r="C8" s="42"/>
      <c r="D8" s="51">
        <f>SUM(D5:D7)</f>
        <v>14000</v>
      </c>
      <c r="E8" s="51">
        <f t="shared" ref="E8:H8" si="1">SUM(E5:E7)</f>
        <v>0</v>
      </c>
      <c r="F8" s="51">
        <f t="shared" si="1"/>
        <v>0</v>
      </c>
      <c r="G8" s="51">
        <f t="shared" si="1"/>
        <v>5000</v>
      </c>
      <c r="H8" s="51">
        <f t="shared" si="1"/>
        <v>0</v>
      </c>
    </row>
    <row r="10" spans="2:8" x14ac:dyDescent="0.2">
      <c r="B10" s="4" t="s">
        <v>62</v>
      </c>
    </row>
    <row r="11" spans="2:8" x14ac:dyDescent="0.2">
      <c r="B11" s="39" t="s">
        <v>76</v>
      </c>
      <c r="D11" s="22">
        <v>2000</v>
      </c>
      <c r="E11" s="22">
        <v>2000</v>
      </c>
      <c r="F11" s="22">
        <v>2000</v>
      </c>
      <c r="G11" s="22">
        <v>2000</v>
      </c>
    </row>
    <row r="12" spans="2:8" x14ac:dyDescent="0.2">
      <c r="B12" s="39" t="str">
        <f t="shared" ref="B12:B14" si="2">B5</f>
        <v>Lemon Crusher</v>
      </c>
      <c r="D12" s="52">
        <f>$D5/$C5</f>
        <v>1666.6666666666667</v>
      </c>
      <c r="E12" s="52">
        <f t="shared" ref="E12:F12" si="3">$D5/$C5</f>
        <v>1666.6666666666667</v>
      </c>
      <c r="F12" s="52">
        <f t="shared" si="3"/>
        <v>1666.6666666666667</v>
      </c>
      <c r="G12" s="52">
        <f>$G5/$C5</f>
        <v>1666.6666666666667</v>
      </c>
      <c r="H12" s="52">
        <f>$G5/$C5</f>
        <v>1666.6666666666667</v>
      </c>
    </row>
    <row r="13" spans="2:8" x14ac:dyDescent="0.2">
      <c r="B13" s="39" t="str">
        <f t="shared" si="2"/>
        <v>Ice Machine</v>
      </c>
      <c r="D13" s="52">
        <f t="shared" ref="D13:G14" si="4">$D6/$C6</f>
        <v>428.57142857142856</v>
      </c>
      <c r="E13" s="52">
        <f t="shared" si="4"/>
        <v>428.57142857142856</v>
      </c>
      <c r="F13" s="52">
        <f t="shared" si="4"/>
        <v>428.57142857142856</v>
      </c>
      <c r="G13" s="52">
        <f t="shared" si="4"/>
        <v>428.57142857142856</v>
      </c>
      <c r="H13" s="52">
        <f t="shared" ref="H13" si="5">$D6/$C6</f>
        <v>428.57142857142856</v>
      </c>
    </row>
    <row r="14" spans="2:8" x14ac:dyDescent="0.2">
      <c r="B14" s="39" t="str">
        <f t="shared" si="2"/>
        <v>Refrigerator</v>
      </c>
      <c r="D14" s="52">
        <f t="shared" si="4"/>
        <v>857.14285714285711</v>
      </c>
      <c r="E14" s="52">
        <f t="shared" si="4"/>
        <v>857.14285714285711</v>
      </c>
      <c r="F14" s="52">
        <f t="shared" si="4"/>
        <v>857.14285714285711</v>
      </c>
      <c r="G14" s="52">
        <f t="shared" si="4"/>
        <v>857.14285714285711</v>
      </c>
      <c r="H14" s="52">
        <f t="shared" ref="H14" si="6">$D7/$C7</f>
        <v>857.14285714285711</v>
      </c>
    </row>
    <row r="15" spans="2:8" x14ac:dyDescent="0.2">
      <c r="B15" s="41" t="s">
        <v>77</v>
      </c>
      <c r="C15" s="42"/>
      <c r="D15" s="51">
        <f>SUM(D11:D14)</f>
        <v>4952.3809523809523</v>
      </c>
      <c r="E15" s="51">
        <f t="shared" ref="E15:H15" si="7">SUM(E11:E14)</f>
        <v>4952.3809523809523</v>
      </c>
      <c r="F15" s="51">
        <f t="shared" si="7"/>
        <v>4952.3809523809523</v>
      </c>
      <c r="G15" s="51">
        <f t="shared" si="7"/>
        <v>4952.3809523809523</v>
      </c>
      <c r="H15" s="51">
        <f t="shared" si="7"/>
        <v>2952.3809523809523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Nadia Ali</cp:lastModifiedBy>
  <dcterms:created xsi:type="dcterms:W3CDTF">2022-02-07T12:02:58Z</dcterms:created>
  <dcterms:modified xsi:type="dcterms:W3CDTF">2023-06-03T19:09:52Z</dcterms:modified>
</cp:coreProperties>
</file>