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Neil\github-website\neildantas.github.io\images\"/>
    </mc:Choice>
  </mc:AlternateContent>
  <bookViews>
    <workbookView xWindow="0" yWindow="0" windowWidth="20490" windowHeight="6930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C22" i="1" l="1"/>
  <c r="D22" i="1" s="1"/>
  <c r="D36" i="1"/>
  <c r="C63" i="1"/>
  <c r="D40" i="1"/>
  <c r="E65" i="1"/>
  <c r="G16" i="1"/>
  <c r="H16" i="1" s="1"/>
  <c r="D14" i="1"/>
  <c r="C6" i="1"/>
  <c r="D7" i="1" s="1"/>
  <c r="I36" i="2"/>
  <c r="D22" i="2"/>
  <c r="K23" i="2" l="1"/>
  <c r="K22" i="2"/>
  <c r="E36" i="2"/>
  <c r="F36" i="2"/>
  <c r="D63" i="1"/>
  <c r="D58" i="1"/>
  <c r="C26" i="1"/>
  <c r="D28" i="1" s="1"/>
  <c r="H36" i="1"/>
  <c r="H33" i="1"/>
  <c r="H30" i="1"/>
  <c r="H27" i="1"/>
  <c r="H20" i="1"/>
  <c r="H10" i="1"/>
  <c r="A65" i="1"/>
  <c r="B36" i="2"/>
  <c r="H7" i="2"/>
  <c r="H36" i="2" s="1"/>
  <c r="D34" i="2" s="1"/>
  <c r="D36" i="2" s="1"/>
  <c r="K36" i="2" l="1"/>
  <c r="D65" i="1"/>
  <c r="H65" i="1"/>
  <c r="J65" i="1" l="1"/>
</calcChain>
</file>

<file path=xl/sharedStrings.xml><?xml version="1.0" encoding="utf-8"?>
<sst xmlns="http://schemas.openxmlformats.org/spreadsheetml/2006/main" count="153" uniqueCount="126">
  <si>
    <t>EXPENDITURE</t>
  </si>
  <si>
    <t xml:space="preserve">                                                                                         THE KARNATAK COOPERATIVE HOUSING SOCIETY LIMITED</t>
  </si>
  <si>
    <t xml:space="preserve">                                                                     INCOME AND EXPENDITURE ACCOUNT FOR THE YEAR ENDED 31ST MARCH 2017</t>
  </si>
  <si>
    <t>ACTUALS</t>
  </si>
  <si>
    <t>2015-16</t>
  </si>
  <si>
    <t>2016-17</t>
  </si>
  <si>
    <t>BUDGETED</t>
  </si>
  <si>
    <t>INCOME</t>
  </si>
  <si>
    <t>INTEREST EARNED ON</t>
  </si>
  <si>
    <t>Fixed Deposit with Bank</t>
  </si>
  <si>
    <t xml:space="preserve">Savings Bank </t>
  </si>
  <si>
    <t>OTHER RECIEPTS</t>
  </si>
  <si>
    <t>Advertisement in Annual Report</t>
  </si>
  <si>
    <t>TOTAL</t>
  </si>
  <si>
    <t>INTEREST PAID ON</t>
  </si>
  <si>
    <t>Thrift Fund Deposit</t>
  </si>
  <si>
    <t>Fixed Deposit From Members</t>
  </si>
  <si>
    <t>Bank Overdraft</t>
  </si>
  <si>
    <t>ADMINISTRATIVE EXPENSES</t>
  </si>
  <si>
    <t>Accounting Charges</t>
  </si>
  <si>
    <t>Salaries to Staff</t>
  </si>
  <si>
    <t>Conveyance Charges</t>
  </si>
  <si>
    <t>Rent, Rates &amp; Taxes</t>
  </si>
  <si>
    <t>Telephone Charges</t>
  </si>
  <si>
    <t>Management Expenses</t>
  </si>
  <si>
    <t>Miscellaneous Expenses</t>
  </si>
  <si>
    <t>A.G.M.Expenses</t>
  </si>
  <si>
    <t>Printing Stationery</t>
  </si>
  <si>
    <t>Insurance Charges</t>
  </si>
  <si>
    <t>Electricity Charges</t>
  </si>
  <si>
    <t>Repairs &amp; Maintenance</t>
  </si>
  <si>
    <t>Computer Maintenance</t>
  </si>
  <si>
    <t>Licence Fees</t>
  </si>
  <si>
    <t>Profession Tax on Society</t>
  </si>
  <si>
    <t>OTHER EXPENSES:</t>
  </si>
  <si>
    <t>Bank Charges</t>
  </si>
  <si>
    <t>Audit Fees-Internal</t>
  </si>
  <si>
    <t>Audit Fees- Statutory</t>
  </si>
  <si>
    <t>Depreciation on Fixed Assets</t>
  </si>
  <si>
    <t>CONTRIBUTION TO:</t>
  </si>
  <si>
    <t>Members'/Staff Education &amp;</t>
  </si>
  <si>
    <t>Training Reserve</t>
  </si>
  <si>
    <t>Excess of Income over Expenses</t>
  </si>
  <si>
    <t>for the year transferres to Bal Sheet</t>
  </si>
  <si>
    <t>Postage &amp; Courier</t>
  </si>
  <si>
    <t>31-3-2016</t>
  </si>
  <si>
    <t>CAPITAL &amp; LIABILITIES</t>
  </si>
  <si>
    <t>31.3.2017</t>
  </si>
  <si>
    <t>31.3.2016</t>
  </si>
  <si>
    <t>ASSETS</t>
  </si>
  <si>
    <t>SHARE CAPITAL</t>
  </si>
  <si>
    <t>1.Authorised 10000 shares  of Rs.100/ each</t>
  </si>
  <si>
    <t>2.Subscribed 9065 Shares of Rs.100/ each</t>
  </si>
  <si>
    <t>3.Share Subscription</t>
  </si>
  <si>
    <t>RESERVES &amp; SURPLUS</t>
  </si>
  <si>
    <t>STATUTORY RESERVE</t>
  </si>
  <si>
    <t>As per Last Balance Sheet</t>
  </si>
  <si>
    <t>Penal Interest</t>
  </si>
  <si>
    <t>65th Dividend</t>
  </si>
  <si>
    <t>BAD &amp; DOUBTFUL DEBTS RESERVE</t>
  </si>
  <si>
    <t>DIVIDEND EQUALISATION RESERVE</t>
  </si>
  <si>
    <t>As per last Bal Sheet</t>
  </si>
  <si>
    <t>MEMBERS/STAFF EDUCATION &amp; TRAINING  RESERVE</t>
  </si>
  <si>
    <t>Add Transferred during the year</t>
  </si>
  <si>
    <t>Less: Spent during the year</t>
  </si>
  <si>
    <t>DEPOSIT FROM MEMBERS</t>
  </si>
  <si>
    <t>UNCLAIMED DIVIDENDS(CURENT LIABILITY)</t>
  </si>
  <si>
    <t>66th Dividend</t>
  </si>
  <si>
    <t>67th Dividend</t>
  </si>
  <si>
    <t>68th Dividend</t>
  </si>
  <si>
    <t>ACCOUNTS PAYABLE</t>
  </si>
  <si>
    <t>Unclaimed Assets From Members</t>
  </si>
  <si>
    <t>Audit Fees( Statutory)</t>
  </si>
  <si>
    <t>Audit Fees( Internal)</t>
  </si>
  <si>
    <t>PROFIT &amp; LOSS ACCOUNT</t>
  </si>
  <si>
    <t>Less: Approporiated</t>
  </si>
  <si>
    <t>Add: CURRENT YEARS PROFIT</t>
  </si>
  <si>
    <t>BUILDING FUND RESERVE</t>
  </si>
  <si>
    <t>MEMBERS WELFARE RESERVE</t>
  </si>
  <si>
    <t>As per Last Bal Sheet</t>
  </si>
  <si>
    <t>REPAIRS RESERVE</t>
  </si>
  <si>
    <t>DIAMOND JUBILEE FUND</t>
  </si>
  <si>
    <t>Add: Transferred  from I &amp; E Last Year</t>
  </si>
  <si>
    <t>CASH ON HAND</t>
  </si>
  <si>
    <t>CASH WITH BANKS</t>
  </si>
  <si>
    <t>M.S.Coop.Bank Ltd</t>
  </si>
  <si>
    <t>Cosmos Coop Bank Current A/C</t>
  </si>
  <si>
    <t>Cosmos Coop Bank O/D A/C</t>
  </si>
  <si>
    <t>Saraswat Cooperative Bank Ltd</t>
  </si>
  <si>
    <t>Dombivili Nagarik Sahakari Bank Ltd</t>
  </si>
  <si>
    <t>INVESTMENTS</t>
  </si>
  <si>
    <t>5 Shares of V.D Coop Hsg Scty Ltd</t>
  </si>
  <si>
    <t>F.D.with Banks</t>
  </si>
  <si>
    <t>2) Against Voluntary Reserves</t>
  </si>
  <si>
    <t>SECURITY DEPOSITS</t>
  </si>
  <si>
    <t>BEST</t>
  </si>
  <si>
    <t>MESB</t>
  </si>
  <si>
    <t>Other (Water Jar Deposit)</t>
  </si>
  <si>
    <t>LOANS TO MEMBERS</t>
  </si>
  <si>
    <t>FIXED ASSETS</t>
  </si>
  <si>
    <t>Flat at Dombivili</t>
  </si>
  <si>
    <t>Other Assets</t>
  </si>
  <si>
    <t>Furniture &amp; Fixtures</t>
  </si>
  <si>
    <t>Less 10 % Depriciation</t>
  </si>
  <si>
    <t>PERSONAL COMPUTER</t>
  </si>
  <si>
    <t>Less 25 % Depriciation</t>
  </si>
  <si>
    <t>PRINTER</t>
  </si>
  <si>
    <t>AIRCONDITIONER</t>
  </si>
  <si>
    <t>Less 15 % Depriciation</t>
  </si>
  <si>
    <t>Stationery Stock</t>
  </si>
  <si>
    <t>Court Fee Stamp</t>
  </si>
  <si>
    <t>PREPAID EXPENSES</t>
  </si>
  <si>
    <t>INTERST RECEIVABLE</t>
  </si>
  <si>
    <t>INTERST RECEIVABLE ON BANK FDRS</t>
  </si>
  <si>
    <t>1) Against Reserve Fund</t>
  </si>
  <si>
    <t>THRIFT FUND DEPOSITS</t>
  </si>
  <si>
    <t>FIXED DEPOSITS</t>
  </si>
  <si>
    <t xml:space="preserve">                                                                                                                     THE KARNATAK COOPERATIVE COOPERATIVE CREDIT SOCEITY LIMITED</t>
  </si>
  <si>
    <t xml:space="preserve">                                                                                                                                                    BALANCE SHEET AS AT 31ST MARCH 2017</t>
  </si>
  <si>
    <t>Loans to Members</t>
  </si>
  <si>
    <t>Add; 25 % Net Profit of 2015/16</t>
  </si>
  <si>
    <t xml:space="preserve">           Collected during the year</t>
  </si>
  <si>
    <t>Stamp Papers On hand</t>
  </si>
  <si>
    <t>Less: Transferred to Building Repair Fund</t>
  </si>
  <si>
    <t>Entrance Fees</t>
  </si>
  <si>
    <t>Add: Transferred from Diamond Jubilee 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</si>
</sst>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2">
    <xf numFmtId="0" fontId="0" fillId="0" borderId="0" xfId="0"/>
    <xf numFmtId="2" fontId="0" fillId="0" borderId="0" xfId="0" applyNumberFormat="1"/>
    <xf numFmtId="165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2" fontId="0" fillId="2" borderId="0" xfId="0" applyNumberFormat="1" applyFill="1"/>
    <xf numFmtId="0" fontId="0" fillId="2" borderId="0" xfId="0" applyFill="1"/>
    <xf numFmtId="0" fontId="0" fillId="0" borderId="0" xfId="0" applyFill="1"/>
    <xf numFmtId="0" fontId="2" fillId="0" borderId="0" xfId="0" applyFont="1" applyFill="1"/>
    <xf numFmtId="2" fontId="0" fillId="0" borderId="0" xfId="0" applyNumberFormat="1" applyFill="1"/>
    <xf numFmtId="0" fontId="2" fillId="0" borderId="1" xfId="0" applyFont="1" applyFill="1" applyBorder="1"/>
    <xf numFmtId="0" fontId="2" fillId="0" borderId="2" xfId="0" applyFont="1" applyFill="1" applyBorder="1"/>
    <xf numFmtId="0" fontId="0" fillId="0" borderId="3" xfId="0" applyFill="1" applyBorder="1"/>
    <xf numFmtId="0" fontId="0" fillId="0" borderId="4" xfId="0" applyFill="1" applyBorder="1"/>
    <xf numFmtId="2" fontId="0" fillId="0" borderId="3" xfId="0" applyNumberFormat="1" applyFill="1" applyBorder="1"/>
    <xf numFmtId="2" fontId="0" fillId="0" borderId="5" xfId="0" applyNumberFormat="1" applyFill="1" applyBorder="1"/>
    <xf numFmtId="2" fontId="0" fillId="0" borderId="6" xfId="0" applyNumberFormat="1" applyFill="1" applyBorder="1"/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0" fillId="0" borderId="7" xfId="0" applyFill="1" applyBorder="1"/>
    <xf numFmtId="0" fontId="2" fillId="0" borderId="6" xfId="0" applyFont="1" applyFill="1" applyBorder="1" applyAlignment="1">
      <alignment horizontal="center"/>
    </xf>
    <xf numFmtId="0" fontId="0" fillId="0" borderId="6" xfId="0" applyFill="1" applyBorder="1"/>
    <xf numFmtId="2" fontId="2" fillId="0" borderId="6" xfId="0" applyNumberFormat="1" applyFont="1" applyFill="1" applyBorder="1"/>
    <xf numFmtId="0" fontId="0" fillId="0" borderId="8" xfId="0" applyFill="1" applyBorder="1"/>
    <xf numFmtId="0" fontId="2" fillId="0" borderId="7" xfId="0" applyFont="1" applyFill="1" applyBorder="1"/>
    <xf numFmtId="2" fontId="2" fillId="0" borderId="6" xfId="0" applyNumberFormat="1" applyFont="1" applyFill="1" applyBorder="1" applyAlignment="1">
      <alignment horizontal="center"/>
    </xf>
    <xf numFmtId="2" fontId="0" fillId="0" borderId="8" xfId="0" applyNumberFormat="1" applyFill="1" applyBorder="1"/>
    <xf numFmtId="0" fontId="2" fillId="0" borderId="9" xfId="0" applyFont="1" applyFill="1" applyBorder="1"/>
    <xf numFmtId="0" fontId="2" fillId="0" borderId="10" xfId="0" applyFont="1" applyFill="1" applyBorder="1" applyAlignment="1">
      <alignment horizontal="center"/>
    </xf>
    <xf numFmtId="164" fontId="0" fillId="0" borderId="10" xfId="1" applyFont="1" applyFill="1" applyBorder="1"/>
    <xf numFmtId="2" fontId="0" fillId="0" borderId="10" xfId="0" applyNumberFormat="1" applyFill="1" applyBorder="1"/>
    <xf numFmtId="0" fontId="0" fillId="0" borderId="10" xfId="0" applyFill="1" applyBorder="1"/>
    <xf numFmtId="2" fontId="0" fillId="0" borderId="11" xfId="0" applyNumberFormat="1" applyFill="1" applyBorder="1"/>
    <xf numFmtId="0" fontId="2" fillId="0" borderId="6" xfId="0" applyFont="1" applyFill="1" applyBorder="1"/>
    <xf numFmtId="0" fontId="0" fillId="0" borderId="12" xfId="0" applyFill="1" applyBorder="1"/>
    <xf numFmtId="2" fontId="0" fillId="0" borderId="13" xfId="0" applyNumberFormat="1" applyFill="1" applyBorder="1"/>
    <xf numFmtId="0" fontId="0" fillId="0" borderId="13" xfId="0" applyFill="1" applyBorder="1"/>
    <xf numFmtId="0" fontId="0" fillId="0" borderId="14" xfId="0" applyFill="1" applyBorder="1"/>
    <xf numFmtId="2" fontId="0" fillId="0" borderId="12" xfId="0" applyNumberFormat="1" applyFill="1" applyBorder="1"/>
    <xf numFmtId="0" fontId="0" fillId="0" borderId="16" xfId="0" applyFill="1" applyBorder="1"/>
    <xf numFmtId="0" fontId="0" fillId="0" borderId="17" xfId="0" applyFill="1" applyBorder="1"/>
    <xf numFmtId="2" fontId="0" fillId="0" borderId="4" xfId="0" applyNumberFormat="1" applyFill="1" applyBorder="1"/>
    <xf numFmtId="2" fontId="0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2" fontId="0" fillId="0" borderId="15" xfId="0" applyNumberFormat="1" applyBorder="1"/>
    <xf numFmtId="2" fontId="0" fillId="0" borderId="0" xfId="1" applyNumberFormat="1" applyFont="1"/>
    <xf numFmtId="0" fontId="2" fillId="0" borderId="18" xfId="0" applyFont="1" applyBorder="1"/>
    <xf numFmtId="2" fontId="0" fillId="2" borderId="0" xfId="0" applyNumberFormat="1" applyFont="1" applyFill="1" applyAlignment="1">
      <alignment horizontal="right"/>
    </xf>
    <xf numFmtId="2" fontId="0" fillId="0" borderId="18" xfId="0" applyNumberFormat="1" applyBorder="1"/>
    <xf numFmtId="2" fontId="2" fillId="0" borderId="18" xfId="0" applyNumberFormat="1" applyFont="1" applyBorder="1"/>
    <xf numFmtId="2" fontId="0" fillId="2" borderId="15" xfId="0" applyNumberFormat="1" applyFill="1" applyBorder="1"/>
    <xf numFmtId="2" fontId="0" fillId="3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tabSelected="1" workbookViewId="0">
      <selection activeCell="F34" sqref="F34"/>
    </sheetView>
  </sheetViews>
  <sheetFormatPr defaultRowHeight="15" x14ac:dyDescent="0.25"/>
  <cols>
    <col min="1" max="1" width="14.5703125" customWidth="1"/>
    <col min="2" max="2" width="47.42578125" bestFit="1" customWidth="1"/>
    <col min="3" max="3" width="11.85546875" customWidth="1"/>
    <col min="4" max="4" width="12.140625" customWidth="1"/>
    <col min="5" max="5" width="13.42578125" customWidth="1"/>
    <col min="6" max="6" width="35.7109375" customWidth="1"/>
    <col min="7" max="7" width="13.85546875" customWidth="1"/>
    <col min="8" max="8" width="14.85546875" customWidth="1"/>
    <col min="10" max="10" width="29.7109375" customWidth="1"/>
  </cols>
  <sheetData>
    <row r="1" spans="1:8" s="3" customFormat="1" x14ac:dyDescent="0.25">
      <c r="A1" s="3" t="s">
        <v>117</v>
      </c>
    </row>
    <row r="2" spans="1:8" s="3" customFormat="1" x14ac:dyDescent="0.25">
      <c r="A2" s="3" t="s">
        <v>118</v>
      </c>
    </row>
    <row r="3" spans="1:8" s="4" customFormat="1" x14ac:dyDescent="0.25">
      <c r="A3" s="4" t="s">
        <v>45</v>
      </c>
      <c r="B3" s="4" t="s">
        <v>46</v>
      </c>
      <c r="D3" s="4" t="s">
        <v>47</v>
      </c>
      <c r="E3" s="4" t="s">
        <v>48</v>
      </c>
      <c r="F3" s="4" t="s">
        <v>49</v>
      </c>
      <c r="H3" s="4" t="s">
        <v>47</v>
      </c>
    </row>
    <row r="4" spans="1:8" s="4" customFormat="1" x14ac:dyDescent="0.25">
      <c r="B4" s="43" t="s">
        <v>50</v>
      </c>
      <c r="E4" s="47">
        <v>3284</v>
      </c>
      <c r="F4" s="43" t="s">
        <v>83</v>
      </c>
      <c r="H4" s="42">
        <v>0</v>
      </c>
    </row>
    <row r="5" spans="1:8" x14ac:dyDescent="0.25">
      <c r="A5" s="44">
        <v>1000000</v>
      </c>
      <c r="B5" t="s">
        <v>51</v>
      </c>
      <c r="D5" s="44">
        <v>1000000</v>
      </c>
      <c r="E5" s="1"/>
      <c r="F5" t="s">
        <v>84</v>
      </c>
    </row>
    <row r="6" spans="1:8" x14ac:dyDescent="0.25">
      <c r="A6" s="1">
        <v>906500</v>
      </c>
      <c r="B6" t="s">
        <v>52</v>
      </c>
      <c r="C6" s="1">
        <f>931925-2825</f>
        <v>929100</v>
      </c>
      <c r="D6" s="1"/>
      <c r="E6" s="6">
        <v>64171.31</v>
      </c>
      <c r="F6" t="s">
        <v>85</v>
      </c>
      <c r="G6">
        <v>58769.31</v>
      </c>
    </row>
    <row r="7" spans="1:8" x14ac:dyDescent="0.25">
      <c r="A7" s="1">
        <v>2825</v>
      </c>
      <c r="B7" t="s">
        <v>53</v>
      </c>
      <c r="C7" s="44">
        <v>2825</v>
      </c>
      <c r="D7" s="1">
        <f>+C6-C7</f>
        <v>926275</v>
      </c>
      <c r="E7" s="5">
        <v>419462</v>
      </c>
      <c r="F7" s="1" t="s">
        <v>86</v>
      </c>
      <c r="G7">
        <v>37886.25</v>
      </c>
    </row>
    <row r="8" spans="1:8" x14ac:dyDescent="0.25">
      <c r="B8" s="3" t="s">
        <v>54</v>
      </c>
      <c r="D8" s="1"/>
      <c r="E8" s="6">
        <v>423.17</v>
      </c>
      <c r="F8" s="1" t="s">
        <v>87</v>
      </c>
      <c r="G8">
        <v>423.17</v>
      </c>
    </row>
    <row r="9" spans="1:8" x14ac:dyDescent="0.25">
      <c r="A9" s="1"/>
      <c r="B9" t="s">
        <v>55</v>
      </c>
      <c r="C9" s="1"/>
      <c r="D9" s="1"/>
      <c r="E9" s="5">
        <v>27723.9</v>
      </c>
      <c r="F9" t="s">
        <v>88</v>
      </c>
      <c r="G9" s="1">
        <v>22938.9</v>
      </c>
    </row>
    <row r="10" spans="1:8" x14ac:dyDescent="0.25">
      <c r="A10" s="1">
        <v>2208569.83</v>
      </c>
      <c r="B10" t="s">
        <v>56</v>
      </c>
      <c r="C10" s="1">
        <v>2208569.83</v>
      </c>
      <c r="D10" s="1"/>
      <c r="E10" s="6">
        <v>60575.93</v>
      </c>
      <c r="F10" s="1" t="s">
        <v>89</v>
      </c>
      <c r="G10">
        <v>206774.43</v>
      </c>
      <c r="H10">
        <f>SUM(G6:G10)</f>
        <v>326792.06</v>
      </c>
    </row>
    <row r="11" spans="1:8" x14ac:dyDescent="0.25">
      <c r="A11" s="1"/>
      <c r="B11" t="s">
        <v>120</v>
      </c>
      <c r="C11" s="1">
        <v>109525.44</v>
      </c>
      <c r="D11" s="1"/>
      <c r="F11" s="1"/>
    </row>
    <row r="12" spans="1:8" x14ac:dyDescent="0.25">
      <c r="A12" s="1"/>
      <c r="B12" t="s">
        <v>124</v>
      </c>
      <c r="C12" s="1">
        <v>210</v>
      </c>
      <c r="D12" s="1"/>
      <c r="F12" s="1" t="s">
        <v>90</v>
      </c>
    </row>
    <row r="13" spans="1:8" x14ac:dyDescent="0.25">
      <c r="A13" s="1"/>
      <c r="B13" t="s">
        <v>57</v>
      </c>
      <c r="C13" s="1">
        <v>478</v>
      </c>
      <c r="D13" s="1"/>
      <c r="E13" s="5">
        <v>250</v>
      </c>
      <c r="F13" s="1" t="s">
        <v>91</v>
      </c>
      <c r="G13" s="1">
        <v>250</v>
      </c>
    </row>
    <row r="14" spans="1:8" x14ac:dyDescent="0.25">
      <c r="A14" s="1"/>
      <c r="B14" t="s">
        <v>58</v>
      </c>
      <c r="C14" s="44">
        <v>40485</v>
      </c>
      <c r="D14" s="1">
        <f>SUM(C10:C14)</f>
        <v>2359268.27</v>
      </c>
      <c r="F14" s="1" t="s">
        <v>92</v>
      </c>
    </row>
    <row r="15" spans="1:8" x14ac:dyDescent="0.25">
      <c r="A15" s="1"/>
      <c r="C15" s="1"/>
      <c r="E15" s="5">
        <v>2630112</v>
      </c>
      <c r="F15" s="1" t="s">
        <v>114</v>
      </c>
      <c r="G15" s="1">
        <v>2674057</v>
      </c>
    </row>
    <row r="16" spans="1:8" x14ac:dyDescent="0.25">
      <c r="A16" s="1">
        <v>1309008.25</v>
      </c>
      <c r="B16" t="s">
        <v>59</v>
      </c>
      <c r="C16" s="1"/>
      <c r="D16" s="1">
        <v>1309008.25</v>
      </c>
      <c r="E16" s="5">
        <v>4304601</v>
      </c>
      <c r="F16" s="1" t="s">
        <v>93</v>
      </c>
      <c r="G16" s="44">
        <f>8470978-2674057-250</f>
        <v>5796671</v>
      </c>
      <c r="H16" s="1">
        <f>SUM(G13:G16)</f>
        <v>8470978</v>
      </c>
    </row>
    <row r="17" spans="1:8" x14ac:dyDescent="0.25">
      <c r="F17" s="1" t="s">
        <v>94</v>
      </c>
    </row>
    <row r="18" spans="1:8" x14ac:dyDescent="0.25">
      <c r="A18" s="1">
        <v>497000</v>
      </c>
      <c r="B18" t="s">
        <v>60</v>
      </c>
      <c r="C18" s="1"/>
      <c r="D18" s="1">
        <v>497000</v>
      </c>
      <c r="E18" s="5">
        <v>2480</v>
      </c>
      <c r="F18" s="1" t="s">
        <v>95</v>
      </c>
      <c r="G18" s="1">
        <v>2480</v>
      </c>
    </row>
    <row r="19" spans="1:8" x14ac:dyDescent="0.25">
      <c r="B19" t="s">
        <v>77</v>
      </c>
      <c r="C19" s="1"/>
      <c r="D19" s="1"/>
      <c r="E19" s="5">
        <v>760</v>
      </c>
      <c r="F19" s="1" t="s">
        <v>96</v>
      </c>
      <c r="G19" s="1">
        <v>760</v>
      </c>
    </row>
    <row r="20" spans="1:8" x14ac:dyDescent="0.25">
      <c r="A20" s="1">
        <v>548180.72</v>
      </c>
      <c r="B20" t="s">
        <v>56</v>
      </c>
      <c r="C20" s="1">
        <v>548180.72</v>
      </c>
      <c r="E20" s="5">
        <v>150</v>
      </c>
      <c r="F20" s="1" t="s">
        <v>97</v>
      </c>
      <c r="G20" s="1">
        <v>150</v>
      </c>
      <c r="H20" s="1">
        <f>SUM(G18:G20)</f>
        <v>3390</v>
      </c>
    </row>
    <row r="21" spans="1:8" x14ac:dyDescent="0.25">
      <c r="A21" s="1"/>
      <c r="B21" t="s">
        <v>82</v>
      </c>
      <c r="C21" s="1">
        <v>60000</v>
      </c>
      <c r="D21" s="1"/>
      <c r="E21" s="5">
        <v>2211640</v>
      </c>
      <c r="F21" s="1" t="s">
        <v>98</v>
      </c>
      <c r="H21" s="45">
        <v>2019830</v>
      </c>
    </row>
    <row r="22" spans="1:8" x14ac:dyDescent="0.25">
      <c r="B22" t="s">
        <v>121</v>
      </c>
      <c r="C22" s="50">
        <f>800+350</f>
        <v>1150</v>
      </c>
      <c r="D22" s="51">
        <f>SUM(C20:C22)</f>
        <v>609330.72</v>
      </c>
      <c r="F22" s="1" t="s">
        <v>99</v>
      </c>
    </row>
    <row r="23" spans="1:8" x14ac:dyDescent="0.25">
      <c r="C23" s="1"/>
      <c r="E23" s="5">
        <v>139063</v>
      </c>
      <c r="F23" s="1" t="s">
        <v>100</v>
      </c>
      <c r="H23" s="1">
        <v>139063</v>
      </c>
    </row>
    <row r="24" spans="1:8" x14ac:dyDescent="0.25">
      <c r="F24" s="1" t="s">
        <v>101</v>
      </c>
    </row>
    <row r="25" spans="1:8" x14ac:dyDescent="0.25">
      <c r="B25" t="s">
        <v>62</v>
      </c>
      <c r="C25" s="1"/>
      <c r="E25" s="5"/>
      <c r="F25" s="1" t="s">
        <v>102</v>
      </c>
    </row>
    <row r="26" spans="1:8" x14ac:dyDescent="0.25">
      <c r="A26">
        <v>39761.42</v>
      </c>
      <c r="B26" t="s">
        <v>61</v>
      </c>
      <c r="C26" s="1">
        <f>A26</f>
        <v>39761.42</v>
      </c>
      <c r="D26" s="1"/>
      <c r="E26" s="5">
        <v>35618</v>
      </c>
      <c r="F26" s="1" t="s">
        <v>79</v>
      </c>
      <c r="G26" s="1">
        <v>35618</v>
      </c>
    </row>
    <row r="27" spans="1:8" x14ac:dyDescent="0.25">
      <c r="B27" t="s">
        <v>63</v>
      </c>
      <c r="C27" s="1">
        <v>7650</v>
      </c>
      <c r="F27" s="1" t="s">
        <v>103</v>
      </c>
      <c r="G27" s="44">
        <v>3561</v>
      </c>
      <c r="H27" s="1">
        <f>G26-G27</f>
        <v>32057</v>
      </c>
    </row>
    <row r="28" spans="1:8" x14ac:dyDescent="0.25">
      <c r="A28" s="1"/>
      <c r="B28" t="s">
        <v>64</v>
      </c>
      <c r="C28" s="44">
        <v>2900</v>
      </c>
      <c r="D28" s="51">
        <f>C26-C28+C27</f>
        <v>44511.42</v>
      </c>
      <c r="E28" s="1"/>
      <c r="F28" s="1" t="s">
        <v>104</v>
      </c>
    </row>
    <row r="29" spans="1:8" x14ac:dyDescent="0.25">
      <c r="A29" s="1"/>
      <c r="E29" s="5">
        <v>1249</v>
      </c>
      <c r="F29" s="1" t="s">
        <v>79</v>
      </c>
      <c r="G29" s="1">
        <v>1249</v>
      </c>
    </row>
    <row r="30" spans="1:8" x14ac:dyDescent="0.25">
      <c r="A30" s="1"/>
      <c r="B30" t="s">
        <v>78</v>
      </c>
      <c r="F30" s="1" t="s">
        <v>105</v>
      </c>
      <c r="G30" s="44">
        <v>312</v>
      </c>
      <c r="H30" s="1">
        <f>G29-G30</f>
        <v>937</v>
      </c>
    </row>
    <row r="31" spans="1:8" x14ac:dyDescent="0.25">
      <c r="A31" s="1">
        <v>66031.350000000006</v>
      </c>
      <c r="B31" t="s">
        <v>79</v>
      </c>
      <c r="D31" s="51">
        <v>66031.350000000006</v>
      </c>
      <c r="E31" s="5">
        <v>1991</v>
      </c>
      <c r="F31" s="1" t="s">
        <v>106</v>
      </c>
      <c r="G31" s="1"/>
    </row>
    <row r="32" spans="1:8" x14ac:dyDescent="0.25">
      <c r="A32" s="1"/>
      <c r="B32" t="s">
        <v>80</v>
      </c>
      <c r="D32" s="1"/>
      <c r="F32" s="1" t="s">
        <v>79</v>
      </c>
      <c r="G32" s="1">
        <v>1991</v>
      </c>
    </row>
    <row r="33" spans="1:8" x14ac:dyDescent="0.25">
      <c r="A33" s="1">
        <v>50000</v>
      </c>
      <c r="B33" t="s">
        <v>61</v>
      </c>
      <c r="C33" s="1">
        <v>50000</v>
      </c>
      <c r="F33" s="1" t="s">
        <v>105</v>
      </c>
      <c r="G33" s="44">
        <v>498</v>
      </c>
      <c r="H33" s="1">
        <f>G32-G33</f>
        <v>1493</v>
      </c>
    </row>
    <row r="34" spans="1:8" x14ac:dyDescent="0.25">
      <c r="B34" t="s">
        <v>82</v>
      </c>
      <c r="C34" s="1">
        <v>100000</v>
      </c>
      <c r="F34" s="1" t="s">
        <v>107</v>
      </c>
    </row>
    <row r="35" spans="1:8" x14ac:dyDescent="0.25">
      <c r="B35" t="s">
        <v>125</v>
      </c>
      <c r="C35" s="1">
        <v>182484</v>
      </c>
      <c r="F35" s="1" t="s">
        <v>79</v>
      </c>
      <c r="G35" s="1">
        <v>12840</v>
      </c>
    </row>
    <row r="36" spans="1:8" x14ac:dyDescent="0.25">
      <c r="B36" t="s">
        <v>64</v>
      </c>
      <c r="C36" s="44">
        <v>236000</v>
      </c>
      <c r="D36" s="1">
        <f>+C33+C34+C35-C36</f>
        <v>96484</v>
      </c>
      <c r="F36" s="1" t="s">
        <v>108</v>
      </c>
      <c r="G36" s="44">
        <v>1926</v>
      </c>
      <c r="H36" s="1">
        <f>G35-G36</f>
        <v>10914</v>
      </c>
    </row>
    <row r="37" spans="1:8" x14ac:dyDescent="0.25">
      <c r="F37" s="1" t="s">
        <v>109</v>
      </c>
      <c r="H37" s="1">
        <v>3241</v>
      </c>
    </row>
    <row r="38" spans="1:8" x14ac:dyDescent="0.25">
      <c r="B38" t="s">
        <v>81</v>
      </c>
      <c r="D38" s="1"/>
      <c r="F38" s="1" t="s">
        <v>110</v>
      </c>
      <c r="H38" s="2">
        <v>70</v>
      </c>
    </row>
    <row r="39" spans="1:8" x14ac:dyDescent="0.25">
      <c r="A39" s="1">
        <v>182484</v>
      </c>
      <c r="B39" t="s">
        <v>56</v>
      </c>
      <c r="C39" s="1">
        <v>182484</v>
      </c>
      <c r="E39" s="5">
        <v>12840</v>
      </c>
      <c r="F39" s="1" t="s">
        <v>122</v>
      </c>
      <c r="H39" s="1">
        <v>440</v>
      </c>
    </row>
    <row r="40" spans="1:8" x14ac:dyDescent="0.25">
      <c r="A40" s="1">
        <v>0</v>
      </c>
      <c r="B40" t="s">
        <v>123</v>
      </c>
      <c r="C40" s="44">
        <v>182484</v>
      </c>
      <c r="D40" s="1">
        <f>+C39-C40</f>
        <v>0</v>
      </c>
      <c r="F40" s="1" t="s">
        <v>111</v>
      </c>
      <c r="H40" s="1"/>
    </row>
    <row r="41" spans="1:8" x14ac:dyDescent="0.25">
      <c r="C41" s="1"/>
      <c r="F41" s="1" t="s">
        <v>32</v>
      </c>
      <c r="H41" s="1">
        <v>1080</v>
      </c>
    </row>
    <row r="42" spans="1:8" x14ac:dyDescent="0.25">
      <c r="B42" t="s">
        <v>65</v>
      </c>
      <c r="C42" s="1"/>
      <c r="E42" s="5">
        <v>4489</v>
      </c>
      <c r="F42" s="1" t="s">
        <v>112</v>
      </c>
    </row>
    <row r="43" spans="1:8" x14ac:dyDescent="0.25">
      <c r="A43" s="1">
        <v>2826645</v>
      </c>
      <c r="B43" s="1" t="s">
        <v>115</v>
      </c>
      <c r="D43" s="1">
        <v>3173178</v>
      </c>
      <c r="E43" s="1">
        <v>0</v>
      </c>
      <c r="F43" s="1" t="s">
        <v>113</v>
      </c>
      <c r="H43" s="1">
        <v>292335</v>
      </c>
    </row>
    <row r="44" spans="1:8" x14ac:dyDescent="0.25">
      <c r="A44" s="1">
        <v>299324</v>
      </c>
      <c r="B44" s="1" t="s">
        <v>116</v>
      </c>
      <c r="C44" s="1"/>
      <c r="D44" s="1">
        <v>962324</v>
      </c>
      <c r="E44" s="1">
        <v>220</v>
      </c>
    </row>
    <row r="45" spans="1:8" x14ac:dyDescent="0.25">
      <c r="B45" t="s">
        <v>66</v>
      </c>
      <c r="E45" s="1"/>
    </row>
    <row r="46" spans="1:8" x14ac:dyDescent="0.25">
      <c r="A46" s="1">
        <v>40485</v>
      </c>
      <c r="B46" t="s">
        <v>58</v>
      </c>
      <c r="D46" s="1"/>
      <c r="E46" s="1">
        <v>2520</v>
      </c>
    </row>
    <row r="47" spans="1:8" x14ac:dyDescent="0.25">
      <c r="A47" s="1">
        <v>52650</v>
      </c>
      <c r="B47" t="s">
        <v>67</v>
      </c>
      <c r="D47" s="1">
        <v>47070</v>
      </c>
    </row>
    <row r="48" spans="1:8" x14ac:dyDescent="0.25">
      <c r="A48" s="1">
        <v>61755</v>
      </c>
      <c r="B48" t="s">
        <v>68</v>
      </c>
      <c r="D48" s="1">
        <v>52215</v>
      </c>
      <c r="E48" s="1">
        <v>310298</v>
      </c>
    </row>
    <row r="49" spans="1:4" x14ac:dyDescent="0.25">
      <c r="B49" t="s">
        <v>69</v>
      </c>
      <c r="D49" s="1">
        <v>72630</v>
      </c>
    </row>
    <row r="52" spans="1:4" x14ac:dyDescent="0.25">
      <c r="B52" t="s">
        <v>70</v>
      </c>
    </row>
    <row r="53" spans="1:4" x14ac:dyDescent="0.25">
      <c r="A53" s="1">
        <v>573000.6</v>
      </c>
      <c r="B53" t="s">
        <v>71</v>
      </c>
      <c r="D53">
        <v>573550.6</v>
      </c>
    </row>
    <row r="54" spans="1:4" x14ac:dyDescent="0.25">
      <c r="B54" t="s">
        <v>19</v>
      </c>
    </row>
    <row r="55" spans="1:4" x14ac:dyDescent="0.25">
      <c r="A55" s="1">
        <v>8500</v>
      </c>
      <c r="B55" t="s">
        <v>72</v>
      </c>
      <c r="C55" s="1">
        <v>8500</v>
      </c>
    </row>
    <row r="56" spans="1:4" x14ac:dyDescent="0.25">
      <c r="A56" s="1">
        <v>3500</v>
      </c>
      <c r="B56" t="s">
        <v>73</v>
      </c>
      <c r="C56" s="1">
        <v>3500</v>
      </c>
    </row>
    <row r="57" spans="1:4" x14ac:dyDescent="0.25">
      <c r="A57" s="1">
        <v>1280</v>
      </c>
      <c r="B57" t="s">
        <v>29</v>
      </c>
      <c r="C57" s="1">
        <v>1610</v>
      </c>
    </row>
    <row r="58" spans="1:4" x14ac:dyDescent="0.25">
      <c r="A58" s="1">
        <v>998</v>
      </c>
      <c r="B58" t="s">
        <v>23</v>
      </c>
      <c r="C58" s="1">
        <v>905</v>
      </c>
      <c r="D58" s="1">
        <f>SUM(C55:C58)</f>
        <v>14515</v>
      </c>
    </row>
    <row r="60" spans="1:4" x14ac:dyDescent="0.25">
      <c r="A60" s="1">
        <v>554823.14</v>
      </c>
      <c r="B60" t="s">
        <v>74</v>
      </c>
    </row>
    <row r="61" spans="1:4" x14ac:dyDescent="0.25">
      <c r="B61" t="s">
        <v>56</v>
      </c>
      <c r="C61" s="1">
        <v>554823.14</v>
      </c>
    </row>
    <row r="62" spans="1:4" x14ac:dyDescent="0.25">
      <c r="B62" t="s">
        <v>75</v>
      </c>
      <c r="C62" s="1">
        <v>438101.76000000001</v>
      </c>
    </row>
    <row r="63" spans="1:4" x14ac:dyDescent="0.25">
      <c r="B63" t="s">
        <v>76</v>
      </c>
      <c r="C63" s="1">
        <f>+Sheet2!D34</f>
        <v>374845.75</v>
      </c>
      <c r="D63" s="1">
        <f>C61+C63-C62</f>
        <v>491567.13</v>
      </c>
    </row>
    <row r="65" spans="1:10" x14ac:dyDescent="0.25">
      <c r="A65" s="49">
        <f>SUM(A6:A62)</f>
        <v>10233321.310000001</v>
      </c>
      <c r="B65" s="3" t="s">
        <v>13</v>
      </c>
      <c r="D65" s="48">
        <f>SUM(D7:D63)</f>
        <v>11294958.739999998</v>
      </c>
      <c r="E65" s="49">
        <f>SUM(E4:E49)</f>
        <v>10233921.310000001</v>
      </c>
      <c r="F65" s="3" t="s">
        <v>13</v>
      </c>
      <c r="H65" s="46">
        <f>SUM(H5:H43)</f>
        <v>11302620.060000001</v>
      </c>
      <c r="J65" s="1">
        <f>+H65-D65</f>
        <v>7661.3200000021607</v>
      </c>
    </row>
  </sheetData>
  <pageMargins left="0.7" right="0.7" top="0.75" bottom="0.75" header="0.3" footer="0.3"/>
  <pageSetup scale="6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36"/>
  <sheetViews>
    <sheetView topLeftCell="A19" workbookViewId="0">
      <selection activeCell="L10" sqref="L10"/>
    </sheetView>
  </sheetViews>
  <sheetFormatPr defaultRowHeight="15" x14ac:dyDescent="0.25"/>
  <cols>
    <col min="1" max="1" width="9.140625" style="7"/>
    <col min="2" max="2" width="11.28515625" style="7" customWidth="1"/>
    <col min="3" max="3" width="31.28515625" style="7" customWidth="1"/>
    <col min="4" max="4" width="11" style="7" customWidth="1"/>
    <col min="5" max="5" width="10.5703125" style="7" customWidth="1"/>
    <col min="6" max="6" width="11.5703125" style="7" customWidth="1"/>
    <col min="7" max="7" width="32.140625" style="7" customWidth="1"/>
    <col min="8" max="8" width="11.140625" style="7" customWidth="1"/>
    <col min="9" max="9" width="11.85546875" style="7" customWidth="1"/>
    <col min="10" max="10" width="9.140625" style="7"/>
    <col min="11" max="11" width="9.5703125" style="7" bestFit="1" customWidth="1"/>
    <col min="12" max="16384" width="9.140625" style="7"/>
  </cols>
  <sheetData>
    <row r="1" spans="2:11" x14ac:dyDescent="0.25">
      <c r="B1" s="8" t="s">
        <v>1</v>
      </c>
    </row>
    <row r="2" spans="2:11" ht="15.75" thickBot="1" x14ac:dyDescent="0.3">
      <c r="B2" s="8" t="s">
        <v>2</v>
      </c>
      <c r="C2" s="8"/>
    </row>
    <row r="3" spans="2:11" x14ac:dyDescent="0.25">
      <c r="B3" s="10" t="s">
        <v>3</v>
      </c>
      <c r="C3" s="19"/>
      <c r="D3" s="24" t="s">
        <v>3</v>
      </c>
      <c r="E3" s="27" t="s">
        <v>6</v>
      </c>
      <c r="F3" s="10" t="s">
        <v>3</v>
      </c>
      <c r="G3" s="19"/>
      <c r="H3" s="24" t="s">
        <v>3</v>
      </c>
      <c r="I3" s="11" t="s">
        <v>6</v>
      </c>
    </row>
    <row r="4" spans="2:11" x14ac:dyDescent="0.25">
      <c r="B4" s="17" t="s">
        <v>4</v>
      </c>
      <c r="C4" s="20" t="s">
        <v>0</v>
      </c>
      <c r="D4" s="25" t="s">
        <v>5</v>
      </c>
      <c r="E4" s="28" t="s">
        <v>5</v>
      </c>
      <c r="F4" s="17" t="s">
        <v>4</v>
      </c>
      <c r="G4" s="20" t="s">
        <v>7</v>
      </c>
      <c r="H4" s="20" t="s">
        <v>5</v>
      </c>
      <c r="I4" s="18" t="s">
        <v>5</v>
      </c>
    </row>
    <row r="5" spans="2:11" x14ac:dyDescent="0.25">
      <c r="B5" s="12"/>
      <c r="C5" s="33" t="s">
        <v>14</v>
      </c>
      <c r="D5" s="21"/>
      <c r="E5" s="29"/>
      <c r="F5" s="14"/>
      <c r="G5" s="33" t="s">
        <v>8</v>
      </c>
      <c r="H5" s="16"/>
      <c r="I5" s="13"/>
    </row>
    <row r="6" spans="2:11" x14ac:dyDescent="0.25">
      <c r="B6" s="14">
        <v>128221</v>
      </c>
      <c r="C6" s="21" t="s">
        <v>15</v>
      </c>
      <c r="D6" s="16">
        <v>157693</v>
      </c>
      <c r="E6" s="30">
        <v>141000</v>
      </c>
      <c r="F6" s="14">
        <v>271663</v>
      </c>
      <c r="G6" s="21" t="s">
        <v>119</v>
      </c>
      <c r="H6" s="16">
        <v>278699</v>
      </c>
      <c r="I6" s="41">
        <v>282000</v>
      </c>
      <c r="K6" s="9"/>
    </row>
    <row r="7" spans="2:11" x14ac:dyDescent="0.25">
      <c r="B7" s="14">
        <v>18307</v>
      </c>
      <c r="C7" s="16" t="s">
        <v>16</v>
      </c>
      <c r="D7" s="16">
        <v>52231</v>
      </c>
      <c r="E7" s="30">
        <v>21000</v>
      </c>
      <c r="F7" s="14">
        <v>606636</v>
      </c>
      <c r="G7" s="16" t="s">
        <v>9</v>
      </c>
      <c r="H7" s="16">
        <f>71042+116941+134867+211413+80061</f>
        <v>614324</v>
      </c>
      <c r="I7" s="41">
        <v>650000</v>
      </c>
      <c r="K7" s="9"/>
    </row>
    <row r="8" spans="2:11" x14ac:dyDescent="0.25">
      <c r="B8" s="14">
        <v>982</v>
      </c>
      <c r="C8" s="21" t="s">
        <v>17</v>
      </c>
      <c r="D8" s="16">
        <v>0</v>
      </c>
      <c r="E8" s="30">
        <v>1000</v>
      </c>
      <c r="F8" s="14">
        <v>5504</v>
      </c>
      <c r="G8" s="16" t="s">
        <v>10</v>
      </c>
      <c r="H8" s="16">
        <v>4540</v>
      </c>
      <c r="I8" s="41">
        <v>5500</v>
      </c>
    </row>
    <row r="9" spans="2:11" x14ac:dyDescent="0.25">
      <c r="B9" s="14"/>
      <c r="C9" s="22" t="s">
        <v>18</v>
      </c>
      <c r="D9" s="21"/>
      <c r="E9" s="30"/>
      <c r="F9" s="12"/>
      <c r="G9" s="22" t="s">
        <v>11</v>
      </c>
      <c r="H9" s="21"/>
      <c r="I9" s="41"/>
    </row>
    <row r="10" spans="2:11" x14ac:dyDescent="0.25">
      <c r="B10" s="14">
        <v>24000</v>
      </c>
      <c r="C10" s="16" t="s">
        <v>19</v>
      </c>
      <c r="D10" s="16">
        <v>24000</v>
      </c>
      <c r="E10" s="30">
        <v>24000</v>
      </c>
      <c r="F10" s="14">
        <v>14000</v>
      </c>
      <c r="G10" s="16" t="s">
        <v>12</v>
      </c>
      <c r="H10" s="16">
        <v>14000</v>
      </c>
      <c r="I10" s="41">
        <v>14000</v>
      </c>
    </row>
    <row r="11" spans="2:11" x14ac:dyDescent="0.25">
      <c r="B11" s="14">
        <v>85150</v>
      </c>
      <c r="C11" s="16" t="s">
        <v>20</v>
      </c>
      <c r="D11" s="16">
        <v>92650</v>
      </c>
      <c r="E11" s="30">
        <v>90000</v>
      </c>
      <c r="F11" s="12"/>
      <c r="G11" s="16"/>
      <c r="H11" s="16"/>
      <c r="I11" s="13"/>
      <c r="K11" s="9"/>
    </row>
    <row r="12" spans="2:11" x14ac:dyDescent="0.25">
      <c r="B12" s="14">
        <v>7698</v>
      </c>
      <c r="C12" s="16" t="s">
        <v>21</v>
      </c>
      <c r="D12" s="16">
        <v>8028</v>
      </c>
      <c r="E12" s="30">
        <v>8000</v>
      </c>
      <c r="F12" s="12"/>
      <c r="G12" s="16"/>
      <c r="H12" s="21"/>
      <c r="I12" s="13"/>
    </row>
    <row r="13" spans="2:11" x14ac:dyDescent="0.25">
      <c r="B13" s="14">
        <v>8344</v>
      </c>
      <c r="C13" s="16" t="s">
        <v>22</v>
      </c>
      <c r="D13" s="16">
        <v>8436</v>
      </c>
      <c r="E13" s="30">
        <v>8500</v>
      </c>
      <c r="F13" s="12"/>
      <c r="G13" s="16"/>
      <c r="H13" s="16"/>
      <c r="I13" s="13"/>
    </row>
    <row r="14" spans="2:11" x14ac:dyDescent="0.25">
      <c r="B14" s="14">
        <v>105</v>
      </c>
      <c r="C14" s="16" t="s">
        <v>44</v>
      </c>
      <c r="D14" s="16">
        <v>290</v>
      </c>
      <c r="E14" s="30">
        <v>500</v>
      </c>
      <c r="F14" s="12"/>
      <c r="G14" s="21"/>
      <c r="H14" s="21"/>
      <c r="I14" s="13"/>
    </row>
    <row r="15" spans="2:11" x14ac:dyDescent="0.25">
      <c r="B15" s="14">
        <v>12753</v>
      </c>
      <c r="C15" s="16" t="s">
        <v>23</v>
      </c>
      <c r="D15" s="16">
        <v>11816</v>
      </c>
      <c r="E15" s="30">
        <v>13000</v>
      </c>
      <c r="F15" s="12"/>
      <c r="G15" s="16"/>
      <c r="H15" s="21"/>
      <c r="I15" s="13"/>
    </row>
    <row r="16" spans="2:11" x14ac:dyDescent="0.25">
      <c r="B16" s="14">
        <v>11200</v>
      </c>
      <c r="C16" s="16" t="s">
        <v>24</v>
      </c>
      <c r="D16" s="16">
        <v>11600</v>
      </c>
      <c r="E16" s="30">
        <v>13000</v>
      </c>
      <c r="F16" s="12"/>
      <c r="G16" s="21"/>
      <c r="H16" s="21"/>
      <c r="I16" s="13"/>
    </row>
    <row r="17" spans="2:11" x14ac:dyDescent="0.25">
      <c r="B17" s="14">
        <v>54655</v>
      </c>
      <c r="C17" s="16" t="s">
        <v>25</v>
      </c>
      <c r="D17" s="16">
        <v>68842</v>
      </c>
      <c r="E17" s="30">
        <v>60000</v>
      </c>
      <c r="F17" s="12"/>
      <c r="G17" s="16"/>
      <c r="H17" s="16"/>
      <c r="I17" s="13"/>
      <c r="K17" s="9"/>
    </row>
    <row r="18" spans="2:11" x14ac:dyDescent="0.25">
      <c r="B18" s="14">
        <v>38878</v>
      </c>
      <c r="C18" s="16" t="s">
        <v>26</v>
      </c>
      <c r="D18" s="16">
        <v>34380</v>
      </c>
      <c r="E18" s="30">
        <v>39000</v>
      </c>
      <c r="F18" s="12"/>
      <c r="G18" s="16"/>
      <c r="H18" s="16"/>
      <c r="I18" s="13"/>
      <c r="K18" s="9"/>
    </row>
    <row r="19" spans="2:11" x14ac:dyDescent="0.25">
      <c r="B19" s="14">
        <v>3033</v>
      </c>
      <c r="C19" s="16" t="s">
        <v>27</v>
      </c>
      <c r="D19" s="16">
        <v>4827</v>
      </c>
      <c r="E19" s="30">
        <v>3200</v>
      </c>
      <c r="F19" s="12"/>
      <c r="G19" s="21"/>
      <c r="H19" s="16"/>
      <c r="I19" s="13"/>
    </row>
    <row r="20" spans="2:11" x14ac:dyDescent="0.25">
      <c r="B20" s="14">
        <v>1083</v>
      </c>
      <c r="C20" s="16" t="s">
        <v>28</v>
      </c>
      <c r="D20" s="16">
        <v>1103</v>
      </c>
      <c r="E20" s="30">
        <v>1200</v>
      </c>
      <c r="F20" s="12"/>
      <c r="G20" s="21"/>
      <c r="H20" s="21"/>
      <c r="I20" s="13"/>
    </row>
    <row r="21" spans="2:11" x14ac:dyDescent="0.25">
      <c r="B21" s="14">
        <v>18690</v>
      </c>
      <c r="C21" s="16" t="s">
        <v>29</v>
      </c>
      <c r="D21" s="16">
        <v>17199</v>
      </c>
      <c r="E21" s="30">
        <v>20000</v>
      </c>
      <c r="F21" s="12"/>
      <c r="G21" s="21"/>
      <c r="H21" s="21"/>
      <c r="I21" s="13"/>
    </row>
    <row r="22" spans="2:11" x14ac:dyDescent="0.25">
      <c r="B22" s="14">
        <v>5026</v>
      </c>
      <c r="C22" s="16" t="s">
        <v>30</v>
      </c>
      <c r="D22" s="16">
        <f>13589-5553</f>
        <v>8036</v>
      </c>
      <c r="E22" s="30">
        <v>5500</v>
      </c>
      <c r="F22" s="12"/>
      <c r="G22" s="21"/>
      <c r="H22" s="21"/>
      <c r="I22" s="13"/>
      <c r="K22" s="9">
        <f t="shared" ref="K22:K23" si="0">+D22-B22</f>
        <v>3010</v>
      </c>
    </row>
    <row r="23" spans="2:11" x14ac:dyDescent="0.25">
      <c r="B23" s="14">
        <v>8754</v>
      </c>
      <c r="C23" s="16" t="s">
        <v>31</v>
      </c>
      <c r="D23" s="16">
        <v>5553</v>
      </c>
      <c r="E23" s="30">
        <v>9000</v>
      </c>
      <c r="F23" s="12"/>
      <c r="G23" s="21"/>
      <c r="H23" s="21"/>
      <c r="I23" s="13"/>
      <c r="K23" s="9">
        <f t="shared" si="0"/>
        <v>-3201</v>
      </c>
    </row>
    <row r="24" spans="2:11" x14ac:dyDescent="0.25">
      <c r="B24" s="14">
        <v>1440</v>
      </c>
      <c r="C24" s="16" t="s">
        <v>32</v>
      </c>
      <c r="D24" s="16">
        <v>1440</v>
      </c>
      <c r="E24" s="30">
        <v>1440</v>
      </c>
      <c r="F24" s="12"/>
      <c r="G24" s="21"/>
      <c r="H24" s="16"/>
      <c r="I24" s="13"/>
    </row>
    <row r="25" spans="2:11" x14ac:dyDescent="0.25">
      <c r="B25" s="14">
        <v>2500</v>
      </c>
      <c r="C25" s="16" t="s">
        <v>33</v>
      </c>
      <c r="D25" s="16">
        <v>2500</v>
      </c>
      <c r="E25" s="30">
        <v>2500</v>
      </c>
      <c r="F25" s="12"/>
      <c r="G25" s="21"/>
      <c r="H25" s="21"/>
      <c r="I25" s="13"/>
    </row>
    <row r="26" spans="2:11" x14ac:dyDescent="0.25">
      <c r="B26" s="14"/>
      <c r="C26" s="22" t="s">
        <v>34</v>
      </c>
      <c r="D26" s="21"/>
      <c r="E26" s="31"/>
      <c r="F26" s="12"/>
      <c r="G26" s="21"/>
      <c r="H26" s="21"/>
      <c r="I26" s="13"/>
    </row>
    <row r="27" spans="2:11" x14ac:dyDescent="0.25">
      <c r="B27" s="14">
        <v>627.20000000000005</v>
      </c>
      <c r="C27" s="16" t="s">
        <v>35</v>
      </c>
      <c r="D27" s="21">
        <v>146.25</v>
      </c>
      <c r="E27" s="30">
        <v>700</v>
      </c>
      <c r="F27" s="12"/>
      <c r="G27" s="21"/>
      <c r="H27" s="21"/>
      <c r="I27" s="13"/>
    </row>
    <row r="28" spans="2:11" x14ac:dyDescent="0.25">
      <c r="B28" s="14">
        <v>3500</v>
      </c>
      <c r="C28" s="16" t="s">
        <v>36</v>
      </c>
      <c r="D28" s="16">
        <v>3500</v>
      </c>
      <c r="E28" s="30">
        <v>3850</v>
      </c>
      <c r="F28" s="12"/>
      <c r="G28" s="21"/>
      <c r="H28" s="21"/>
      <c r="I28" s="13"/>
    </row>
    <row r="29" spans="2:11" x14ac:dyDescent="0.25">
      <c r="B29" s="14">
        <v>8500</v>
      </c>
      <c r="C29" s="16" t="s">
        <v>37</v>
      </c>
      <c r="D29" s="16">
        <v>8500</v>
      </c>
      <c r="E29" s="30">
        <v>9350</v>
      </c>
      <c r="F29" s="12"/>
      <c r="G29" s="21"/>
      <c r="H29" s="21"/>
      <c r="I29" s="13"/>
    </row>
    <row r="30" spans="2:11" x14ac:dyDescent="0.25">
      <c r="B30" s="14">
        <v>7305</v>
      </c>
      <c r="C30" s="16" t="s">
        <v>38</v>
      </c>
      <c r="D30" s="16">
        <v>6297</v>
      </c>
      <c r="E30" s="30">
        <v>8035</v>
      </c>
      <c r="F30" s="12"/>
      <c r="G30" s="21"/>
      <c r="H30" s="21"/>
      <c r="I30" s="13"/>
    </row>
    <row r="31" spans="2:11" x14ac:dyDescent="0.25">
      <c r="B31" s="14"/>
      <c r="C31" s="16" t="s">
        <v>39</v>
      </c>
      <c r="D31" s="21"/>
      <c r="E31" s="31"/>
      <c r="F31" s="12"/>
      <c r="G31" s="21"/>
      <c r="H31" s="21"/>
      <c r="I31" s="13"/>
    </row>
    <row r="32" spans="2:11" x14ac:dyDescent="0.25">
      <c r="B32" s="14">
        <v>8950.0400000000009</v>
      </c>
      <c r="C32" s="22" t="s">
        <v>40</v>
      </c>
      <c r="D32" s="16">
        <v>7650</v>
      </c>
      <c r="E32" s="30">
        <v>9800</v>
      </c>
      <c r="F32" s="12"/>
      <c r="G32" s="21"/>
      <c r="H32" s="21"/>
      <c r="I32" s="13"/>
    </row>
    <row r="33" spans="2:11" x14ac:dyDescent="0.25">
      <c r="B33" s="12"/>
      <c r="C33" s="22" t="s">
        <v>41</v>
      </c>
      <c r="D33" s="21"/>
      <c r="E33" s="31"/>
      <c r="F33" s="12"/>
      <c r="G33" s="21"/>
      <c r="H33" s="21"/>
      <c r="I33" s="13"/>
    </row>
    <row r="34" spans="2:11" x14ac:dyDescent="0.25">
      <c r="B34" s="12">
        <v>438101.76000000001</v>
      </c>
      <c r="C34" s="16" t="s">
        <v>42</v>
      </c>
      <c r="D34" s="21">
        <f>+H36-SUM(D6:D33)</f>
        <v>374845.75</v>
      </c>
      <c r="E34" s="30">
        <v>457925</v>
      </c>
      <c r="F34" s="14"/>
      <c r="G34" s="21"/>
      <c r="H34" s="16"/>
      <c r="I34" s="13"/>
    </row>
    <row r="35" spans="2:11" x14ac:dyDescent="0.25">
      <c r="B35" s="34"/>
      <c r="C35" s="35" t="s">
        <v>43</v>
      </c>
      <c r="D35" s="36"/>
      <c r="E35" s="37"/>
      <c r="F35" s="38"/>
      <c r="G35" s="36"/>
      <c r="H35" s="35"/>
      <c r="I35" s="39"/>
    </row>
    <row r="36" spans="2:11" ht="15.75" thickBot="1" x14ac:dyDescent="0.3">
      <c r="B36" s="15">
        <f>SUM(B6:B34)</f>
        <v>897803</v>
      </c>
      <c r="C36" s="23" t="s">
        <v>13</v>
      </c>
      <c r="D36" s="26">
        <f>SUM(D6:D34)</f>
        <v>911563</v>
      </c>
      <c r="E36" s="32">
        <f>SUM(E6:E34)</f>
        <v>951500</v>
      </c>
      <c r="F36" s="15">
        <f>SUM(F6:F34)</f>
        <v>897803</v>
      </c>
      <c r="G36" s="40"/>
      <c r="H36" s="26">
        <f>SUM(H6:H34)</f>
        <v>911563</v>
      </c>
      <c r="I36" s="26">
        <f>SUM(I6:I34)</f>
        <v>951500</v>
      </c>
      <c r="J36" s="21"/>
      <c r="K36" s="9">
        <f>SUM(K6:K34)</f>
        <v>-191</v>
      </c>
    </row>
  </sheetData>
  <pageMargins left="0.25" right="0.25" top="0.75" bottom="0.75" header="0.3" footer="0.3"/>
  <pageSetup paperSize="9" scale="9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Uday Bhat</cp:lastModifiedBy>
  <cp:lastPrinted>2017-04-28T05:44:43Z</cp:lastPrinted>
  <dcterms:created xsi:type="dcterms:W3CDTF">2015-08-13T04:57:56Z</dcterms:created>
  <dcterms:modified xsi:type="dcterms:W3CDTF">2017-04-28T18:12:02Z</dcterms:modified>
</cp:coreProperties>
</file>