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C7C5516F-837B-4777-A399-B949B53A6498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Sheet4" sheetId="41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Lookup" sheetId="21" state="hidden" r:id="rId13"/>
    <sheet name="Sheet3" sheetId="39" state="hidden" r:id="rId14"/>
    <sheet name="Hours_Working" sheetId="7" r:id="rId15"/>
    <sheet name="ONESEAT WKSHT" sheetId="31" r:id="rId16"/>
    <sheet name="CHECK AND BALANCES" sheetId="27" r:id="rId17"/>
    <sheet name="Fares_Big Star Export OS" sheetId="30" state="hidden" r:id="rId18"/>
    <sheet name="Fares_Big Star Export" sheetId="12" r:id="rId19"/>
    <sheet name="PrepSheet" sheetId="14" state="hidden" r:id="rId20"/>
    <sheet name="Fares_CCCTA_LAVTA" sheetId="15" r:id="rId21"/>
    <sheet name="Hourly_Rate" sheetId="17" state="hidden" r:id="rId22"/>
    <sheet name="DROPDOWN" sheetId="9" state="hidden" r:id="rId23"/>
    <sheet name="File Path" sheetId="1" state="hidden" r:id="rId24"/>
    <sheet name="PPGRate" sheetId="32" state="hidden" r:id="rId25"/>
    <sheet name="Path2" sheetId="24" state="hidden" r:id="rId26"/>
    <sheet name="Sheet1" sheetId="33" state="hidden" r:id="rId27"/>
  </sheets>
  <functionGroups builtInGroupCount="19"/>
  <externalReferences>
    <externalReference r:id="rId28"/>
  </externalReferences>
  <definedNames>
    <definedName name="_xlnm._FilterDatabase" localSheetId="1" hidden="1">'HOURS FOR VDP'!$A$3:$I$303</definedName>
    <definedName name="_xlnm._FilterDatabase" localSheetId="9" hidden="1">NewSheet!$B$11:$AD$36</definedName>
    <definedName name="_xlnm._FilterDatabase" localSheetId="15" hidden="1">'ONESEAT WKSHT'!$A$3:$K$753</definedName>
    <definedName name="ExternalData_1" localSheetId="11" hidden="1">Deductions!$A$1:$I$21</definedName>
    <definedName name="ExternalData_1" localSheetId="14" hidden="1">Hours_Working!$A$1:$Q$329</definedName>
    <definedName name="ExternalData_1" localSheetId="12" hidden="1">PartnerLookup!$A$1:$C$20</definedName>
    <definedName name="ExternalData_1" localSheetId="24" hidden="1">PPGRate!$A$1:$E$15</definedName>
    <definedName name="ExternalData_2" localSheetId="18" hidden="1">'Fares_Big Star Export'!$A$1:$AA$826</definedName>
    <definedName name="ExternalData_2" localSheetId="2" hidden="1">'Hours_Working (2)'!$A$1:$I$294</definedName>
    <definedName name="ExternalData_3" localSheetId="17" hidden="1">'Fares_Big Star Export OS'!$A$1:$L$826</definedName>
    <definedName name="ExternalData_3" localSheetId="20" hidden="1">Fares_CCCTA_LAVTA!$A$1:$J$3027</definedName>
    <definedName name="ExternalData_3" localSheetId="21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16" r:id="rId29"/>
    <pivotCache cacheId="17" r:id="rId30"/>
    <pivotCache cacheId="18" r:id="rId31"/>
    <pivotCache cacheId="24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5" i="41" l="1"/>
  <c r="P6" i="41"/>
  <c r="P7" i="41"/>
  <c r="P8" i="41"/>
  <c r="Q8" i="41" s="1"/>
  <c r="P9" i="41"/>
  <c r="P10" i="41"/>
  <c r="P11" i="41"/>
  <c r="P12" i="41"/>
  <c r="Q12" i="41" s="1"/>
  <c r="P13" i="41"/>
  <c r="P14" i="41"/>
  <c r="P15" i="41"/>
  <c r="P16" i="41"/>
  <c r="Q16" i="41" s="1"/>
  <c r="P17" i="41"/>
  <c r="Q17" i="41" s="1"/>
  <c r="P18" i="41"/>
  <c r="P19" i="41"/>
  <c r="P20" i="41"/>
  <c r="Q20" i="41" s="1"/>
  <c r="P21" i="41"/>
  <c r="Q21" i="41" s="1"/>
  <c r="P22" i="41"/>
  <c r="P4" i="41"/>
  <c r="Q4" i="41" s="1"/>
  <c r="Q22" i="41"/>
  <c r="Q19" i="41"/>
  <c r="Q18" i="41"/>
  <c r="Q15" i="41"/>
  <c r="Q14" i="41"/>
  <c r="Q13" i="41"/>
  <c r="Q11" i="41"/>
  <c r="Q10" i="41"/>
  <c r="Q9" i="41"/>
  <c r="Q7" i="41"/>
  <c r="Q6" i="41"/>
  <c r="Q5" i="41"/>
  <c r="H5" i="41"/>
  <c r="H6" i="41"/>
  <c r="H7" i="41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4" i="41"/>
  <c r="G5" i="41"/>
  <c r="G6" i="41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4" i="41"/>
  <c r="Q105" i="18"/>
  <c r="C103" i="18" l="1" a="1"/>
  <c r="C103" i="18" s="1"/>
  <c r="Q96" i="18"/>
  <c r="S78" i="18"/>
  <c r="P6" i="18"/>
  <c r="Q85" i="18"/>
  <c r="K97" i="18"/>
  <c r="K96" i="18"/>
  <c r="K91" i="18"/>
  <c r="K90" i="18"/>
  <c r="K85" i="18"/>
  <c r="K87" i="18"/>
  <c r="K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86" i="18"/>
  <c r="E85" i="18"/>
  <c r="C116" i="18" l="1" a="1"/>
  <c r="C116" i="18" s="1"/>
  <c r="C119" i="18" a="1"/>
  <c r="C119" i="18" s="1"/>
  <c r="C115" i="18" a="1"/>
  <c r="C115" i="18" s="1"/>
  <c r="C111" i="18" a="1"/>
  <c r="C111" i="18" s="1"/>
  <c r="C105" i="18" a="1"/>
  <c r="C105" i="18" s="1"/>
  <c r="C118" i="18" a="1"/>
  <c r="C118" i="18" s="1"/>
  <c r="C121" i="18" a="1"/>
  <c r="C121" i="18" s="1"/>
  <c r="C117" i="18" a="1"/>
  <c r="C117" i="18" s="1"/>
  <c r="C113" i="18" a="1"/>
  <c r="C113" i="18" s="1"/>
  <c r="C109" i="18" a="1"/>
  <c r="C109" i="18" s="1"/>
  <c r="C107" i="18" a="1"/>
  <c r="C107" i="18" s="1"/>
  <c r="C120" i="18" a="1"/>
  <c r="C120" i="18" s="1"/>
  <c r="C114" i="18" a="1"/>
  <c r="C114" i="18" s="1"/>
  <c r="C112" i="18" a="1"/>
  <c r="C112" i="18" s="1"/>
  <c r="C110" i="18" a="1"/>
  <c r="C110" i="18" s="1"/>
  <c r="C108" i="18" a="1"/>
  <c r="C108" i="18" s="1"/>
  <c r="C106" i="18" a="1"/>
  <c r="C106" i="18" s="1"/>
  <c r="C104" i="18" a="1"/>
  <c r="C104" i="18" s="1"/>
  <c r="S57" i="18" a="1"/>
  <c r="S57" i="18" s="1"/>
  <c r="S6" i="18" a="1"/>
  <c r="S6" i="18" s="1"/>
  <c r="T57" i="18" l="1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 s="1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S13" i="7"/>
  <c r="S5" i="7"/>
  <c r="S215" i="7"/>
  <c r="S12" i="7"/>
  <c r="S19" i="7"/>
  <c r="S271" i="7"/>
  <c r="S50" i="7"/>
  <c r="S17" i="7"/>
  <c r="S301" i="7"/>
  <c r="S7" i="7"/>
  <c r="S9" i="7"/>
  <c r="S16" i="7"/>
  <c r="S4" i="7"/>
  <c r="S312" i="7"/>
  <c r="S18" i="7"/>
  <c r="S218" i="7"/>
  <c r="S3" i="7"/>
  <c r="S6" i="7"/>
  <c r="S15" i="7"/>
  <c r="S272" i="7"/>
  <c r="S10" i="7"/>
  <c r="S54" i="7"/>
  <c r="S188" i="7"/>
  <c r="S8" i="7"/>
  <c r="S14" i="7"/>
  <c r="S29" i="7"/>
  <c r="S2" i="7"/>
  <c r="S11" i="7"/>
  <c r="S31" i="7"/>
  <c r="S33" i="7"/>
  <c r="S35" i="7"/>
  <c r="S37" i="7"/>
  <c r="S106" i="7"/>
  <c r="S313" i="7"/>
  <c r="S45" i="7"/>
  <c r="S51" i="7"/>
  <c r="S43" i="7"/>
  <c r="S48" i="7"/>
  <c r="S59" i="7"/>
  <c r="S32" i="7"/>
  <c r="S39" i="7"/>
  <c r="S46" i="7"/>
  <c r="S47" i="7"/>
  <c r="S239" i="7"/>
  <c r="S36" i="7"/>
  <c r="S20" i="7"/>
  <c r="S42" i="7"/>
  <c r="S34" i="7"/>
  <c r="S273" i="7"/>
  <c r="S58" i="7"/>
  <c r="S44" i="7"/>
  <c r="S30" i="7"/>
  <c r="S140" i="7"/>
  <c r="S21" i="7"/>
  <c r="S55" i="7"/>
  <c r="S40" i="7"/>
  <c r="S38" i="7"/>
  <c r="S41" i="7"/>
  <c r="S64" i="7"/>
  <c r="S314" i="7"/>
  <c r="S268" i="7"/>
  <c r="S61" i="7"/>
  <c r="S74" i="7"/>
  <c r="S71" i="7"/>
  <c r="S22" i="7"/>
  <c r="S76" i="7"/>
  <c r="S75" i="7"/>
  <c r="S68" i="7"/>
  <c r="S88" i="7"/>
  <c r="S62" i="7"/>
  <c r="S77" i="7"/>
  <c r="S72" i="7"/>
  <c r="S107" i="7"/>
  <c r="S52" i="7"/>
  <c r="S63" i="7"/>
  <c r="S86" i="7"/>
  <c r="S65" i="7"/>
  <c r="S66" i="7"/>
  <c r="S87" i="7"/>
  <c r="S189" i="7"/>
  <c r="S73" i="7"/>
  <c r="S141" i="7"/>
  <c r="S69" i="7"/>
  <c r="S60" i="7"/>
  <c r="S67" i="7"/>
  <c r="S70" i="7"/>
  <c r="S293" i="7"/>
  <c r="S93" i="7"/>
  <c r="S116" i="7"/>
  <c r="S95" i="7"/>
  <c r="S104" i="7"/>
  <c r="S90" i="7"/>
  <c r="S92" i="7"/>
  <c r="S91" i="7"/>
  <c r="S102" i="7"/>
  <c r="S99" i="7"/>
  <c r="S94" i="7"/>
  <c r="S269" i="7"/>
  <c r="S105" i="7"/>
  <c r="S164" i="7"/>
  <c r="S134" i="7"/>
  <c r="S97" i="7"/>
  <c r="S114" i="7"/>
  <c r="S108" i="7"/>
  <c r="S103" i="7"/>
  <c r="S100" i="7"/>
  <c r="S23" i="7"/>
  <c r="S56" i="7"/>
  <c r="S294" i="7"/>
  <c r="S115" i="7"/>
  <c r="S96" i="7"/>
  <c r="S101" i="7"/>
  <c r="S89" i="7"/>
  <c r="S57" i="7"/>
  <c r="S98" i="7"/>
  <c r="S124" i="7"/>
  <c r="S127" i="7"/>
  <c r="S122" i="7"/>
  <c r="S119" i="7"/>
  <c r="S118" i="7"/>
  <c r="S130" i="7"/>
  <c r="S142" i="7"/>
  <c r="S131" i="7"/>
  <c r="S216" i="7"/>
  <c r="S315" i="7"/>
  <c r="S240" i="7"/>
  <c r="S120" i="7"/>
  <c r="S121" i="7"/>
  <c r="S270" i="7"/>
  <c r="S135" i="7"/>
  <c r="S129" i="7"/>
  <c r="S126" i="7"/>
  <c r="S144" i="7"/>
  <c r="S109" i="7"/>
  <c r="S117" i="7"/>
  <c r="S78" i="7"/>
  <c r="S143" i="7"/>
  <c r="S123" i="7"/>
  <c r="S152" i="7"/>
  <c r="S295" i="7"/>
  <c r="S125" i="7"/>
  <c r="S190" i="7"/>
  <c r="S128" i="7"/>
  <c r="S110" i="7"/>
  <c r="S150" i="7"/>
  <c r="S151" i="7"/>
  <c r="S145" i="7"/>
  <c r="S146" i="7"/>
  <c r="S156" i="7"/>
  <c r="S157" i="7"/>
  <c r="S241" i="7"/>
  <c r="S149" i="7"/>
  <c r="S147" i="7"/>
  <c r="S153" i="7"/>
  <c r="S79" i="7"/>
  <c r="S148" i="7"/>
  <c r="S24" i="7"/>
  <c r="S242" i="7"/>
  <c r="S166" i="7"/>
  <c r="S316" i="7"/>
  <c r="S165" i="7"/>
  <c r="S158" i="7"/>
  <c r="S159" i="7"/>
  <c r="S191" i="7"/>
  <c r="S154" i="7"/>
  <c r="S182" i="7"/>
  <c r="S172" i="7"/>
  <c r="S177" i="7"/>
  <c r="S169" i="7"/>
  <c r="S174" i="7"/>
  <c r="S183" i="7"/>
  <c r="S168" i="7"/>
  <c r="S170" i="7"/>
  <c r="S25" i="7"/>
  <c r="S178" i="7"/>
  <c r="S171" i="7"/>
  <c r="S179" i="7"/>
  <c r="S243" i="7"/>
  <c r="S323" i="7"/>
  <c r="S181" i="7"/>
  <c r="S184" i="7"/>
  <c r="S136" i="7"/>
  <c r="S211" i="7"/>
  <c r="S180" i="7"/>
  <c r="S81" i="7"/>
  <c r="S173" i="7"/>
  <c r="S296" i="7"/>
  <c r="S175" i="7"/>
  <c r="S176" i="7"/>
  <c r="S167" i="7"/>
  <c r="S192" i="7"/>
  <c r="S208" i="7"/>
  <c r="S197" i="7"/>
  <c r="S196" i="7"/>
  <c r="S244" i="7"/>
  <c r="S137" i="7"/>
  <c r="S324" i="7"/>
  <c r="S207" i="7"/>
  <c r="S201" i="7"/>
  <c r="S199" i="7"/>
  <c r="S209" i="7"/>
  <c r="S205" i="7"/>
  <c r="S220" i="7"/>
  <c r="S26" i="7"/>
  <c r="S194" i="7"/>
  <c r="S111" i="7"/>
  <c r="S210" i="7"/>
  <c r="S195" i="7"/>
  <c r="S204" i="7"/>
  <c r="S198" i="7"/>
  <c r="S202" i="7"/>
  <c r="S206" i="7"/>
  <c r="S203" i="7"/>
  <c r="S212" i="7"/>
  <c r="S219" i="7"/>
  <c r="S297" i="7"/>
  <c r="S155" i="7"/>
  <c r="S200" i="7"/>
  <c r="S193" i="7"/>
  <c r="S235" i="7"/>
  <c r="S248" i="7"/>
  <c r="S223" i="7"/>
  <c r="S138" i="7"/>
  <c r="S237" i="7"/>
  <c r="S229" i="7"/>
  <c r="S246" i="7"/>
  <c r="S225" i="7"/>
  <c r="S238" i="7"/>
  <c r="S222" i="7"/>
  <c r="S226" i="7"/>
  <c r="S224" i="7"/>
  <c r="S227" i="7"/>
  <c r="S232" i="7"/>
  <c r="S325" i="7"/>
  <c r="S112" i="7"/>
  <c r="S236" i="7"/>
  <c r="S233" i="7"/>
  <c r="S27" i="7"/>
  <c r="S80" i="7"/>
  <c r="S230" i="7"/>
  <c r="S221" i="7"/>
  <c r="S231" i="7"/>
  <c r="S234" i="7"/>
  <c r="S247" i="7"/>
  <c r="S298" i="7"/>
  <c r="S228" i="7"/>
  <c r="S160" i="7"/>
  <c r="S251" i="7"/>
  <c r="S262" i="7"/>
  <c r="S259" i="7"/>
  <c r="S276" i="7"/>
  <c r="S250" i="7"/>
  <c r="S53" i="7"/>
  <c r="S264" i="7"/>
  <c r="S253" i="7"/>
  <c r="S260" i="7"/>
  <c r="S254" i="7"/>
  <c r="S263" i="7"/>
  <c r="S257" i="7"/>
  <c r="S28" i="7"/>
  <c r="S265" i="7"/>
  <c r="S274" i="7"/>
  <c r="S252" i="7"/>
  <c r="S326" i="7"/>
  <c r="S185" i="7"/>
  <c r="S255" i="7"/>
  <c r="S113" i="7"/>
  <c r="S249" i="7"/>
  <c r="S213" i="7"/>
  <c r="S261" i="7"/>
  <c r="S275" i="7"/>
  <c r="S299" i="7"/>
  <c r="S258" i="7"/>
  <c r="S256" i="7"/>
  <c r="S82" i="7"/>
  <c r="S279" i="7"/>
  <c r="S286" i="7"/>
  <c r="S304" i="7"/>
  <c r="S245" i="7"/>
  <c r="S291" i="7"/>
  <c r="S217" i="7"/>
  <c r="S281" i="7"/>
  <c r="S280" i="7"/>
  <c r="S290" i="7"/>
  <c r="S292" i="7"/>
  <c r="S327" i="7"/>
  <c r="S139" i="7"/>
  <c r="S287" i="7"/>
  <c r="S282" i="7"/>
  <c r="S132" i="7"/>
  <c r="S283" i="7"/>
  <c r="S302" i="7"/>
  <c r="S285" i="7"/>
  <c r="S278" i="7"/>
  <c r="S284" i="7"/>
  <c r="S161" i="7"/>
  <c r="S288" i="7"/>
  <c r="S303" i="7"/>
  <c r="S289" i="7"/>
  <c r="S83" i="7"/>
  <c r="S277" i="7"/>
  <c r="S300" i="7"/>
  <c r="S214" i="7"/>
  <c r="S133" i="7"/>
  <c r="S311" i="7"/>
  <c r="S307" i="7"/>
  <c r="S317" i="7"/>
  <c r="S186" i="7"/>
  <c r="S305" i="7"/>
  <c r="S266" i="7"/>
  <c r="S310" i="7"/>
  <c r="S318" i="7"/>
  <c r="S84" i="7"/>
  <c r="S162" i="7"/>
  <c r="S309" i="7"/>
  <c r="S306" i="7"/>
  <c r="S308" i="7"/>
  <c r="S319" i="7"/>
  <c r="S328" i="7"/>
  <c r="S322" i="7"/>
  <c r="S267" i="7"/>
  <c r="S187" i="7"/>
  <c r="S329" i="7"/>
  <c r="S49" i="7"/>
  <c r="S321" i="7"/>
  <c r="S85" i="7"/>
  <c r="S320" i="7"/>
  <c r="S163" i="7"/>
  <c r="C3" i="20" l="1"/>
  <c r="C2" i="20"/>
  <c r="R9" i="7" l="1" a="1"/>
  <c r="R9" i="7" s="1"/>
  <c r="R188" i="7" a="1"/>
  <c r="R188" i="7" s="1"/>
  <c r="R45" i="7" a="1"/>
  <c r="R45" i="7" s="1"/>
  <c r="R42" i="7" a="1"/>
  <c r="R42" i="7" s="1"/>
  <c r="R64" i="7" a="1"/>
  <c r="R64" i="7" s="1"/>
  <c r="R77" i="7" a="1"/>
  <c r="R77" i="7" s="1"/>
  <c r="R69" i="7" a="1"/>
  <c r="R69" i="7" s="1"/>
  <c r="R102" i="7" a="1"/>
  <c r="R102" i="7" s="1"/>
  <c r="R23" i="7" a="1"/>
  <c r="R23" i="7" s="1"/>
  <c r="R119" i="7" a="1"/>
  <c r="R119" i="7" s="1"/>
  <c r="R129" i="7" a="1"/>
  <c r="R129" i="7" s="1"/>
  <c r="R128" i="7" a="1"/>
  <c r="R128" i="7" s="1"/>
  <c r="R79" i="7" a="1"/>
  <c r="R79" i="7" s="1"/>
  <c r="R172" i="7" a="1"/>
  <c r="R172" i="7" s="1"/>
  <c r="R323" i="7" a="1"/>
  <c r="R323" i="7" s="1"/>
  <c r="R192" i="7" a="1"/>
  <c r="R192" i="7" s="1"/>
  <c r="R220" i="7" a="1"/>
  <c r="R220" i="7" s="1"/>
  <c r="R219" i="7" a="1"/>
  <c r="R219" i="7" s="1"/>
  <c r="R225" i="7" a="1"/>
  <c r="R225" i="7" s="1"/>
  <c r="R80" i="7" a="1"/>
  <c r="R80" i="7" s="1"/>
  <c r="R276" i="7" a="1"/>
  <c r="R276" i="7" s="1"/>
  <c r="R252" i="7" a="1"/>
  <c r="R252" i="7" s="1"/>
  <c r="R82" i="7" a="1"/>
  <c r="R82" i="7" s="1"/>
  <c r="R139" i="7" a="1"/>
  <c r="R139" i="7" s="1"/>
  <c r="R289" i="7" a="1"/>
  <c r="R289" i="7" s="1"/>
  <c r="R310" i="7" a="1"/>
  <c r="R310" i="7" s="1"/>
  <c r="R329" i="7" a="1"/>
  <c r="R329" i="7" s="1"/>
  <c r="R72" i="7" a="1"/>
  <c r="R72" i="7" s="1"/>
  <c r="R273" i="7" a="1"/>
  <c r="R273" i="7" s="1"/>
  <c r="R53" i="7" a="1"/>
  <c r="R53" i="7" s="1"/>
  <c r="R5" i="7" a="1"/>
  <c r="R5" i="7" s="1"/>
  <c r="R312" i="7" a="1"/>
  <c r="R312" i="7" s="1"/>
  <c r="R29" i="7" a="1"/>
  <c r="R29" i="7" s="1"/>
  <c r="R48" i="7" a="1"/>
  <c r="R48" i="7" s="1"/>
  <c r="R58" i="7" a="1"/>
  <c r="R58" i="7" s="1"/>
  <c r="R61" i="7" a="1"/>
  <c r="R61" i="7" s="1"/>
  <c r="R52" i="7" a="1"/>
  <c r="R52" i="7" s="1"/>
  <c r="R70" i="7" a="1"/>
  <c r="R70" i="7" s="1"/>
  <c r="R269" i="7" a="1"/>
  <c r="R269" i="7" s="1"/>
  <c r="R115" i="7" a="1"/>
  <c r="R115" i="7" s="1"/>
  <c r="R142" i="7" a="1"/>
  <c r="R142" i="7" s="1"/>
  <c r="R109" i="7" a="1"/>
  <c r="R109" i="7" s="1"/>
  <c r="R151" i="7" a="1"/>
  <c r="R151" i="7" s="1"/>
  <c r="R242" i="7" a="1"/>
  <c r="R242" i="7" s="1"/>
  <c r="R174" i="7" a="1"/>
  <c r="R174" i="7" s="1"/>
  <c r="R136" i="7" a="1"/>
  <c r="R136" i="7" s="1"/>
  <c r="R196" i="7" a="1"/>
  <c r="R196" i="7" s="1"/>
  <c r="R111" i="7" a="1"/>
  <c r="R111" i="7" s="1"/>
  <c r="R200" i="7" a="1"/>
  <c r="R200" i="7" s="1"/>
  <c r="R226" i="7" a="1"/>
  <c r="R226" i="7" s="1"/>
  <c r="R231" i="7" a="1"/>
  <c r="R231" i="7" s="1"/>
  <c r="R264" i="7" a="1"/>
  <c r="R264" i="7" s="1"/>
  <c r="R255" i="7" a="1"/>
  <c r="R255" i="7" s="1"/>
  <c r="R304" i="7" a="1"/>
  <c r="R304" i="7" s="1"/>
  <c r="R132" i="7" a="1"/>
  <c r="R132" i="7" s="1"/>
  <c r="R300" i="7" a="1"/>
  <c r="R300" i="7" s="1"/>
  <c r="R162" i="7" a="1"/>
  <c r="R162" i="7" s="1"/>
  <c r="R85" i="7" a="1"/>
  <c r="R85" i="7" s="1"/>
  <c r="R149" i="7" a="1"/>
  <c r="R149" i="7" s="1"/>
  <c r="R199" i="7" a="1"/>
  <c r="R199" i="7" s="1"/>
  <c r="R299" i="7" a="1"/>
  <c r="R299" i="7" s="1"/>
  <c r="R265" i="7" a="1"/>
  <c r="R265" i="7" s="1"/>
  <c r="R141" i="7" a="1"/>
  <c r="R141" i="7" s="1"/>
  <c r="R34" i="7" a="1"/>
  <c r="R34" i="7" s="1"/>
  <c r="R230" i="7" a="1"/>
  <c r="R230" i="7" s="1"/>
  <c r="R294" i="7" a="1"/>
  <c r="R294" i="7" s="1"/>
  <c r="R197" i="7" a="1"/>
  <c r="R197" i="7" s="1"/>
  <c r="R282" i="7" a="1"/>
  <c r="R282" i="7" s="1"/>
  <c r="R215" i="7" a="1"/>
  <c r="R215" i="7" s="1"/>
  <c r="R18" i="7" a="1"/>
  <c r="R18" i="7" s="1"/>
  <c r="R2" i="7" a="1"/>
  <c r="R2" i="7" s="1"/>
  <c r="R59" i="7" a="1"/>
  <c r="R59" i="7" s="1"/>
  <c r="R44" i="7" a="1"/>
  <c r="R44" i="7" s="1"/>
  <c r="R74" i="7" a="1"/>
  <c r="R74" i="7" s="1"/>
  <c r="R63" i="7" a="1"/>
  <c r="R63" i="7" s="1"/>
  <c r="R293" i="7" a="1"/>
  <c r="R293" i="7" s="1"/>
  <c r="R105" i="7" a="1"/>
  <c r="R105" i="7" s="1"/>
  <c r="R96" i="7" a="1"/>
  <c r="R96" i="7" s="1"/>
  <c r="R131" i="7" a="1"/>
  <c r="R131" i="7" s="1"/>
  <c r="R117" i="7" a="1"/>
  <c r="R117" i="7" s="1"/>
  <c r="R145" i="7" a="1"/>
  <c r="R145" i="7" s="1"/>
  <c r="R166" i="7" a="1"/>
  <c r="R166" i="7" s="1"/>
  <c r="R183" i="7" a="1"/>
  <c r="R183" i="7" s="1"/>
  <c r="R211" i="7" a="1"/>
  <c r="R211" i="7" s="1"/>
  <c r="R244" i="7" a="1"/>
  <c r="R244" i="7" s="1"/>
  <c r="R210" i="7" a="1"/>
  <c r="R210" i="7" s="1"/>
  <c r="R193" i="7" a="1"/>
  <c r="R193" i="7" s="1"/>
  <c r="R224" i="7" a="1"/>
  <c r="R224" i="7" s="1"/>
  <c r="R234" i="7" a="1"/>
  <c r="R234" i="7" s="1"/>
  <c r="R253" i="7" a="1"/>
  <c r="R253" i="7" s="1"/>
  <c r="R113" i="7" a="1"/>
  <c r="R113" i="7" s="1"/>
  <c r="R245" i="7" a="1"/>
  <c r="R245" i="7" s="1"/>
  <c r="R283" i="7" a="1"/>
  <c r="R283" i="7" s="1"/>
  <c r="R214" i="7" a="1"/>
  <c r="R214" i="7" s="1"/>
  <c r="R309" i="7" a="1"/>
  <c r="R309" i="7" s="1"/>
  <c r="R320" i="7" a="1"/>
  <c r="R320" i="7" s="1"/>
  <c r="R90" i="7" a="1"/>
  <c r="R90" i="7" s="1"/>
  <c r="R28" i="7" a="1"/>
  <c r="R28" i="7" s="1"/>
  <c r="R267" i="7" a="1"/>
  <c r="R267" i="7" s="1"/>
  <c r="R327" i="7" a="1"/>
  <c r="R327" i="7" s="1"/>
  <c r="R60" i="7" a="1"/>
  <c r="R60" i="7" s="1"/>
  <c r="R107" i="7" a="1"/>
  <c r="R107" i="7" s="1"/>
  <c r="R84" i="7" a="1"/>
  <c r="R84" i="7" s="1"/>
  <c r="R12" i="7" a="1"/>
  <c r="R12" i="7" s="1"/>
  <c r="R218" i="7" a="1"/>
  <c r="R218" i="7" s="1"/>
  <c r="R11" i="7" a="1"/>
  <c r="R11" i="7" s="1"/>
  <c r="R32" i="7" a="1"/>
  <c r="R32" i="7" s="1"/>
  <c r="R30" i="7" a="1"/>
  <c r="R30" i="7" s="1"/>
  <c r="R71" i="7" a="1"/>
  <c r="R71" i="7" s="1"/>
  <c r="R86" i="7" a="1"/>
  <c r="R86" i="7" s="1"/>
  <c r="R93" i="7" a="1"/>
  <c r="R93" i="7" s="1"/>
  <c r="R164" i="7" a="1"/>
  <c r="R164" i="7" s="1"/>
  <c r="R101" i="7" a="1"/>
  <c r="R101" i="7" s="1"/>
  <c r="R216" i="7" a="1"/>
  <c r="R216" i="7" s="1"/>
  <c r="R78" i="7" a="1"/>
  <c r="R78" i="7" s="1"/>
  <c r="R146" i="7" a="1"/>
  <c r="R146" i="7" s="1"/>
  <c r="R316" i="7" a="1"/>
  <c r="R316" i="7" s="1"/>
  <c r="R168" i="7" a="1"/>
  <c r="R168" i="7" s="1"/>
  <c r="R180" i="7" a="1"/>
  <c r="R180" i="7" s="1"/>
  <c r="R137" i="7" a="1"/>
  <c r="R137" i="7" s="1"/>
  <c r="R195" i="7" a="1"/>
  <c r="R195" i="7" s="1"/>
  <c r="R235" i="7" a="1"/>
  <c r="R235" i="7" s="1"/>
  <c r="R227" i="7" a="1"/>
  <c r="R227" i="7" s="1"/>
  <c r="R247" i="7" a="1"/>
  <c r="R247" i="7" s="1"/>
  <c r="R260" i="7" a="1"/>
  <c r="R260" i="7" s="1"/>
  <c r="R249" i="7" a="1"/>
  <c r="R249" i="7" s="1"/>
  <c r="R291" i="7" a="1"/>
  <c r="R291" i="7" s="1"/>
  <c r="R302" i="7" a="1"/>
  <c r="R302" i="7" s="1"/>
  <c r="R133" i="7" a="1"/>
  <c r="R133" i="7" s="1"/>
  <c r="R306" i="7" a="1"/>
  <c r="R306" i="7" s="1"/>
  <c r="R163" i="7" a="1"/>
  <c r="R163" i="7" s="1"/>
  <c r="R108" i="7" a="1"/>
  <c r="R108" i="7" s="1"/>
  <c r="R251" i="7" a="1"/>
  <c r="R251" i="7" s="1"/>
  <c r="R91" i="7" a="1"/>
  <c r="R91" i="7" s="1"/>
  <c r="R27" i="7" a="1"/>
  <c r="R27" i="7" s="1"/>
  <c r="R314" i="7" a="1"/>
  <c r="R314" i="7" s="1"/>
  <c r="R94" i="7" a="1"/>
  <c r="R94" i="7" s="1"/>
  <c r="R24" i="7" a="1"/>
  <c r="R24" i="7" s="1"/>
  <c r="R286" i="7" a="1"/>
  <c r="R286" i="7" s="1"/>
  <c r="R19" i="7" a="1"/>
  <c r="R19" i="7" s="1"/>
  <c r="R3" i="7" a="1"/>
  <c r="R3" i="7" s="1"/>
  <c r="R31" i="7" a="1"/>
  <c r="R31" i="7" s="1"/>
  <c r="R39" i="7" a="1"/>
  <c r="R39" i="7" s="1"/>
  <c r="R140" i="7" a="1"/>
  <c r="R140" i="7" s="1"/>
  <c r="R22" i="7" a="1"/>
  <c r="R22" i="7" s="1"/>
  <c r="R65" i="7" a="1"/>
  <c r="R65" i="7" s="1"/>
  <c r="R116" i="7" a="1"/>
  <c r="R116" i="7" s="1"/>
  <c r="R134" i="7" a="1"/>
  <c r="R134" i="7" s="1"/>
  <c r="R89" i="7" a="1"/>
  <c r="R89" i="7" s="1"/>
  <c r="R315" i="7" a="1"/>
  <c r="R315" i="7" s="1"/>
  <c r="R143" i="7" a="1"/>
  <c r="R143" i="7" s="1"/>
  <c r="R156" i="7" a="1"/>
  <c r="R156" i="7" s="1"/>
  <c r="R165" i="7" a="1"/>
  <c r="R165" i="7" s="1"/>
  <c r="R170" i="7" a="1"/>
  <c r="R170" i="7" s="1"/>
  <c r="R81" i="7" a="1"/>
  <c r="R81" i="7" s="1"/>
  <c r="R324" i="7" a="1"/>
  <c r="R324" i="7" s="1"/>
  <c r="R204" i="7" a="1"/>
  <c r="R204" i="7" s="1"/>
  <c r="R248" i="7" a="1"/>
  <c r="R248" i="7" s="1"/>
  <c r="R232" i="7" a="1"/>
  <c r="R232" i="7" s="1"/>
  <c r="R298" i="7" a="1"/>
  <c r="R298" i="7" s="1"/>
  <c r="R254" i="7" a="1"/>
  <c r="R254" i="7" s="1"/>
  <c r="R213" i="7" a="1"/>
  <c r="R213" i="7" s="1"/>
  <c r="R217" i="7" a="1"/>
  <c r="R217" i="7" s="1"/>
  <c r="R285" i="7" a="1"/>
  <c r="R285" i="7" s="1"/>
  <c r="R311" i="7" a="1"/>
  <c r="R311" i="7" s="1"/>
  <c r="R308" i="7" a="1"/>
  <c r="R308" i="7" s="1"/>
  <c r="R121" i="7" a="1"/>
  <c r="R121" i="7" s="1"/>
  <c r="R237" i="7" a="1"/>
  <c r="R237" i="7" s="1"/>
  <c r="R186" i="7" a="1"/>
  <c r="R186" i="7" s="1"/>
  <c r="R10" i="7" a="1"/>
  <c r="R10" i="7" s="1"/>
  <c r="R36" i="7" a="1"/>
  <c r="R36" i="7" s="1"/>
  <c r="R38" i="7" a="1"/>
  <c r="R38" i="7" s="1"/>
  <c r="R73" i="7" a="1"/>
  <c r="R73" i="7" s="1"/>
  <c r="R270" i="7" a="1"/>
  <c r="R270" i="7" s="1"/>
  <c r="R154" i="7" a="1"/>
  <c r="R154" i="7" s="1"/>
  <c r="R176" i="7" a="1"/>
  <c r="R176" i="7" s="1"/>
  <c r="R233" i="7" a="1"/>
  <c r="R233" i="7" s="1"/>
  <c r="R292" i="7" a="1"/>
  <c r="R292" i="7" s="1"/>
  <c r="R313" i="7" a="1"/>
  <c r="R313" i="7" s="1"/>
  <c r="R100" i="7" a="1"/>
  <c r="R100" i="7" s="1"/>
  <c r="R135" i="7" a="1"/>
  <c r="R135" i="7" s="1"/>
  <c r="R190" i="7" a="1"/>
  <c r="R190" i="7" s="1"/>
  <c r="R243" i="7" a="1"/>
  <c r="R243" i="7" s="1"/>
  <c r="R205" i="7" a="1"/>
  <c r="R205" i="7" s="1"/>
  <c r="R274" i="7" a="1"/>
  <c r="R274" i="7" s="1"/>
  <c r="R8" i="7" a="1"/>
  <c r="R8" i="7" s="1"/>
  <c r="R238" i="7" a="1"/>
  <c r="R238" i="7" s="1"/>
  <c r="R43" i="7" a="1"/>
  <c r="R43" i="7" s="1"/>
  <c r="R271" i="7" a="1"/>
  <c r="R271" i="7" s="1"/>
  <c r="R6" i="7" a="1"/>
  <c r="R6" i="7" s="1"/>
  <c r="R33" i="7" a="1"/>
  <c r="R33" i="7" s="1"/>
  <c r="R46" i="7" a="1"/>
  <c r="R46" i="7" s="1"/>
  <c r="R21" i="7" a="1"/>
  <c r="R21" i="7" s="1"/>
  <c r="R76" i="7" a="1"/>
  <c r="R76" i="7" s="1"/>
  <c r="R66" i="7" a="1"/>
  <c r="R66" i="7" s="1"/>
  <c r="R95" i="7" a="1"/>
  <c r="R95" i="7" s="1"/>
  <c r="R97" i="7" a="1"/>
  <c r="R97" i="7" s="1"/>
  <c r="R57" i="7" a="1"/>
  <c r="R57" i="7" s="1"/>
  <c r="R240" i="7" a="1"/>
  <c r="R240" i="7" s="1"/>
  <c r="R123" i="7" a="1"/>
  <c r="R123" i="7" s="1"/>
  <c r="R157" i="7" a="1"/>
  <c r="R157" i="7" s="1"/>
  <c r="R158" i="7" a="1"/>
  <c r="R158" i="7" s="1"/>
  <c r="R25" i="7" a="1"/>
  <c r="R25" i="7" s="1"/>
  <c r="R173" i="7" a="1"/>
  <c r="R173" i="7" s="1"/>
  <c r="R207" i="7" a="1"/>
  <c r="R207" i="7" s="1"/>
  <c r="R198" i="7" a="1"/>
  <c r="R198" i="7" s="1"/>
  <c r="R223" i="7" a="1"/>
  <c r="R223" i="7" s="1"/>
  <c r="R325" i="7" a="1"/>
  <c r="R325" i="7" s="1"/>
  <c r="R228" i="7" a="1"/>
  <c r="R228" i="7" s="1"/>
  <c r="R263" i="7" a="1"/>
  <c r="R263" i="7" s="1"/>
  <c r="R261" i="7" a="1"/>
  <c r="R261" i="7" s="1"/>
  <c r="R281" i="7" a="1"/>
  <c r="R281" i="7" s="1"/>
  <c r="R278" i="7" a="1"/>
  <c r="R278" i="7" s="1"/>
  <c r="R307" i="7" a="1"/>
  <c r="R307" i="7" s="1"/>
  <c r="R319" i="7" a="1"/>
  <c r="R319" i="7" s="1"/>
  <c r="R295" i="7" a="1"/>
  <c r="R295" i="7" s="1"/>
  <c r="R236" i="7" a="1"/>
  <c r="R236" i="7" s="1"/>
  <c r="R322" i="7" a="1"/>
  <c r="R322" i="7" s="1"/>
  <c r="R147" i="7" a="1"/>
  <c r="R147" i="7" s="1"/>
  <c r="R262" i="7" a="1"/>
  <c r="R262" i="7" s="1"/>
  <c r="R7" i="7" a="1"/>
  <c r="R7" i="7" s="1"/>
  <c r="R256" i="7" a="1"/>
  <c r="R256" i="7" s="1"/>
  <c r="R118" i="7" a="1"/>
  <c r="R118" i="7" s="1"/>
  <c r="R287" i="7" a="1"/>
  <c r="R287" i="7" s="1"/>
  <c r="R67" i="7" a="1"/>
  <c r="R67" i="7" s="1"/>
  <c r="R194" i="7" a="1"/>
  <c r="R194" i="7" s="1"/>
  <c r="R50" i="7" a="1"/>
  <c r="R50" i="7" s="1"/>
  <c r="R15" i="7" a="1"/>
  <c r="R15" i="7" s="1"/>
  <c r="R35" i="7" a="1"/>
  <c r="R35" i="7" s="1"/>
  <c r="R47" i="7" a="1"/>
  <c r="R47" i="7" s="1"/>
  <c r="R55" i="7" a="1"/>
  <c r="R55" i="7" s="1"/>
  <c r="R75" i="7" a="1"/>
  <c r="R75" i="7" s="1"/>
  <c r="R87" i="7" a="1"/>
  <c r="R87" i="7" s="1"/>
  <c r="R104" i="7" a="1"/>
  <c r="R104" i="7" s="1"/>
  <c r="R114" i="7" a="1"/>
  <c r="R114" i="7" s="1"/>
  <c r="R98" i="7" a="1"/>
  <c r="R98" i="7" s="1"/>
  <c r="R120" i="7" a="1"/>
  <c r="R120" i="7" s="1"/>
  <c r="R152" i="7" a="1"/>
  <c r="R152" i="7" s="1"/>
  <c r="R241" i="7" a="1"/>
  <c r="R241" i="7" s="1"/>
  <c r="R159" i="7" a="1"/>
  <c r="R159" i="7" s="1"/>
  <c r="R178" i="7" a="1"/>
  <c r="R178" i="7" s="1"/>
  <c r="R296" i="7" a="1"/>
  <c r="R296" i="7" s="1"/>
  <c r="R201" i="7" a="1"/>
  <c r="R201" i="7" s="1"/>
  <c r="R202" i="7" a="1"/>
  <c r="R202" i="7" s="1"/>
  <c r="R138" i="7" a="1"/>
  <c r="R138" i="7" s="1"/>
  <c r="R112" i="7" a="1"/>
  <c r="R112" i="7" s="1"/>
  <c r="R160" i="7" a="1"/>
  <c r="R160" i="7" s="1"/>
  <c r="R257" i="7" a="1"/>
  <c r="R257" i="7" s="1"/>
  <c r="R275" i="7" a="1"/>
  <c r="R275" i="7" s="1"/>
  <c r="R280" i="7" a="1"/>
  <c r="R280" i="7" s="1"/>
  <c r="R284" i="7" a="1"/>
  <c r="R284" i="7" s="1"/>
  <c r="R317" i="7" a="1"/>
  <c r="R317" i="7" s="1"/>
  <c r="R328" i="7" a="1"/>
  <c r="R328" i="7" s="1"/>
  <c r="R189" i="7" a="1"/>
  <c r="R189" i="7" s="1"/>
  <c r="R290" i="7" a="1"/>
  <c r="R290" i="7" s="1"/>
  <c r="R106" i="7" a="1"/>
  <c r="R106" i="7" s="1"/>
  <c r="R88" i="7" a="1"/>
  <c r="R88" i="7" s="1"/>
  <c r="R103" i="7" a="1"/>
  <c r="R103" i="7" s="1"/>
  <c r="R125" i="7" a="1"/>
  <c r="R125" i="7" s="1"/>
  <c r="R179" i="7" a="1"/>
  <c r="R179" i="7" s="1"/>
  <c r="R229" i="7" a="1"/>
  <c r="R229" i="7" s="1"/>
  <c r="R258" i="7" a="1"/>
  <c r="R258" i="7" s="1"/>
  <c r="R62" i="7" a="1"/>
  <c r="R62" i="7" s="1"/>
  <c r="R153" i="7" a="1"/>
  <c r="R153" i="7" s="1"/>
  <c r="R167" i="7" a="1"/>
  <c r="R167" i="7" s="1"/>
  <c r="R259" i="7" a="1"/>
  <c r="R259" i="7" s="1"/>
  <c r="R187" i="7" a="1"/>
  <c r="R187" i="7" s="1"/>
  <c r="R56" i="7" a="1"/>
  <c r="R56" i="7" s="1"/>
  <c r="R148" i="7" a="1"/>
  <c r="R148" i="7" s="1"/>
  <c r="R181" i="7" a="1"/>
  <c r="R181" i="7" s="1"/>
  <c r="R297" i="7" a="1"/>
  <c r="R297" i="7" s="1"/>
  <c r="R279" i="7" a="1"/>
  <c r="R279" i="7" s="1"/>
  <c r="R49" i="7" a="1"/>
  <c r="R49" i="7" s="1"/>
  <c r="R13" i="7" a="1"/>
  <c r="R13" i="7" s="1"/>
  <c r="R150" i="7" a="1"/>
  <c r="R150" i="7" s="1"/>
  <c r="R221" i="7" a="1"/>
  <c r="R221" i="7" s="1"/>
  <c r="R17" i="7" a="1"/>
  <c r="R17" i="7" s="1"/>
  <c r="R272" i="7" a="1"/>
  <c r="R272" i="7" s="1"/>
  <c r="R37" i="7" a="1"/>
  <c r="R37" i="7" s="1"/>
  <c r="R239" i="7" a="1"/>
  <c r="R239" i="7" s="1"/>
  <c r="R40" i="7" a="1"/>
  <c r="R40" i="7" s="1"/>
  <c r="R68" i="7" a="1"/>
  <c r="R68" i="7" s="1"/>
  <c r="R124" i="7" a="1"/>
  <c r="R124" i="7" s="1"/>
  <c r="R191" i="7" a="1"/>
  <c r="R191" i="7" s="1"/>
  <c r="R171" i="7" a="1"/>
  <c r="R171" i="7" s="1"/>
  <c r="R175" i="7" a="1"/>
  <c r="R175" i="7" s="1"/>
  <c r="R206" i="7" a="1"/>
  <c r="R206" i="7" s="1"/>
  <c r="R161" i="7" a="1"/>
  <c r="R161" i="7" s="1"/>
  <c r="R92" i="7" a="1"/>
  <c r="R92" i="7" s="1"/>
  <c r="R203" i="7" a="1"/>
  <c r="R203" i="7" s="1"/>
  <c r="R288" i="7" a="1"/>
  <c r="R288" i="7" s="1"/>
  <c r="R20" i="7" a="1"/>
  <c r="R20" i="7" s="1"/>
  <c r="R246" i="7" a="1"/>
  <c r="R246" i="7" s="1"/>
  <c r="R303" i="7" a="1"/>
  <c r="R303" i="7" s="1"/>
  <c r="R51" i="7" a="1"/>
  <c r="R51" i="7" s="1"/>
  <c r="R126" i="7" a="1"/>
  <c r="R126" i="7" s="1"/>
  <c r="R177" i="7" a="1"/>
  <c r="R177" i="7" s="1"/>
  <c r="R26" i="7" a="1"/>
  <c r="R26" i="7" s="1"/>
  <c r="R326" i="7" a="1"/>
  <c r="R326" i="7" s="1"/>
  <c r="R318" i="7" a="1"/>
  <c r="R318" i="7" s="1"/>
  <c r="R14" i="7" a="1"/>
  <c r="R14" i="7" s="1"/>
  <c r="R144" i="7" a="1"/>
  <c r="R144" i="7" s="1"/>
  <c r="R184" i="7" a="1"/>
  <c r="R184" i="7" s="1"/>
  <c r="R155" i="7" a="1"/>
  <c r="R155" i="7" s="1"/>
  <c r="R277" i="7" a="1"/>
  <c r="R277" i="7" s="1"/>
  <c r="R301" i="7" a="1"/>
  <c r="R301" i="7" s="1"/>
  <c r="R127" i="7" a="1"/>
  <c r="R127" i="7" s="1"/>
  <c r="R209" i="7" a="1"/>
  <c r="R209" i="7" s="1"/>
  <c r="R305" i="7" a="1"/>
  <c r="R305" i="7" s="1"/>
  <c r="R54" i="7" a="1"/>
  <c r="R54" i="7" s="1"/>
  <c r="R122" i="7" a="1"/>
  <c r="R122" i="7" s="1"/>
  <c r="R182" i="7" a="1"/>
  <c r="R182" i="7" s="1"/>
  <c r="R212" i="7" a="1"/>
  <c r="R212" i="7" s="1"/>
  <c r="R266" i="7" a="1"/>
  <c r="R266" i="7" s="1"/>
  <c r="R16" i="7" a="1"/>
  <c r="R16" i="7" s="1"/>
  <c r="R4" i="7" a="1"/>
  <c r="R4" i="7" s="1"/>
  <c r="R130" i="7" a="1"/>
  <c r="R130" i="7" s="1"/>
  <c r="R169" i="7" a="1"/>
  <c r="R169" i="7" s="1"/>
  <c r="R222" i="7" a="1"/>
  <c r="R222" i="7" s="1"/>
  <c r="R321" i="7" a="1"/>
  <c r="R321" i="7" s="1"/>
  <c r="R41" i="7" a="1"/>
  <c r="R41" i="7" s="1"/>
  <c r="R99" i="7" a="1"/>
  <c r="R99" i="7" s="1"/>
  <c r="R110" i="7" a="1"/>
  <c r="R110" i="7" s="1"/>
  <c r="R208" i="7" a="1"/>
  <c r="R208" i="7" s="1"/>
  <c r="R250" i="7" a="1"/>
  <c r="R250" i="7" s="1"/>
  <c r="R83" i="7" a="1"/>
  <c r="R83" i="7" s="1"/>
  <c r="R268" i="7" a="1"/>
  <c r="R268" i="7" s="1"/>
  <c r="R185" i="7" a="1"/>
  <c r="R185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104" i="18" s="1" a="1"/>
  <c r="A104" i="18" s="1"/>
  <c r="Q90" i="18" l="1"/>
  <c r="A24" i="40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D6" i="18" s="1" a="1"/>
  <c r="D6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Q6" i="18" l="1" a="1"/>
  <c r="Q6" i="18" s="1"/>
  <c r="Q25" i="18" s="1"/>
  <c r="R6" i="18" a="1"/>
  <c r="R6" i="18" s="1"/>
  <c r="R25" i="18" s="1"/>
  <c r="Q57" i="18" a="1"/>
  <c r="Q57" i="18" s="1"/>
  <c r="Q76" i="18" s="1"/>
  <c r="J5" i="40"/>
  <c r="N5" i="40" s="1"/>
  <c r="N27" i="40" s="1"/>
  <c r="R57" i="18" a="1"/>
  <c r="R57" i="18" s="1"/>
  <c r="R76" i="18" s="1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B5" i="40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cellMetadata count="1">
    <bk>
      <rc t="1" v="0"/>
    </bk>
  </cellMetadata>
  <valueMetadata count="5">
    <bk>
      <rc t="2" v="0"/>
    </bk>
    <bk>
      <rc t="2" v="1"/>
    </bk>
    <bk>
      <rc t="2" v="2"/>
    </bk>
    <bk>
      <rc t="2" v="3"/>
    </bk>
    <bk>
      <rc t="2" v="4"/>
    </bk>
  </valueMetadata>
</metadata>
</file>

<file path=xl/sharedStrings.xml><?xml version="1.0" encoding="utf-8"?>
<sst xmlns="http://schemas.openxmlformats.org/spreadsheetml/2006/main" count="31776" uniqueCount="1083">
  <si>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</si>
  <si>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</si>
  <si>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</si>
  <si>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</si>
  <si>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</si>
  <si>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</si>
  <si>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</si>
  <si>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</si>
  <si>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</si>
  <si>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</si>
  <si>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</si>
  <si>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</si>
  <si>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</si>
  <si>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</si>
  <si>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</si>
  <si>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</si>
  <si>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</si>
  <si>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</si>
  <si>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</si>
  <si>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</si>
  <si>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</si>
  <si>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</si>
  <si>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</si>
  <si>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</si>
  <si>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</si>
  <si>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</si>
  <si>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</si>
  <si>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</si>
  <si>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</si>
  <si>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</si>
  <si>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</si>
  <si>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</si>
  <si>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</si>
  <si>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</si>
  <si>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</si>
  <si>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</si>
  <si>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</si>
  <si>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</si>
  <si>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</si>
  <si>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</si>
  <si>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</si>
  <si>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</si>
  <si>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</si>
  <si>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</si>
  <si>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</si>
  <si>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</si>
  <si>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</si>
  <si>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</si>
  <si>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</si>
  <si>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</si>
  <si>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</si>
  <si>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</si>
  <si>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</si>
  <si>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</si>
  <si>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</si>
  <si>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</si>
  <si>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</si>
  <si>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</si>
  <si>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</si>
  <si>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</si>
  <si>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</si>
  <si>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</si>
  <si>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</si>
  <si>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</si>
  <si>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</si>
  <si>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</si>
  <si>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</si>
  <si>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</si>
  <si>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</si>
  <si>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</si>
  <si>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</si>
  <si>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</si>
  <si>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</si>
  <si>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</si>
  <si>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</si>
  <si>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</si>
  <si>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</si>
  <si>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</si>
  <si>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</si>
  <si>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</si>
  <si>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</si>
  <si>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</si>
  <si>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</si>
  <si>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</si>
  <si>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</si>
  <si>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</si>
  <si>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</si>
  <si>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</si>
  <si>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</si>
  <si>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</si>
  <si>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</si>
  <si>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</si>
  <si>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</si>
  <si>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</si>
  <si>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</si>
  <si>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</si>
  <si>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</si>
  <si>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</si>
  <si>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</si>
  <si>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</si>
  <si>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</si>
  <si>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</si>
  <si>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</si>
  <si>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</si>
  <si>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</si>
  <si>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</si>
  <si>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</si>
  <si>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</si>
  <si>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</si>
  <si>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</si>
  <si>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</si>
  <si>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</si>
  <si>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</si>
  <si>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</si>
  <si>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</si>
  <si>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</si>
  <si>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</si>
  <si>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</si>
  <si>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</si>
  <si>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</si>
  <si>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</si>
  <si>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</si>
  <si>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</si>
  <si>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</si>
  <si>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</si>
  <si>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</si>
  <si>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</si>
  <si>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</si>
  <si>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</si>
  <si>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</si>
  <si>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</si>
  <si>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</si>
  <si>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</si>
  <si>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</si>
  <si>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</si>
  <si>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</si>
  <si>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</si>
  <si>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</si>
  <si>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</si>
  <si>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</si>
  <si>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</si>
  <si>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</si>
  <si>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</si>
  <si>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</si>
  <si>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</si>
  <si>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</si>
  <si>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</si>
  <si>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</si>
  <si>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</si>
  <si>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</si>
  <si>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</si>
  <si>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</si>
  <si>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</si>
  <si>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</si>
  <si>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</si>
  <si>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</si>
  <si>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</si>
  <si>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</si>
  <si>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</si>
  <si>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</si>
  <si>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</si>
  <si>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</si>
  <si>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</si>
  <si>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</si>
  <si>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</si>
  <si>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</si>
  <si>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</si>
  <si>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</si>
  <si>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</si>
  <si>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</si>
  <si>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</si>
  <si>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</si>
  <si>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</si>
  <si>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</si>
  <si>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</si>
  <si>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</si>
  <si>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</si>
  <si>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</si>
  <si>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</si>
  <si>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</si>
  <si>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</si>
  <si>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</si>
  <si>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</si>
  <si>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</si>
  <si>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</si>
  <si>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</si>
  <si>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</si>
  <si>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</si>
  <si>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</si>
  <si>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</si>
  <si>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</si>
  <si>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</si>
  <si>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</si>
  <si>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</si>
  <si>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</si>
  <si>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</si>
  <si>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</si>
  <si>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</si>
  <si>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</si>
  <si>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</si>
  <si>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</si>
  <si>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</si>
  <si>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</si>
  <si>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</si>
  <si>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</si>
  <si>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</si>
  <si>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</si>
  <si>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</si>
  <si>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</si>
  <si>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</si>
  <si>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</si>
  <si>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</si>
  <si>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</si>
  <si>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</si>
  <si>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</si>
  <si>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</si>
  <si>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</si>
  <si>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</si>
  <si>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</si>
  <si>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</si>
  <si>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</si>
  <si>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</si>
  <si>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</si>
  <si>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</si>
  <si>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</si>
  <si>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</si>
  <si>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</si>
  <si>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</si>
  <si>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</si>
  <si>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</si>
  <si>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</si>
  <si>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</si>
  <si>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</si>
  <si>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</si>
  <si>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</si>
  <si>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</si>
  <si>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</si>
  <si>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</si>
  <si>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</si>
  <si>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</si>
  <si>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</si>
  <si>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</si>
  <si>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</si>
  <si>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</si>
  <si>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</si>
  <si>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</si>
  <si>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</si>
  <si>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</si>
  <si>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</si>
  <si>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</si>
  <si>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</si>
  <si>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</si>
  <si>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</si>
  <si>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</si>
  <si>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</si>
  <si>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</si>
  <si>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</si>
  <si>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</si>
  <si>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</si>
  <si>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</si>
  <si>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</si>
  <si>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</si>
  <si>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</si>
  <si>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</si>
  <si>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</si>
  <si>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</si>
  <si>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</si>
  <si>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</si>
  <si>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</si>
  <si>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</si>
  <si>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</si>
  <si>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</si>
  <si>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</si>
  <si>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</si>
  <si>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</si>
  <si>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</si>
  <si>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</si>
  <si>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</si>
  <si>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</si>
  <si>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</si>
  <si>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</si>
  <si>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</si>
  <si>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</si>
  <si>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</si>
  <si>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</si>
  <si>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</si>
  <si>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</si>
  <si>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</si>
  <si>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</si>
  <si>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</si>
  <si>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</si>
  <si>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</si>
  <si>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</si>
  <si>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</si>
  <si>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</si>
  <si>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</si>
  <si>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</si>
  <si>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</si>
  <si>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</si>
  <si>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</si>
  <si>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</si>
  <si>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</si>
  <si>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</si>
  <si>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</si>
  <si>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</si>
  <si>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</si>
  <si>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</si>
  <si>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</si>
  <si>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</si>
  <si>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</si>
  <si>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</si>
  <si>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</si>
  <si>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</si>
  <si>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</si>
  <si>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</si>
  <si>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</si>
  <si>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</si>
  <si>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</si>
  <si>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</si>
  <si>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</si>
  <si>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</si>
  <si>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</si>
  <si>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</si>
  <si>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</si>
  <si>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</si>
  <si>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</si>
  <si>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</si>
  <si>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</si>
  <si>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</si>
  <si>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</si>
  <si>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</si>
  <si>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</si>
  <si>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</si>
  <si>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</si>
  <si>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</si>
  <si>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</si>
  <si>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</si>
  <si>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</si>
  <si>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</si>
  <si>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</si>
  <si>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</si>
  <si>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</si>
  <si>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</si>
  <si>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</si>
  <si>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</si>
  <si>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</si>
  <si>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</si>
  <si>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</si>
  <si>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</si>
  <si>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</si>
  <si>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</si>
  <si>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</si>
  <si>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</si>
  <si>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</si>
  <si>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</si>
  <si>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</si>
  <si>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</si>
  <si>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</si>
  <si>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</si>
  <si>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</si>
  <si>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</si>
  <si>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</si>
  <si>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</si>
  <si>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</si>
  <si>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</si>
  <si>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</si>
  <si>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</si>
  <si>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</si>
  <si>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</si>
  <si>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</si>
  <si>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</si>
  <si>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</si>
  <si>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</si>
  <si>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</si>
  <si>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</si>
  <si>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</si>
  <si>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</si>
  <si>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</si>
  <si>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</si>
  <si>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</si>
  <si>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</si>
  <si>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</si>
  <si>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</si>
  <si>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</si>
  <si>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</si>
  <si>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</si>
  <si>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</si>
  <si>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</si>
  <si>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</si>
  <si>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</si>
  <si>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</si>
  <si>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</si>
  <si>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</si>
  <si>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</si>
  <si>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</si>
  <si>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</si>
  <si>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</si>
  <si>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</si>
  <si>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</si>
  <si>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</si>
  <si>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</si>
  <si>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</si>
  <si>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</si>
  <si>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</si>
  <si>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</si>
  <si>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</si>
  <si>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</si>
  <si>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</si>
  <si>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</si>
  <si>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</si>
  <si>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</si>
  <si>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</si>
  <si>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</si>
  <si>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</si>
  <si>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</si>
  <si>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</si>
  <si>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</si>
  <si>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</si>
  <si>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</si>
  <si>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</si>
  <si>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</si>
  <si>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</si>
  <si>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</si>
  <si>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</si>
  <si>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</si>
  <si>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</si>
  <si>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</si>
  <si>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</si>
  <si>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</si>
  <si>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</si>
  <si>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</si>
  <si>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</si>
  <si>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</si>
  <si>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</si>
  <si>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</si>
  <si>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</si>
  <si>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</si>
  <si>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</si>
  <si>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</si>
  <si>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</si>
  <si>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</si>
  <si>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</si>
  <si>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</si>
  <si>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</si>
  <si>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</si>
  <si>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</si>
  <si>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</si>
  <si>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</si>
  <si>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</si>
  <si>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</si>
  <si>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</si>
  <si>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</si>
  <si>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</si>
  <si>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</si>
  <si>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</si>
  <si>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</si>
  <si>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</si>
  <si>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</si>
  <si>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</si>
  <si>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</si>
  <si>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</si>
  <si>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</si>
  <si>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</si>
  <si>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</si>
  <si>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</si>
  <si>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</si>
  <si>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</si>
  <si>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</si>
  <si>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</si>
  <si>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</si>
  <si>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</si>
  <si>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</si>
  <si>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</si>
  <si>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</si>
  <si>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</si>
  <si>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</si>
  <si>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</si>
  <si>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</si>
  <si>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</si>
  <si>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</si>
  <si>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</si>
  <si>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</si>
  <si>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</si>
  <si>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</si>
  <si>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</si>
  <si>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</si>
  <si>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</si>
  <si>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</si>
  <si>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</si>
  <si>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</si>
  <si>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</si>
  <si>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</si>
  <si>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</si>
  <si>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</si>
  <si>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</si>
  <si>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</si>
  <si>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</si>
  <si>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</si>
  <si>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</si>
  <si>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</si>
  <si>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</si>
  <si>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</si>
  <si>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</si>
  <si>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</si>
  <si>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</si>
  <si>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</si>
  <si>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</si>
  <si>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</si>
  <si>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</si>
  <si>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</si>
  <si>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</si>
  <si>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</si>
  <si>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</si>
  <si>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</si>
  <si>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</si>
  <si>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</si>
  <si>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</si>
  <si>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</si>
  <si>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</si>
  <si>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</si>
  <si>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</si>
  <si>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</si>
  <si>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</si>
  <si>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</si>
  <si>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</si>
  <si>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</si>
  <si>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</si>
  <si>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</si>
  <si>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</si>
  <si>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</si>
  <si>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</si>
  <si>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</si>
  <si>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</si>
  <si>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</si>
  <si>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</si>
  <si>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</si>
  <si>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</si>
  <si>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</si>
  <si>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</si>
  <si>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</si>
  <si>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</si>
  <si>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</si>
  <si>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</si>
  <si>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</si>
  <si>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</si>
  <si>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</si>
  <si>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</si>
  <si>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</si>
  <si>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</si>
  <si>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</si>
  <si>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</si>
  <si>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</si>
  <si>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</si>
  <si>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</si>
  <si>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</si>
  <si>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</si>
  <si>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</si>
  <si>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</si>
  <si>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</si>
  <si>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</si>
  <si>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</si>
  <si>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</si>
  <si>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</si>
  <si>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</si>
  <si>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</si>
  <si>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</si>
  <si>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</si>
  <si>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</si>
  <si>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</si>
  <si>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</si>
  <si>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</si>
  <si>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</si>
  <si>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</si>
  <si>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</si>
  <si>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</si>
  <si>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</si>
  <si>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</si>
  <si>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</si>
  <si>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</si>
  <si>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</si>
  <si>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</si>
  <si>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</si>
  <si>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</si>
  <si>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</si>
  <si>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</si>
  <si>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</si>
  <si>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</si>
  <si>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</si>
  <si>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</si>
  <si>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</si>
  <si>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</si>
  <si>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</si>
  <si>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</si>
  <si>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</si>
  <si>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</si>
  <si>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</si>
  <si>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</si>
  <si>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</si>
  <si>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</si>
  <si>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</si>
  <si>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</si>
  <si>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</si>
  <si>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</si>
  <si>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</si>
  <si>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</si>
  <si>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</si>
  <si>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</si>
  <si>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</si>
  <si>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</si>
  <si>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</si>
  <si>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</si>
  <si>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</si>
  <si>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</si>
  <si>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</si>
  <si>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</si>
  <si>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</si>
  <si>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</si>
  <si>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</si>
  <si>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</si>
  <si>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</si>
  <si>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</si>
  <si>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</si>
  <si>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</si>
  <si>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</si>
  <si>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</si>
  <si>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</si>
  <si>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</si>
  <si>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</si>
  <si>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</si>
  <si>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</si>
  <si>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</si>
  <si>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</si>
  <si>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</si>
  <si>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</si>
  <si>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</si>
  <si>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</si>
  <si>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</si>
  <si>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</si>
  <si>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</si>
  <si>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</si>
  <si>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</si>
  <si>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</si>
  <si>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</si>
  <si>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</si>
  <si>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</si>
  <si>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</si>
  <si>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</si>
  <si>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</si>
  <si>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</si>
  <si>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</si>
  <si>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</si>
  <si>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</si>
  <si>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</si>
  <si>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</si>
  <si>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</si>
  <si>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</si>
  <si>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</si>
  <si>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</si>
  <si>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</si>
  <si>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</si>
  <si>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</si>
  <si>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</si>
  <si>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</si>
  <si>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</si>
  <si>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</si>
  <si>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</si>
  <si>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</si>
  <si>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</si>
  <si>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</si>
  <si>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</si>
  <si>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</si>
  <si>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</si>
  <si>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</si>
  <si>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</si>
  <si>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</si>
  <si>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</si>
  <si>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</si>
  <si>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</si>
  <si>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</si>
  <si>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</si>
  <si>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</si>
  <si>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</si>
  <si>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</si>
  <si>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</si>
  <si>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</si>
  <si>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</si>
  <si>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</si>
  <si>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</si>
  <si>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</si>
  <si>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</si>
  <si>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</si>
  <si>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</si>
  <si>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</si>
  <si>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</si>
  <si>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</si>
  <si>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</si>
  <si>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</si>
  <si>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</si>
  <si>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</si>
  <si>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</si>
  <si>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</si>
  <si>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</si>
  <si>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</si>
  <si>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</si>
  <si>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</si>
  <si>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</si>
  <si>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</si>
  <si>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</si>
  <si>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</si>
  <si>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</si>
  <si>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</si>
  <si>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</si>
  <si>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</si>
  <si>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</si>
  <si>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</si>
  <si>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</si>
  <si>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</si>
  <si>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</si>
  <si>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</si>
  <si>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</si>
  <si>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</si>
  <si>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</si>
  <si>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</si>
  <si>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</si>
  <si>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</si>
  <si>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</si>
  <si>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</si>
  <si>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</si>
  <si>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</si>
  <si>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</si>
  <si>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</si>
  <si>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</si>
  <si>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</si>
  <si>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</si>
  <si>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</si>
  <si>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</si>
  <si>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</si>
  <si>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</si>
  <si>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</si>
  <si>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</si>
  <si>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</si>
  <si>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</si>
  <si>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</si>
  <si>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</si>
  <si>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</si>
  <si>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</si>
  <si>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</si>
  <si>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</si>
  <si>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</si>
  <si>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</si>
  <si>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</si>
  <si>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</si>
  <si>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</si>
  <si>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</si>
  <si>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</si>
  <si>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</si>
  <si>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</si>
  <si>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</si>
  <si>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</si>
  <si>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</si>
  <si>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</si>
  <si>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</si>
  <si>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</si>
  <si>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</si>
  <si>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</si>
  <si>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</si>
  <si>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</si>
  <si>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</si>
  <si>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</si>
  <si>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</si>
  <si>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</si>
  <si>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</si>
  <si>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</si>
  <si>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</si>
  <si>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</si>
  <si>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</si>
  <si>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</si>
  <si>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</si>
  <si>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</si>
  <si>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</si>
  <si>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</si>
  <si>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</si>
  <si>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</si>
  <si>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</si>
  <si>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</si>
  <si>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</si>
  <si>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</si>
  <si>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</si>
  <si>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</si>
  <si>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</si>
  <si>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</si>
  <si>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</si>
  <si>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</si>
  <si>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</si>
  <si>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</si>
  <si>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</si>
  <si>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</si>
  <si>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</si>
  <si>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</si>
  <si>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</si>
  <si>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</si>
  <si>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</si>
  <si>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</si>
  <si>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</si>
  <si>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</si>
  <si>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</si>
  <si>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</si>
  <si>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</si>
  <si>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</si>
  <si>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</si>
  <si>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</si>
  <si>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</si>
  <si>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</si>
  <si>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</si>
  <si>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</si>
  <si>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</si>
  <si>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</si>
  <si>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</si>
  <si>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</si>
  <si>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</si>
  <si>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</si>
  <si>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</si>
  <si>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</si>
  <si>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</si>
  <si>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</si>
  <si>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</si>
  <si>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</si>
  <si>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</si>
  <si>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</si>
  <si>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</si>
  <si>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</si>
  <si>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</si>
  <si>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</si>
  <si>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</si>
  <si>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</si>
  <si>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</si>
  <si>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</si>
  <si>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</si>
  <si>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</si>
  <si>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</si>
  <si>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</si>
  <si>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</si>
  <si>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</si>
  <si>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</si>
  <si>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</si>
  <si>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</si>
  <si>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</si>
  <si>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</si>
  <si>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</si>
  <si>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</si>
  <si>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</si>
  <si>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</si>
  <si>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</si>
  <si>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</si>
  <si>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</si>
  <si>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</si>
  <si>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</si>
  <si>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</si>
  <si>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</si>
  <si>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</si>
  <si>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</si>
  <si>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</si>
  <si>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</si>
  <si>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</si>
  <si>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</si>
  <si>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</si>
  <si>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</si>
  <si>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</si>
  <si>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</si>
  <si>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</si>
  <si>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</si>
  <si>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</si>
  <si>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</si>
  <si>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</si>
  <si>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</si>
  <si>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</si>
  <si>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</si>
  <si>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</si>
  <si>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</si>
  <si>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</si>
  <si>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</si>
  <si>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</si>
  <si>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</si>
  <si>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</si>
  <si>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</si>
  <si>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</si>
  <si>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</si>
  <si>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</si>
  <si>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</si>
  <si>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</si>
  <si>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</si>
  <si>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</si>
  <si>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</si>
  <si>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</si>
  <si>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</si>
  <si>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</si>
  <si>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</si>
  <si>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</si>
  <si>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</si>
  <si>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</si>
  <si>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</si>
  <si>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</si>
  <si>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</si>
  <si>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</si>
  <si>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</si>
  <si>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</si>
  <si>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</si>
  <si>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</si>
  <si>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</si>
  <si>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</si>
  <si>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</si>
  <si>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</si>
  <si>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</si>
  <si>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</si>
  <si>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</si>
  <si>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</si>
  <si>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</si>
  <si>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</si>
  <si>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</si>
  <si>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</si>
  <si>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</si>
  <si>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</si>
  <si>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</si>
  <si>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</si>
  <si>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</si>
  <si>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</si>
  <si>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</si>
  <si>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</si>
  <si>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</si>
  <si>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</si>
  <si>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</si>
  <si>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</si>
  <si>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</si>
  <si>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</si>
  <si>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</si>
  <si>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</si>
  <si>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</si>
  <si>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</si>
  <si>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</si>
  <si>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</si>
  <si>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</si>
  <si>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</si>
  <si>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</si>
  <si>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</si>
  <si>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</si>
  <si>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</si>
  <si>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</si>
  <si>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</si>
  <si>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</si>
  <si>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</si>
  <si>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</si>
  <si>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</si>
  <si>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</si>
  <si>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</si>
  <si>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</si>
  <si>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</si>
  <si>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</si>
  <si>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</si>
  <si>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</si>
  <si>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</si>
  <si>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</si>
  <si>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</si>
  <si>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</si>
  <si>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</si>
  <si>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</si>
  <si>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</si>
  <si>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</si>
  <si>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</si>
  <si>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</si>
  <si>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</si>
  <si>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</si>
  <si>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</si>
  <si>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</si>
  <si>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</si>
  <si>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</si>
  <si>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</si>
  <si>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</si>
  <si>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</si>
  <si>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</si>
  <si>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</si>
  <si>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</si>
  <si>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</si>
  <si>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</si>
  <si>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</si>
  <si>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</si>
  <si>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</si>
  <si>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</si>
  <si>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</si>
  <si>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</si>
  <si>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</si>
  <si>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</si>
  <si>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</si>
  <si>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</si>
  <si>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</si>
  <si>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</si>
  <si>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</si>
  <si>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</si>
  <si>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</si>
  <si>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</si>
  <si>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</si>
  <si>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</si>
  <si>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</si>
  <si>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</si>
  <si>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</si>
  <si>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</si>
  <si>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</si>
  <si>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</si>
  <si>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</si>
  <si>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</si>
  <si>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</si>
  <si>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</si>
  <si>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</si>
  <si>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</si>
  <si>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</si>
  <si>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</si>
  <si>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</si>
  <si>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</si>
  <si>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</si>
  <si>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</si>
  <si>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</si>
  <si>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</si>
  <si>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</si>
  <si>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</si>
  <si>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</si>
  <si>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</si>
  <si>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</si>
  <si>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</si>
  <si>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</si>
  <si>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</si>
  <si>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</si>
  <si>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</si>
  <si>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</si>
  <si>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</si>
  <si>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</si>
  <si>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</si>
  <si>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</si>
  <si>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</si>
  <si>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</si>
  <si>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</si>
  <si>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</si>
  <si>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</si>
  <si>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</si>
  <si>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</si>
  <si>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</si>
  <si>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</si>
  <si>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</si>
  <si>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</si>
  <si>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</si>
  <si>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</si>
  <si>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</si>
  <si>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</si>
  <si>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</si>
  <si>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</si>
  <si>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</si>
  <si>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</si>
  <si>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</si>
  <si>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</si>
  <si>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</si>
  <si>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</si>
  <si>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</si>
  <si>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</si>
  <si>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</si>
  <si>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</si>
  <si>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</si>
  <si>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</si>
  <si>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</si>
  <si>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</si>
  <si>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</si>
  <si>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</si>
  <si>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</si>
  <si>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</si>
  <si>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</si>
  <si>
    <t>GIBBS, SAMUEL</t>
  </si>
  <si>
    <t>OLD</t>
  </si>
  <si>
    <t>NEW</t>
  </si>
  <si>
    <t>NAMES</t>
  </si>
  <si>
    <t>CHANGE</t>
  </si>
  <si>
    <t>FORMULA</t>
  </si>
  <si>
    <t>Added</t>
  </si>
  <si>
    <t>None</t>
  </si>
  <si>
    <t>Removed</t>
  </si>
  <si>
    <t>OLD TRIP</t>
  </si>
  <si>
    <t>NEW 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</si>
</sst>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Poppins Light"/>
    </font>
    <font>
      <sz val="11"/>
      <name val="Poppins Light"/>
    </font>
    <font>
      <b/>
      <sz val="11"/>
      <color rgb="FFFF0000"/>
      <name val="Poppins Medium"/>
    </font>
    <font>
      <b/>
      <sz val="11"/>
      <color rgb="FF00B050"/>
      <name val="Poppins Medium"/>
    </font>
    <font>
      <b/>
      <sz val="11"/>
      <color theme="2" tint="-0.499984740745262"/>
      <name val="Poppins Medium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67" fontId="13" fillId="0" borderId="0" xfId="5" applyFont="1"/>
    <xf numFmtId="171" fontId="31" fillId="0" borderId="0" xfId="2" applyNumberFormat="1" applyFont="1"/>
    <xf numFmtId="0" fontId="10" fillId="15" borderId="0" xfId="2" applyFont="1" applyFill="1"/>
    <xf numFmtId="0" fontId="13" fillId="16" borderId="0" xfId="2" applyFill="1" applyAlignment="1">
      <alignment horizontal="center" wrapText="1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34" fillId="0" borderId="0" xfId="0" applyFont="1" applyAlignment="1">
      <alignment horizontal="left"/>
    </xf>
    <xf numFmtId="0" fontId="13" fillId="0" borderId="0" xfId="2" applyAlignment="1">
      <alignment horizontal="left" vertical="top"/>
    </xf>
    <xf numFmtId="0" fontId="13" fillId="0" borderId="0" xfId="2" applyAlignment="1">
      <alignment vertical="top"/>
    </xf>
    <xf numFmtId="0" fontId="35" fillId="0" borderId="0" xfId="0" applyFont="1"/>
    <xf numFmtId="0" fontId="37" fillId="0" borderId="0" xfId="0" applyFont="1" applyFill="1"/>
    <xf numFmtId="0" fontId="38" fillId="0" borderId="0" xfId="0" applyFont="1" applyFill="1"/>
    <xf numFmtId="0" fontId="39" fillId="0" borderId="0" xfId="0" applyFont="1" applyFill="1"/>
    <xf numFmtId="0" fontId="36" fillId="0" borderId="0" xfId="2" applyFont="1" applyFill="1" applyAlignment="1">
      <alignment horizontal="left"/>
    </xf>
    <xf numFmtId="0" fontId="36" fillId="0" borderId="0" xfId="2" applyFont="1" applyFill="1" applyAlignment="1">
      <alignment vertical="top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</font>
    </dxf>
    <dxf>
      <font>
        <b val="0"/>
      </font>
    </dxf>
    <dxf>
      <font>
        <color theme="0" tint="-0.499984740745262"/>
      </font>
    </dxf>
    <dxf>
      <font>
        <color theme="0" tint="-0.499984740745262"/>
      </font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38B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ustomXml" Target="../customXml/item1.xml"/><Relationship Id="rId47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4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styles" Target="styles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80.908598611109" createdVersion="7" refreshedVersion="7" minRefreshableVersion="3" recordCount="15" xr:uid="{9C92DE52-4BE0-4839-8266-BB9744127D3A}">
  <cacheSource type="worksheet">
    <worksheetSource ref="D84:E99" sheet="PR DATE"/>
  </cacheSource>
  <cacheFields count="2">
    <cacheField name="NAMES" numFmtId="0">
      <sharedItems count="15">
        <s v="ALLGOOD, SCOTT"/>
        <s v="CARTER, RENE"/>
        <s v="EVANS, JOHN"/>
        <s v="GIBBS, SAMUEL"/>
        <s v="KEITH , CLYDE"/>
        <s v="LARA, DOUGLAS"/>
        <s v="MARSHALL, WILLIAM"/>
        <s v="MATUECCI, MATT"/>
        <s v="RIVERA, LETOSHA"/>
        <s v="ROBERTSON, SARAH"/>
        <s v="ROGERS, JAMES"/>
        <s v="SILVA PAUL"/>
        <s v="SILVA, PAUL"/>
        <s v="UMANA, DOMINGO"/>
        <s v="BANKS, LENARD"/>
      </sharedItems>
    </cacheField>
    <cacheField name="CHANGE" numFmtId="0">
      <sharedItems count="3">
        <s v="None"/>
        <s v="Removed"/>
        <s v="Add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</r>
  <r>
    <x v="1"/>
    <x v="0"/>
  </r>
  <r>
    <x v="2"/>
    <x v="0"/>
  </r>
  <r>
    <x v="3"/>
    <x v="1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99466-4BEE-4775-B1C3-82BEA36E8D8C}" name="PivotTable2" cacheId="24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showHeaders="0" outline="1" outlineData="1" multipleFieldFilters="0" rowHeaderCaption="Names">
  <location ref="B4:B5" firstHeaderRow="0" firstDataRow="0" firstDataCol="1"/>
  <pivotFields count="2">
    <pivotField axis="axisRow" showAll="0">
      <items count="16">
        <item x="0"/>
        <item sd="0" x="14"/>
        <item x="1"/>
        <item x="2"/>
        <item sd="0"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multipleItemSelectionAllowed="1" showAll="0">
      <items count="4">
        <item sd="0" x="2"/>
        <item h="1" x="0"/>
        <item sd="0" x="1"/>
        <item t="default"/>
      </items>
    </pivotField>
  </pivotFields>
  <rowFields count="2">
    <field x="0"/>
    <field x="1"/>
  </rowFields>
  <rowItems count="2">
    <i>
      <x v="1"/>
    </i>
    <i>
      <x v="4"/>
    </i>
  </rowItems>
  <colItems count="1">
    <i/>
  </colItems>
  <formats count="4">
    <format dxfId="4">
      <pivotArea type="all" dataOnly="0" outline="0" fieldPosition="0"/>
    </format>
    <format dxfId="5">
      <pivotArea dataOnly="0" labelOnly="1" fieldPosition="0">
        <references count="1">
          <reference field="0" count="2">
            <x v="1"/>
            <x v="4"/>
          </reference>
        </references>
      </pivotArea>
    </format>
    <format dxfId="6">
      <pivotArea type="all" dataOnly="0" outline="0" fieldPosition="0"/>
    </format>
    <format dxfId="7">
      <pivotArea dataOnly="0" labelOnly="1" fieldPosition="0">
        <references count="1">
          <reference field="0" count="2">
            <x v="1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76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5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4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3">
      <pivotArea field="0" type="button" dataOnly="0" labelOnly="1" outline="0" axis="axisRow" fieldPosition="0"/>
    </format>
    <format dxfId="72">
      <pivotArea dataOnly="0" labelOnly="1" grandRow="1" outline="0" fieldPosition="0"/>
    </format>
    <format dxfId="71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4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8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87">
      <pivotArea field="16" type="button" dataOnly="0" labelOnly="1" outline="0" axis="axisRow" fieldPosition="1"/>
    </format>
    <format dxfId="86">
      <pivotArea field="14" type="button" dataOnly="0" labelOnly="1" outline="0"/>
    </format>
    <format dxfId="85">
      <pivotArea field="0" type="button" dataOnly="0" labelOnly="1" outline="0" axis="axisRow" fieldPosition="0"/>
    </format>
    <format dxfId="84">
      <pivotArea field="14" type="button" dataOnly="0" labelOnly="1" outline="0"/>
    </format>
    <format dxfId="83">
      <pivotArea dataOnly="0" labelOnly="1" outline="0" fieldPosition="0">
        <references count="1">
          <reference field="12" count="0"/>
        </references>
      </pivotArea>
    </format>
    <format dxfId="82">
      <pivotArea field="12" type="button" dataOnly="0" labelOnly="1" outline="0" axis="axisRow" fieldPosition="2"/>
    </format>
    <format dxfId="81">
      <pivotArea dataOnly="0" labelOnly="1" grandRow="1" outline="0" fieldPosition="0"/>
    </format>
    <format dxfId="80">
      <pivotArea field="16" type="button" dataOnly="0" labelOnly="1" outline="0" axis="axisRow" fieldPosition="1"/>
    </format>
    <format dxfId="79">
      <pivotArea field="12" type="button" dataOnly="0" labelOnly="1" outline="0" axis="axisRow" fieldPosition="2"/>
    </format>
    <format dxfId="78">
      <pivotArea field="16" type="button" dataOnly="0" labelOnly="1" outline="0" axis="axisRow" fieldPosition="1"/>
    </format>
    <format dxfId="7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8</v>
    <v>13</v>
    <v>1</v>
  </rv>
  <rv s="0">
    <v>0</v>
    <v>8</v>
    <v>1</v>
    <v>1</v>
  </rv>
  <rv s="0">
    <v>0</v>
    <v>8</v>
    <v>2</v>
    <v>1</v>
  </rv>
  <rv s="1">
    <fb t="e">#NAME?</fb>
    <v>4</v>
    <v>1</v>
  </rv>
  <rv s="2">
    <fb t="e">#NAME?</fb>
    <v>4</v>
    <v>1</v>
  </rv>
</rvData>
</file>

<file path=xl/richData/rdrichvaluestructure.xml><?xml version="1.0" encoding="utf-8"?>
<rvStructures xmlns="http://schemas.microsoft.com/office/spreadsheetml/2017/richdata" count="3">
  <s t="_error">
    <k n="colOffset" t="i"/>
    <k n="errorType" t="i"/>
    <k n="rwOffset" t="i"/>
    <k n="subType" t="i"/>
  </s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8"/>
    <tableColumn id="2" xr3:uid="{867D1E44-7BF4-40F0-88A8-7949F33B456F}" name="CLIENT" dataDxfId="107"/>
    <tableColumn id="3" xr3:uid="{04B484A6-93DD-4874-91E8-BF76FCEC576E}" name="PARTNER" dataDxfId="106"/>
    <tableColumn id="4" xr3:uid="{8047BA72-7CEE-4E84-9043-F4EEA84145CA}" name="ROUTE" dataDxfId="105"/>
    <tableColumn id="5" xr3:uid="{896CEACE-3604-45A2-A56C-C986908C93FF}" name="TYPE" dataDxfId="104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03"/>
    <tableColumn id="3" xr3:uid="{DB512A19-E599-4EDF-A8D0-D5F67537BF0A}" name="PER TICKET PRICE" dataDxfId="102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101"/>
    <tableColumn id="3" xr3:uid="{ECFBB947-2CDF-4120-A7BA-6A5E536A7FDC}" uniqueName="3" name="Credentials" queryTableFieldId="3" dataDxfId="100"/>
    <tableColumn id="2" xr3:uid="{0B2BC4E9-DDEC-4169-93D5-248BE6D1FEAD}" uniqueName="2" name="LIFT LEASE TOTAL" queryTableFieldId="2" dataDxfId="99"/>
    <tableColumn id="4" xr3:uid="{6BB44647-1674-423D-A804-2D0BE9D930E4}" uniqueName="4" name="Violation" queryTableFieldId="4" dataDxfId="98"/>
    <tableColumn id="5" xr3:uid="{53D0F080-7A80-489C-97AC-B69781DEDEB9}" uniqueName="5" name="Other Income" queryTableFieldId="6" dataDxfId="97"/>
    <tableColumn id="6" xr3:uid="{AB3A97BE-41FE-4EDC-AEC4-726405A6D286}" uniqueName="6" name="Bonus" queryTableFieldId="7" dataDxfId="96"/>
    <tableColumn id="7" xr3:uid="{19694E04-AAC0-4915-A8C3-93B9310F6B0D}" uniqueName="7" name="Reimbursement" queryTableFieldId="8" dataDxfId="95"/>
    <tableColumn id="8" xr3:uid="{16560226-4DBD-4E94-BA72-127C16A883D7}" uniqueName="8" name="Other Deductions" queryTableFieldId="9"/>
    <tableColumn id="9" xr3:uid="{CF757EA6-39AE-4015-A140-9C26A847376C}" uniqueName="9" name="Type" queryTableFieldId="10" dataDxfId="9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93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92">
  <autoFilter ref="A1:S329" xr:uid="{7ACB4F91-3819-4943-B05B-1EC4742127AE}">
    <filterColumn colId="0">
      <filters>
        <filter val="MONAI&amp;SON'S LLC"/>
      </filters>
    </filterColumn>
  </autoFilter>
  <sortState xmlns:xlrd2="http://schemas.microsoft.com/office/spreadsheetml/2017/richdata2" ref="A19:S328">
    <sortCondition ref="D1:D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91" totalsRowDxfId="90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9" totalsRowDxfId="88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23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22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21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20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9"/>
    <tableColumn id="15" xr3:uid="{27ED6EE7-A953-4FF0-BFF1-75D34E7C8E42}" uniqueName="15" name="Cash Collected-CCCTA" queryTableFieldId="25" dataDxfId="18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7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6"/>
    <tableColumn id="4" xr3:uid="{439087E6-5917-4123-B065-D156171533EA}" uniqueName="4" name="Cash Collected" queryTableFieldId="4" dataDxfId="15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14"/>
    <tableColumn id="1" xr3:uid="{7A28E87C-998D-41F5-94F1-986C354BAFF8}" uniqueName="1" name="PARTNER NAME" queryTableFieldId="1" dataDxfId="13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12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11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10"/>
    <tableColumn id="2" xr3:uid="{87B30CDA-FD5B-4044-B643-4578F41C0B00}" uniqueName="2" name="For Week Ending" queryTableFieldId="2" dataDxfId="9"/>
    <tableColumn id="3" xr3:uid="{5A92F052-F5DE-45AC-8537-C826E298BD58}" uniqueName="3" name="PPG Rate" queryTableFieldId="3"/>
    <tableColumn id="4" xr3:uid="{A59A40DB-DAB2-422D-B5C3-68B85ED3F3A3}" uniqueName="4" name="Acutal Date" queryTableFieldId="4" dataDxfId="8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19326.37069</v>
      </c>
      <c r="C5" s="213">
        <f ca="1">IF(SUMIFS(Hours_Working!M:M,Hours_Working!A:A,A5,Hours_Working!C:C,"CCCTA")=0,"",SUMIFS(Hours_Working!M:M,Hours_Working!A:A,A5,Hours_Working!C:C,"CCCTA"))</f>
        <v>513.57199999999989</v>
      </c>
      <c r="D5" s="214">
        <f t="shared" ref="D5" ca="1" si="1">IFERROR(B5/C5,"")</f>
        <v>37.631277970761651</v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328.34500000000014</v>
      </c>
      <c r="M5" s="214">
        <f t="shared" ref="M5" ca="1" si="2">IFERROR(K5/L5,"")</f>
        <v>42.019999999999982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3920.6459999999997</v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>
        <f t="shared" ref="D6" ca="1" si="3">IFERROR(B6/C6,"")</f>
        <v>32.820837798017671</v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5192.33</v>
      </c>
      <c r="C7" s="217">
        <f ca="1">IF(SUMIFS(Hours_Working!M:M,Hours_Working!A:A,A7,Hours_Working!C:C,"CCCTA")=0,"",SUMIFS(Hours_Working!M:M,Hours_Working!A:A,A7,Hours_Working!C:C,"CCCTA"))</f>
        <v>159.76400000000001</v>
      </c>
      <c r="D7" s="218">
        <f t="shared" ref="D7:D23" ca="1" si="6">IFERROR(B7/C7,"")</f>
        <v>32.5</v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3288.4249999999997</v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>
        <f t="shared" ca="1" si="6"/>
        <v>33.2722038974442</v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3289.3320000000003</v>
      </c>
      <c r="C12" s="217">
        <f ca="1">IF(SUMIFS(Hours_Working!M:M,Hours_Working!A:A,A12,Hours_Working!C:C,"CCCTA")=0,"",SUMIFS(Hours_Working!M:M,Hours_Working!A:A,A12,Hours_Working!C:C,"CCCTA"))</f>
        <v>100</v>
      </c>
      <c r="D12" s="218">
        <f t="shared" ca="1" si="6"/>
        <v>32.893320000000003</v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6612.0910000000003</v>
      </c>
      <c r="C13" s="217">
        <f ca="1">IF(SUMIFS(Hours_Working!M:M,Hours_Working!A:A,A13,Hours_Working!C:C,"CCCTA")=0,"",SUMIFS(Hours_Working!M:M,Hours_Working!A:A,A13,Hours_Working!C:C,"CCCTA"))</f>
        <v>213.66700000000003</v>
      </c>
      <c r="D13" s="218">
        <f t="shared" ca="1" si="6"/>
        <v>30.945775435607743</v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3012.75</v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>
        <f t="shared" ca="1" si="6"/>
        <v>32.500000000000007</v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3300.4349999999999</v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>
        <f t="shared" ca="1" si="6"/>
        <v>29.337982346195901</v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2940.7160000000003</v>
      </c>
      <c r="C16" s="217">
        <f ca="1">IF(SUMIFS(Hours_Working!M:M,Hours_Working!A:A,A16,Hours_Working!C:C,"CCCTA")=0,"",SUMIFS(Hours_Working!M:M,Hours_Working!A:A,A16,Hours_Working!C:C,"CCCTA"))</f>
        <v>101.404</v>
      </c>
      <c r="D16" s="218">
        <f t="shared" ca="1" si="6"/>
        <v>29.000000000000004</v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3237.9425000000001</v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>
        <f t="shared" ca="1" si="6"/>
        <v>32.499999999999993</v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3395.3575000000001</v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>
        <f t="shared" ca="1" si="6"/>
        <v>32.996350861507672</v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3205.6049999999996</v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>
        <f t="shared" ca="1" si="6"/>
        <v>32.499999999999993</v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3064.8834999999999</v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>
        <f t="shared" ca="1" si="6"/>
        <v>32.712677845257289</v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2491.9990000000003</v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>
        <f t="shared" ca="1" si="6"/>
        <v>29</v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901.94200000000012</v>
      </c>
      <c r="M27" s="225">
        <f t="shared" ca="1" si="7"/>
        <v>38.167933082171579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 ca="1">SUM(B5:B28)</f>
        <v>66278.883189999979</v>
      </c>
      <c r="C29" s="224">
        <f ca="1">SUM(C5:C28)</f>
        <v>1992.6800000000003</v>
      </c>
      <c r="D29" s="225">
        <f ca="1">IFERROR(B29/C29,"")</f>
        <v>33.261177504667067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186C6-57FF-4A20-92B1-A84130187229}">
  <dimension ref="A3:Q23"/>
  <sheetViews>
    <sheetView tabSelected="1" topLeftCell="B1" zoomScale="85" zoomScaleNormal="85" workbookViewId="0">
      <selection activeCell="T7" sqref="T7"/>
    </sheetView>
  </sheetViews>
  <sheetFormatPr defaultRowHeight="15" x14ac:dyDescent="0.25"/>
  <cols>
    <col min="1" max="1" width="38.5703125" bestFit="1" customWidth="1"/>
    <col min="2" max="2" width="19" bestFit="1" customWidth="1"/>
    <col min="3" max="3" width="9.5703125" bestFit="1" customWidth="1"/>
    <col min="4" max="4" width="11.28515625" bestFit="1" customWidth="1"/>
    <col min="5" max="5" width="38.5703125" bestFit="1" customWidth="1"/>
    <col min="6" max="6" width="8.85546875" bestFit="1" customWidth="1"/>
    <col min="7" max="7" width="9.7109375" bestFit="1" customWidth="1"/>
    <col min="8" max="8" width="8.5703125" bestFit="1" customWidth="1"/>
    <col min="10" max="10" width="44.28515625" bestFit="1" customWidth="1"/>
    <col min="11" max="11" width="10.140625" bestFit="1" customWidth="1"/>
    <col min="12" max="12" width="12.140625" bestFit="1" customWidth="1"/>
    <col min="14" max="14" width="38.5703125" bestFit="1" customWidth="1"/>
    <col min="15" max="15" width="8.85546875" bestFit="1" customWidth="1"/>
    <col min="16" max="16" width="9.7109375" bestFit="1" customWidth="1"/>
    <col min="17" max="17" width="8.5703125" bestFit="1" customWidth="1"/>
  </cols>
  <sheetData>
    <row r="3" spans="1:17" ht="21.75" x14ac:dyDescent="0.6">
      <c r="A3" s="1" t="s">
        <v>9</v>
      </c>
      <c r="B3" s="1" t="s">
        <v>313</v>
      </c>
      <c r="C3" s="1" t="s">
        <v>1076</v>
      </c>
      <c r="E3" s="1" t="s">
        <v>9</v>
      </c>
      <c r="F3" s="1" t="s">
        <v>1081</v>
      </c>
      <c r="G3" s="1" t="s">
        <v>1082</v>
      </c>
      <c r="H3" s="1" t="s">
        <v>1076</v>
      </c>
      <c r="J3" s="248" t="s">
        <v>9</v>
      </c>
      <c r="K3" s="248" t="s">
        <v>1076</v>
      </c>
      <c r="L3" s="248"/>
      <c r="M3" s="248" t="s">
        <v>1076</v>
      </c>
      <c r="N3" s="1" t="s">
        <v>9</v>
      </c>
      <c r="O3" s="1" t="s">
        <v>1081</v>
      </c>
      <c r="P3" s="1" t="s">
        <v>1082</v>
      </c>
      <c r="Q3" s="1" t="s">
        <v>1076</v>
      </c>
    </row>
    <row r="4" spans="1:17" ht="21.75" x14ac:dyDescent="0.6">
      <c r="A4" s="246" t="s">
        <v>55</v>
      </c>
      <c r="B4" s="245" t="s">
        <v>1071</v>
      </c>
      <c r="C4" t="s">
        <v>1078</v>
      </c>
      <c r="E4" s="247" t="s">
        <v>55</v>
      </c>
      <c r="F4">
        <v>838</v>
      </c>
      <c r="G4">
        <f>IFERROR(SUMIFS(Hours_Working[TRIPS],Hours_Working[PARTNER],E4),0)</f>
        <v>786</v>
      </c>
      <c r="H4">
        <f>G4-F4</f>
        <v>-52</v>
      </c>
      <c r="J4" s="253" t="s">
        <v>55</v>
      </c>
      <c r="K4" s="249">
        <v>-17.405999999999949</v>
      </c>
      <c r="L4" s="249"/>
      <c r="M4" s="249">
        <v>-52</v>
      </c>
      <c r="N4" s="247" t="s">
        <v>55</v>
      </c>
      <c r="O4">
        <v>859.32300000000021</v>
      </c>
      <c r="P4">
        <f>IFERROR(SUMIFS(Hours_Working[SERVICE HOURS OPERATED],Hours_Working[PARTNER],N4),0)</f>
        <v>841.91700000000026</v>
      </c>
      <c r="Q4">
        <f>P4-O4</f>
        <v>-17.405999999999949</v>
      </c>
    </row>
    <row r="5" spans="1:17" ht="21.75" x14ac:dyDescent="0.6">
      <c r="A5" s="246"/>
      <c r="B5" s="245" t="s">
        <v>1072</v>
      </c>
      <c r="C5" t="s">
        <v>1080</v>
      </c>
      <c r="E5" s="139" t="s">
        <v>60</v>
      </c>
      <c r="F5">
        <v>115</v>
      </c>
      <c r="G5">
        <f>IFERROR(SUMIFS(Hours_Working[TRIPS],Hours_Working[PARTNER],E5),0)</f>
        <v>108</v>
      </c>
      <c r="H5">
        <f t="shared" ref="H5:H22" si="0">G5-F5</f>
        <v>-7</v>
      </c>
      <c r="J5" s="252" t="s">
        <v>60</v>
      </c>
      <c r="K5" s="249">
        <v>-0.29299999999997794</v>
      </c>
      <c r="L5" s="249"/>
      <c r="M5" s="249">
        <v>-7</v>
      </c>
      <c r="N5" s="139" t="s">
        <v>60</v>
      </c>
      <c r="O5">
        <v>119.749</v>
      </c>
      <c r="P5">
        <f>IFERROR(SUMIFS(Hours_Working[SERVICE HOURS OPERATED],Hours_Working[PARTNER],N5),0)</f>
        <v>119.45600000000002</v>
      </c>
      <c r="Q5">
        <f t="shared" ref="Q5:Q22" si="1">P5-O5</f>
        <v>-0.29299999999997794</v>
      </c>
    </row>
    <row r="6" spans="1:17" ht="21.75" x14ac:dyDescent="0.6">
      <c r="A6" s="139" t="s">
        <v>60</v>
      </c>
      <c r="B6" t="s">
        <v>1079</v>
      </c>
      <c r="E6" s="139" t="s">
        <v>56</v>
      </c>
      <c r="F6">
        <v>139</v>
      </c>
      <c r="G6">
        <f>IFERROR(SUMIFS(Hours_Working[TRIPS],Hours_Working[PARTNER],E6),0)</f>
        <v>120</v>
      </c>
      <c r="H6">
        <f t="shared" si="0"/>
        <v>-19</v>
      </c>
      <c r="J6" s="252" t="s">
        <v>56</v>
      </c>
      <c r="K6" s="249">
        <v>-14.348999999999961</v>
      </c>
      <c r="L6" s="249"/>
      <c r="M6" s="249">
        <v>-19</v>
      </c>
      <c r="N6" s="139" t="s">
        <v>56</v>
      </c>
      <c r="O6">
        <v>174.11299999999997</v>
      </c>
      <c r="P6">
        <f>IFERROR(SUMIFS(Hours_Working[SERVICE HOURS OPERATED],Hours_Working[PARTNER],N6),0)</f>
        <v>159.76400000000001</v>
      </c>
      <c r="Q6">
        <f t="shared" si="1"/>
        <v>-14.348999999999961</v>
      </c>
    </row>
    <row r="7" spans="1:17" ht="21.75" x14ac:dyDescent="0.6">
      <c r="A7" s="139" t="s">
        <v>56</v>
      </c>
      <c r="B7" t="s">
        <v>1079</v>
      </c>
      <c r="E7" s="139" t="s">
        <v>59</v>
      </c>
      <c r="F7">
        <v>162</v>
      </c>
      <c r="G7">
        <f>IFERROR(SUMIFS(Hours_Working[TRIPS],Hours_Working[PARTNER],E7),0)</f>
        <v>166</v>
      </c>
      <c r="H7">
        <f t="shared" si="0"/>
        <v>4</v>
      </c>
      <c r="J7" s="252" t="s">
        <v>59</v>
      </c>
      <c r="K7" s="250">
        <v>4.146000000000015</v>
      </c>
      <c r="L7" s="250"/>
      <c r="M7" s="250">
        <v>4</v>
      </c>
      <c r="N7" s="139" t="s">
        <v>59</v>
      </c>
      <c r="O7">
        <v>72.63</v>
      </c>
      <c r="P7">
        <f>IFERROR(SUMIFS(Hours_Working[SERVICE HOURS OPERATED],Hours_Working[PARTNER],N7),0)</f>
        <v>76.77600000000001</v>
      </c>
      <c r="Q7">
        <f t="shared" si="1"/>
        <v>4.146000000000015</v>
      </c>
    </row>
    <row r="8" spans="1:17" ht="21.75" x14ac:dyDescent="0.6">
      <c r="A8" s="139" t="s">
        <v>59</v>
      </c>
      <c r="B8" t="s">
        <v>1079</v>
      </c>
      <c r="E8" s="139" t="s">
        <v>333</v>
      </c>
      <c r="F8">
        <v>246</v>
      </c>
      <c r="G8">
        <f>IFERROR(SUMIFS(Hours_Working[TRIPS],Hours_Working[PARTNER],E8),0)</f>
        <v>239</v>
      </c>
      <c r="H8">
        <f t="shared" si="0"/>
        <v>-7</v>
      </c>
      <c r="J8" s="252" t="s">
        <v>333</v>
      </c>
      <c r="K8" s="249">
        <v>-3.6330000000000098</v>
      </c>
      <c r="L8" s="249"/>
      <c r="M8" s="249">
        <v>-7</v>
      </c>
      <c r="N8" s="139" t="s">
        <v>333</v>
      </c>
      <c r="O8">
        <v>167.798</v>
      </c>
      <c r="P8">
        <f>IFERROR(SUMIFS(Hours_Working[SERVICE HOURS OPERATED],Hours_Working[PARTNER],N8),0)</f>
        <v>164.16499999999999</v>
      </c>
      <c r="Q8">
        <f t="shared" si="1"/>
        <v>-3.6330000000000098</v>
      </c>
    </row>
    <row r="9" spans="1:17" ht="21.75" x14ac:dyDescent="0.6">
      <c r="A9" s="139" t="s">
        <v>333</v>
      </c>
      <c r="B9" t="s">
        <v>1079</v>
      </c>
      <c r="E9" s="139" t="s">
        <v>331</v>
      </c>
      <c r="F9">
        <v>78</v>
      </c>
      <c r="G9">
        <f>IFERROR(SUMIFS(Hours_Working[TRIPS],Hours_Working[PARTNER],E9),0)</f>
        <v>80</v>
      </c>
      <c r="H9">
        <f t="shared" si="0"/>
        <v>2</v>
      </c>
      <c r="J9" s="252" t="s">
        <v>331</v>
      </c>
      <c r="K9" s="250">
        <v>7.1999999999999886</v>
      </c>
      <c r="L9" s="250"/>
      <c r="M9" s="250">
        <v>2</v>
      </c>
      <c r="N9" s="139" t="s">
        <v>331</v>
      </c>
      <c r="O9">
        <v>91.634</v>
      </c>
      <c r="P9">
        <f>IFERROR(SUMIFS(Hours_Working[SERVICE HOURS OPERATED],Hours_Working[PARTNER],N9),0)</f>
        <v>98.833999999999989</v>
      </c>
      <c r="Q9">
        <f t="shared" si="1"/>
        <v>7.1999999999999886</v>
      </c>
    </row>
    <row r="10" spans="1:17" ht="21.75" x14ac:dyDescent="0.6">
      <c r="A10" s="139" t="s">
        <v>331</v>
      </c>
      <c r="B10" t="s">
        <v>1079</v>
      </c>
      <c r="E10" s="139" t="s">
        <v>336</v>
      </c>
      <c r="F10">
        <v>184</v>
      </c>
      <c r="G10">
        <f>IFERROR(SUMIFS(Hours_Working[TRIPS],Hours_Working[PARTNER],E10),0)</f>
        <v>220</v>
      </c>
      <c r="H10">
        <f t="shared" si="0"/>
        <v>36</v>
      </c>
      <c r="J10" s="252" t="s">
        <v>336</v>
      </c>
      <c r="K10" s="250">
        <v>33.124000000000009</v>
      </c>
      <c r="L10" s="250"/>
      <c r="M10" s="250">
        <v>36</v>
      </c>
      <c r="N10" s="139" t="s">
        <v>336</v>
      </c>
      <c r="O10">
        <v>77.301000000000002</v>
      </c>
      <c r="P10">
        <f>IFERROR(SUMIFS(Hours_Working[SERVICE HOURS OPERATED],Hours_Working[PARTNER],N10),0)</f>
        <v>110.42500000000001</v>
      </c>
      <c r="Q10">
        <f t="shared" si="1"/>
        <v>33.124000000000009</v>
      </c>
    </row>
    <row r="11" spans="1:17" ht="21.75" x14ac:dyDescent="0.6">
      <c r="A11" s="139" t="s">
        <v>336</v>
      </c>
      <c r="B11" t="s">
        <v>1079</v>
      </c>
      <c r="E11" s="139" t="s">
        <v>370</v>
      </c>
      <c r="F11">
        <v>88</v>
      </c>
      <c r="G11">
        <f>IFERROR(SUMIFS(Hours_Working[TRIPS],Hours_Working[PARTNER],E11),0)</f>
        <v>90</v>
      </c>
      <c r="H11">
        <f t="shared" si="0"/>
        <v>2</v>
      </c>
      <c r="J11" s="252" t="s">
        <v>370</v>
      </c>
      <c r="K11" s="249">
        <v>-0.40099999999999625</v>
      </c>
      <c r="L11" s="249"/>
      <c r="M11" s="250">
        <v>2</v>
      </c>
      <c r="N11" s="139" t="s">
        <v>370</v>
      </c>
      <c r="O11">
        <v>100.401</v>
      </c>
      <c r="P11">
        <f>IFERROR(SUMIFS(Hours_Working[SERVICE HOURS OPERATED],Hours_Working[PARTNER],N11),0)</f>
        <v>100</v>
      </c>
      <c r="Q11">
        <f t="shared" si="1"/>
        <v>-0.40099999999999625</v>
      </c>
    </row>
    <row r="12" spans="1:17" ht="21.75" x14ac:dyDescent="0.6">
      <c r="A12" s="139" t="s">
        <v>370</v>
      </c>
      <c r="B12" t="s">
        <v>1079</v>
      </c>
      <c r="E12" s="139" t="s">
        <v>392</v>
      </c>
      <c r="F12">
        <v>225</v>
      </c>
      <c r="G12">
        <f>IFERROR(SUMIFS(Hours_Working[TRIPS],Hours_Working[PARTNER],E12),0)</f>
        <v>225</v>
      </c>
      <c r="H12">
        <f t="shared" si="0"/>
        <v>0</v>
      </c>
      <c r="J12" s="252" t="s">
        <v>392</v>
      </c>
      <c r="K12" s="249">
        <v>-12.732999999999976</v>
      </c>
      <c r="L12" s="249"/>
      <c r="M12" s="251">
        <v>0</v>
      </c>
      <c r="N12" s="139" t="s">
        <v>392</v>
      </c>
      <c r="O12">
        <v>245.65099999999998</v>
      </c>
      <c r="P12">
        <f>IFERROR(SUMIFS(Hours_Working[SERVICE HOURS OPERATED],Hours_Working[PARTNER],N12),0)</f>
        <v>232.91800000000001</v>
      </c>
      <c r="Q12">
        <f t="shared" si="1"/>
        <v>-12.732999999999976</v>
      </c>
    </row>
    <row r="13" spans="1:17" ht="21.75" x14ac:dyDescent="0.6">
      <c r="A13" s="139" t="s">
        <v>392</v>
      </c>
      <c r="B13" t="s">
        <v>1079</v>
      </c>
      <c r="E13" s="139" t="s">
        <v>390</v>
      </c>
      <c r="F13">
        <v>90</v>
      </c>
      <c r="G13">
        <f>IFERROR(SUMIFS(Hours_Working[TRIPS],Hours_Working[PARTNER],E13),0)</f>
        <v>116</v>
      </c>
      <c r="H13">
        <f t="shared" si="0"/>
        <v>26</v>
      </c>
      <c r="J13" s="252" t="s">
        <v>390</v>
      </c>
      <c r="K13" s="250">
        <v>21.181999999999988</v>
      </c>
      <c r="L13" s="250"/>
      <c r="M13" s="250">
        <v>26</v>
      </c>
      <c r="N13" s="139" t="s">
        <v>390</v>
      </c>
      <c r="O13">
        <v>82.015000000000001</v>
      </c>
      <c r="P13">
        <f>IFERROR(SUMIFS(Hours_Working[SERVICE HOURS OPERATED],Hours_Working[PARTNER],N13),0)</f>
        <v>103.19699999999999</v>
      </c>
      <c r="Q13">
        <f t="shared" si="1"/>
        <v>21.181999999999988</v>
      </c>
    </row>
    <row r="14" spans="1:17" ht="21.75" x14ac:dyDescent="0.6">
      <c r="A14" s="139" t="s">
        <v>390</v>
      </c>
      <c r="B14" t="s">
        <v>1079</v>
      </c>
      <c r="E14" s="163" t="s">
        <v>406</v>
      </c>
      <c r="F14">
        <v>101</v>
      </c>
      <c r="G14">
        <f>IFERROR(SUMIFS(Hours_Working[TRIPS],Hours_Working[PARTNER],E14),0)</f>
        <v>90</v>
      </c>
      <c r="H14">
        <f t="shared" si="0"/>
        <v>-11</v>
      </c>
      <c r="J14" s="252" t="s">
        <v>406</v>
      </c>
      <c r="K14" s="250">
        <v>4.4429999999999836</v>
      </c>
      <c r="L14" s="250"/>
      <c r="M14" s="249">
        <v>-11</v>
      </c>
      <c r="N14" s="163" t="s">
        <v>406</v>
      </c>
      <c r="O14">
        <v>108.054</v>
      </c>
      <c r="P14">
        <f>IFERROR(SUMIFS(Hours_Working[SERVICE HOURS OPERATED],Hours_Working[PARTNER],N14),0)</f>
        <v>112.49699999999999</v>
      </c>
      <c r="Q14">
        <f t="shared" si="1"/>
        <v>4.4429999999999836</v>
      </c>
    </row>
    <row r="15" spans="1:17" ht="21.75" x14ac:dyDescent="0.6">
      <c r="A15" s="163" t="s">
        <v>406</v>
      </c>
      <c r="B15" t="s">
        <v>1079</v>
      </c>
      <c r="E15" s="139" t="s">
        <v>432</v>
      </c>
      <c r="F15">
        <v>116</v>
      </c>
      <c r="G15">
        <f>IFERROR(SUMIFS(Hours_Working[TRIPS],Hours_Working[PARTNER],E15),0)</f>
        <v>86</v>
      </c>
      <c r="H15">
        <f t="shared" si="0"/>
        <v>-30</v>
      </c>
      <c r="J15" s="252" t="s">
        <v>432</v>
      </c>
      <c r="K15" s="249">
        <v>-6.5080000000000098</v>
      </c>
      <c r="L15" s="249"/>
      <c r="M15" s="249">
        <v>-30</v>
      </c>
      <c r="N15" s="139" t="s">
        <v>432</v>
      </c>
      <c r="O15">
        <v>107.91200000000001</v>
      </c>
      <c r="P15">
        <f>IFERROR(SUMIFS(Hours_Working[SERVICE HOURS OPERATED],Hours_Working[PARTNER],N15),0)</f>
        <v>101.404</v>
      </c>
      <c r="Q15">
        <f t="shared" si="1"/>
        <v>-6.5080000000000098</v>
      </c>
    </row>
    <row r="16" spans="1:17" ht="21.75" x14ac:dyDescent="0.6">
      <c r="A16" s="139" t="s">
        <v>432</v>
      </c>
      <c r="B16" t="s">
        <v>1079</v>
      </c>
      <c r="E16" s="139" t="s">
        <v>444</v>
      </c>
      <c r="F16">
        <v>101</v>
      </c>
      <c r="G16">
        <f>IFERROR(SUMIFS(Hours_Working[TRIPS],Hours_Working[PARTNER],E16),0)</f>
        <v>92</v>
      </c>
      <c r="H16">
        <f t="shared" si="0"/>
        <v>-9</v>
      </c>
      <c r="J16" s="252" t="s">
        <v>444</v>
      </c>
      <c r="K16" s="249">
        <v>-33.016999999999996</v>
      </c>
      <c r="L16" s="249"/>
      <c r="M16" s="249">
        <v>-9</v>
      </c>
      <c r="N16" s="139" t="s">
        <v>444</v>
      </c>
      <c r="O16">
        <v>132.64600000000002</v>
      </c>
      <c r="P16">
        <f>IFERROR(SUMIFS(Hours_Working[SERVICE HOURS OPERATED],Hours_Working[PARTNER],N16),0)</f>
        <v>99.629000000000019</v>
      </c>
      <c r="Q16">
        <f t="shared" si="1"/>
        <v>-33.016999999999996</v>
      </c>
    </row>
    <row r="17" spans="1:17" ht="21.75" x14ac:dyDescent="0.6">
      <c r="A17" s="139" t="s">
        <v>444</v>
      </c>
      <c r="B17" t="s">
        <v>1079</v>
      </c>
      <c r="E17" s="139" t="s">
        <v>461</v>
      </c>
      <c r="F17">
        <v>88</v>
      </c>
      <c r="G17">
        <f>IFERROR(SUMIFS(Hours_Working[TRIPS],Hours_Working[PARTNER],E17),0)</f>
        <v>83</v>
      </c>
      <c r="H17">
        <f t="shared" si="0"/>
        <v>-5</v>
      </c>
      <c r="J17" s="252" t="s">
        <v>461</v>
      </c>
      <c r="K17" s="250">
        <v>12.710999999999984</v>
      </c>
      <c r="L17" s="250"/>
      <c r="M17" s="249">
        <v>-5</v>
      </c>
      <c r="N17" s="139" t="s">
        <v>461</v>
      </c>
      <c r="O17">
        <v>90.19</v>
      </c>
      <c r="P17">
        <f>IFERROR(SUMIFS(Hours_Working[SERVICE HOURS OPERATED],Hours_Working[PARTNER],N17),0)</f>
        <v>102.90099999999998</v>
      </c>
      <c r="Q17">
        <f t="shared" si="1"/>
        <v>12.710999999999984</v>
      </c>
    </row>
    <row r="18" spans="1:17" ht="21.75" x14ac:dyDescent="0.6">
      <c r="A18" s="139" t="s">
        <v>461</v>
      </c>
      <c r="B18" t="s">
        <v>1079</v>
      </c>
      <c r="E18" s="139" t="s">
        <v>470</v>
      </c>
      <c r="F18">
        <v>124</v>
      </c>
      <c r="G18">
        <f>IFERROR(SUMIFS(Hours_Working[TRIPS],Hours_Working[PARTNER],E18),0)</f>
        <v>105</v>
      </c>
      <c r="H18">
        <f t="shared" si="0"/>
        <v>-19</v>
      </c>
      <c r="J18" s="252" t="s">
        <v>470</v>
      </c>
      <c r="K18" s="250">
        <v>0.96600000000000819</v>
      </c>
      <c r="L18" s="250"/>
      <c r="M18" s="249">
        <v>-19</v>
      </c>
      <c r="N18" s="139" t="s">
        <v>470</v>
      </c>
      <c r="O18">
        <v>97.668000000000006</v>
      </c>
      <c r="P18">
        <f>IFERROR(SUMIFS(Hours_Working[SERVICE HOURS OPERATED],Hours_Working[PARTNER],N18),0)</f>
        <v>98.634000000000015</v>
      </c>
      <c r="Q18">
        <f t="shared" si="1"/>
        <v>0.96600000000000819</v>
      </c>
    </row>
    <row r="19" spans="1:17" ht="21.75" x14ac:dyDescent="0.6">
      <c r="A19" s="139" t="s">
        <v>470</v>
      </c>
      <c r="B19" t="s">
        <v>1079</v>
      </c>
      <c r="E19" s="139" t="s">
        <v>581</v>
      </c>
      <c r="F19">
        <v>79</v>
      </c>
      <c r="G19">
        <f>IFERROR(SUMIFS(Hours_Working[TRIPS],Hours_Working[PARTNER],E19),0)</f>
        <v>97</v>
      </c>
      <c r="H19">
        <f t="shared" si="0"/>
        <v>18</v>
      </c>
      <c r="J19" s="252" t="s">
        <v>581</v>
      </c>
      <c r="K19" s="249">
        <v>-12.737000000000037</v>
      </c>
      <c r="L19" s="249"/>
      <c r="M19" s="250">
        <v>18</v>
      </c>
      <c r="N19" s="139" t="s">
        <v>581</v>
      </c>
      <c r="O19">
        <v>106.42800000000001</v>
      </c>
      <c r="P19">
        <f>IFERROR(SUMIFS(Hours_Working[SERVICE HOURS OPERATED],Hours_Working[PARTNER],N19),0)</f>
        <v>93.690999999999974</v>
      </c>
      <c r="Q19">
        <f t="shared" si="1"/>
        <v>-12.737000000000037</v>
      </c>
    </row>
    <row r="20" spans="1:17" ht="21.75" x14ac:dyDescent="0.6">
      <c r="A20" s="139" t="s">
        <v>581</v>
      </c>
      <c r="B20" t="s">
        <v>1079</v>
      </c>
      <c r="E20" s="139" t="s">
        <v>582</v>
      </c>
      <c r="F20">
        <v>55</v>
      </c>
      <c r="G20">
        <f>IFERROR(SUMIFS(Hours_Working[TRIPS],Hours_Working[PARTNER],E20),0)</f>
        <v>84</v>
      </c>
      <c r="H20">
        <f t="shared" si="0"/>
        <v>29</v>
      </c>
      <c r="J20" s="252" t="s">
        <v>582</v>
      </c>
      <c r="K20" s="250">
        <v>23.545000000000016</v>
      </c>
      <c r="L20" s="250"/>
      <c r="M20" s="250">
        <v>29</v>
      </c>
      <c r="N20" s="139" t="s">
        <v>582</v>
      </c>
      <c r="O20">
        <v>62.385999999999996</v>
      </c>
      <c r="P20">
        <f>IFERROR(SUMIFS(Hours_Working[SERVICE HOURS OPERATED],Hours_Working[PARTNER],N20),0)</f>
        <v>85.931000000000012</v>
      </c>
      <c r="Q20">
        <f t="shared" si="1"/>
        <v>23.545000000000016</v>
      </c>
    </row>
    <row r="21" spans="1:17" ht="21.75" x14ac:dyDescent="0.6">
      <c r="A21" s="139" t="s">
        <v>582</v>
      </c>
      <c r="B21" t="s">
        <v>1079</v>
      </c>
      <c r="E21" s="139" t="s">
        <v>734</v>
      </c>
      <c r="F21">
        <v>179</v>
      </c>
      <c r="G21">
        <f>IFERROR(SUMIFS(Hours_Working[TRIPS],Hours_Working[PARTNER],E21),0)</f>
        <v>180</v>
      </c>
      <c r="H21">
        <f t="shared" si="0"/>
        <v>1</v>
      </c>
      <c r="J21" s="252" t="s">
        <v>734</v>
      </c>
      <c r="K21" s="249">
        <v>-1.5320000000000107</v>
      </c>
      <c r="L21" s="249"/>
      <c r="M21" s="250">
        <v>1</v>
      </c>
      <c r="N21" s="139" t="s">
        <v>734</v>
      </c>
      <c r="O21">
        <v>94.249000000000009</v>
      </c>
      <c r="P21">
        <f>IFERROR(SUMIFS(Hours_Working[SERVICE HOURS OPERATED],Hours_Working[PARTNER],N21),0)</f>
        <v>92.716999999999999</v>
      </c>
      <c r="Q21">
        <f t="shared" si="1"/>
        <v>-1.5320000000000107</v>
      </c>
    </row>
    <row r="22" spans="1:17" ht="21.75" x14ac:dyDescent="0.6">
      <c r="A22" s="139" t="s">
        <v>734</v>
      </c>
      <c r="B22" t="s">
        <v>1079</v>
      </c>
      <c r="E22" s="139" t="s">
        <v>698</v>
      </c>
      <c r="F22">
        <v>122</v>
      </c>
      <c r="G22">
        <f>IFERROR(SUMIFS(Hours_Working[TRIPS],Hours_Working[PARTNER],E22),0)</f>
        <v>107</v>
      </c>
      <c r="H22">
        <f t="shared" si="0"/>
        <v>-15</v>
      </c>
      <c r="J22" s="252" t="s">
        <v>698</v>
      </c>
      <c r="K22" s="249">
        <v>-11.617000000000004</v>
      </c>
      <c r="L22" s="249"/>
      <c r="M22" s="249">
        <v>-15</v>
      </c>
      <c r="N22" s="139" t="s">
        <v>698</v>
      </c>
      <c r="O22">
        <v>111.38300000000001</v>
      </c>
      <c r="P22">
        <f>IFERROR(SUMIFS(Hours_Working[SERVICE HOURS OPERATED],Hours_Working[PARTNER],N22),0)</f>
        <v>99.766000000000005</v>
      </c>
      <c r="Q22">
        <f t="shared" si="1"/>
        <v>-11.617000000000004</v>
      </c>
    </row>
    <row r="23" spans="1:17" x14ac:dyDescent="0.25">
      <c r="A23" s="139" t="s">
        <v>698</v>
      </c>
      <c r="B23" t="s">
        <v>1079</v>
      </c>
    </row>
  </sheetData>
  <mergeCells count="1">
    <mergeCell ref="A4:A5"/>
  </mergeCell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121"/>
  <sheetViews>
    <sheetView showGridLines="0" topLeftCell="B1" zoomScale="70" zoomScaleNormal="70" workbookViewId="0">
      <pane ySplit="4" topLeftCell="A5" activePane="bottomLeft" state="frozen"/>
      <selection pane="bottomLeft" activeCell="R6" sqref="R6"/>
    </sheetView>
  </sheetViews>
  <sheetFormatPr defaultColWidth="9.140625" defaultRowHeight="15" x14ac:dyDescent="0.25"/>
  <cols>
    <col min="1" max="1" width="46.85546875" style="139" customWidth="1"/>
    <col min="2" max="2" width="22.85546875" style="140" bestFit="1" customWidth="1"/>
    <col min="3" max="3" width="40.28515625" style="140" bestFit="1" customWidth="1"/>
    <col min="4" max="4" width="22.85546875" style="140" bestFit="1" customWidth="1"/>
    <col min="5" max="5" width="13" style="140" bestFit="1" customWidth="1"/>
    <col min="6" max="6" width="20.7109375" style="140" customWidth="1"/>
    <col min="7" max="7" width="23.140625" style="140" bestFit="1" customWidth="1"/>
    <col min="8" max="8" width="22.85546875" style="140" bestFit="1" customWidth="1"/>
    <col min="9" max="9" width="10.28515625" style="140" customWidth="1"/>
    <col min="10" max="10" width="22.85546875" style="140" bestFit="1" customWidth="1"/>
    <col min="11" max="11" width="13.28515625" style="140" customWidth="1"/>
    <col min="12" max="12" width="14" style="140" customWidth="1"/>
    <col min="13" max="14" width="23" style="140" bestFit="1" customWidth="1"/>
    <col min="15" max="15" width="17.28515625" style="140" customWidth="1"/>
    <col min="16" max="16" width="23" style="140" bestFit="1" customWidth="1"/>
    <col min="17" max="17" width="11.5703125" style="140" bestFit="1" customWidth="1"/>
    <col min="18" max="18" width="12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32" t="s">
        <v>15</v>
      </c>
      <c r="B5" s="232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19326.37069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20756.341244285715</v>
      </c>
      <c r="P6" s="140">
        <f>IFERROR(COUNTA(_xlfn.UNIQUE(Hours_Working[PARTNER])), 0)</f>
        <v>19</v>
      </c>
      <c r="Q6" s="140" cm="1">
        <f t="array" aca="1" ref="Q6:Q24" ca="1">IFERROR(SUMIFS(Hours_Working[TRIPS],Hours_Working[PARTNER],_xlfn.ANCHORARRAY($A6),Hours_Working[CLIENT],$A$5),0)</f>
        <v>451</v>
      </c>
      <c r="R6" s="229" cm="1">
        <f t="array" aca="1" ref="R6:R24" ca="1">IFERROR(SUMIFS(Hours_Working[SERVICE HOURS OPERATED],Hours_Working[PARTNER],_xlfn.ANCHORARRAY($A6),Hours_Working[CLIENT],$A$5),0)</f>
        <v>513.57199999999989</v>
      </c>
      <c r="S6" s="140" cm="1">
        <f t="array" ref="S6">IFERROR(COUNTA(_xlfn.UNIQUE(_xlfn._xlws.FILTER(Hours_Working[OPERATOR NAME], Hours_Working[CLIENT]=$A$5))), 0)</f>
        <v>27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3920.6459999999997</v>
      </c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4135.1302674999997</v>
      </c>
      <c r="Q7" s="140">
        <f ca="1"/>
        <v>108</v>
      </c>
      <c r="R7" s="229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5192.33</v>
      </c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4818.6703225000001</v>
      </c>
      <c r="Q8" s="140">
        <f ca="1"/>
        <v>120</v>
      </c>
      <c r="R8" s="229">
        <f ca="1"/>
        <v>159.76400000000001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9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9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3288.4249999999997</v>
      </c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2934.4109149999999</v>
      </c>
      <c r="Q11" s="140">
        <f ca="1"/>
        <v>80</v>
      </c>
      <c r="R11" s="229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9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3289.3320000000003</v>
      </c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2836.4356750000006</v>
      </c>
      <c r="Q13" s="140">
        <f ca="1"/>
        <v>90</v>
      </c>
      <c r="R13" s="229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6612.0910000000003</v>
      </c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6089.4782123684217</v>
      </c>
      <c r="P14" s="67"/>
      <c r="Q14" s="140">
        <f ca="1"/>
        <v>210</v>
      </c>
      <c r="R14" s="229">
        <f ca="1"/>
        <v>213.66700000000003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3012.75</v>
      </c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2746.67839</v>
      </c>
      <c r="Q15" s="140">
        <f ca="1"/>
        <v>106</v>
      </c>
      <c r="R15" s="229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3300.4349999999999</v>
      </c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3097.7976631578949</v>
      </c>
      <c r="Q16" s="140">
        <f ca="1"/>
        <v>90</v>
      </c>
      <c r="R16" s="229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2940.7160000000003</v>
      </c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2746.2893710526323</v>
      </c>
      <c r="Q17" s="140">
        <f ca="1"/>
        <v>86</v>
      </c>
      <c r="R17" s="229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3237.9425000000001</v>
      </c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3068.2514700000002</v>
      </c>
      <c r="Q18" s="140">
        <f ca="1"/>
        <v>92</v>
      </c>
      <c r="R18" s="229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3395.3575000000001</v>
      </c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3163.5557200000003</v>
      </c>
      <c r="Q19" s="140">
        <f ca="1"/>
        <v>83</v>
      </c>
      <c r="R19" s="229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3205.6049999999996</v>
      </c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2941.6156674999993</v>
      </c>
      <c r="Q20" s="140">
        <f ca="1"/>
        <v>105</v>
      </c>
      <c r="R20" s="229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3064.8834999999999</v>
      </c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2300.6782874999999</v>
      </c>
      <c r="Q21" s="140">
        <f ca="1"/>
        <v>97</v>
      </c>
      <c r="R21" s="229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2491.9990000000003</v>
      </c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2097.4651568421054</v>
      </c>
      <c r="Q22" s="140">
        <f ca="1"/>
        <v>84</v>
      </c>
      <c r="R22" s="229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9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9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8">
        <f ca="1">SUM(_xlfn.ANCHORARRAY(Q6))</f>
        <v>1802</v>
      </c>
      <c r="R25" s="229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66278.883189999979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63732.798362706766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32" t="s">
        <v>31</v>
      </c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328.34500000000014</v>
      </c>
      <c r="S57" s="140" cm="1">
        <f t="array" ref="S57">IFERROR(COUNTA(_xlfn.UNIQUE(_xlfn._xlws.FILTER(Hours_Working[OPERATOR NAME], Hours_Working[CLIENT]=$A$56))), 0)</f>
        <v>13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8">
        <f ca="1">SUM(_xlfn.ANCHORARRAY(Q57))</f>
        <v>1272</v>
      </c>
      <c r="R76" s="140">
        <f ca="1">SUM(_xlfn.ANCHORARRAY(R57))</f>
        <v>901.94200000000012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  <c r="S78" s="140">
        <f>IFERROR(COUNTA(_xlfn.UNIQUE(Hours_Working[OPERATOR NAME])), 0)</f>
        <v>36</v>
      </c>
    </row>
    <row r="81" spans="1:17" s="206" customFormat="1" x14ac:dyDescent="0.25">
      <c r="A81" s="205"/>
      <c r="D81" s="207">
        <f ca="1">+D29+D78</f>
        <v>100704.14508999998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92962.372555206763</v>
      </c>
    </row>
    <row r="83" spans="1:17" ht="15" customHeight="1" x14ac:dyDescent="0.25">
      <c r="A83" s="231" t="s">
        <v>55</v>
      </c>
      <c r="B83" s="231"/>
      <c r="C83" s="231"/>
      <c r="D83" s="231"/>
      <c r="E83" s="231"/>
      <c r="G83" s="231" t="s">
        <v>60</v>
      </c>
      <c r="H83" s="231"/>
      <c r="I83" s="231"/>
      <c r="J83" s="231"/>
      <c r="K83" s="231"/>
      <c r="M83" s="231" t="s">
        <v>333</v>
      </c>
      <c r="N83" s="231"/>
      <c r="O83" s="231"/>
      <c r="P83" s="231"/>
      <c r="Q83" s="231"/>
    </row>
    <row r="84" spans="1:17" x14ac:dyDescent="0.25">
      <c r="A84" s="230" t="s">
        <v>1073</v>
      </c>
      <c r="B84" s="230" t="s">
        <v>1074</v>
      </c>
      <c r="C84" s="146"/>
      <c r="D84" s="230" t="s">
        <v>1075</v>
      </c>
      <c r="E84" s="230" t="s">
        <v>1076</v>
      </c>
      <c r="G84" s="230" t="s">
        <v>1073</v>
      </c>
      <c r="H84" s="230" t="s">
        <v>1074</v>
      </c>
      <c r="I84" s="146"/>
      <c r="J84" s="230" t="s">
        <v>1075</v>
      </c>
      <c r="K84" s="230" t="s">
        <v>1076</v>
      </c>
      <c r="M84" s="230" t="s">
        <v>1073</v>
      </c>
      <c r="N84" s="230" t="s">
        <v>1074</v>
      </c>
      <c r="O84" s="146"/>
      <c r="P84" s="230" t="s">
        <v>1075</v>
      </c>
      <c r="Q84" s="230" t="s">
        <v>1076</v>
      </c>
    </row>
    <row r="85" spans="1:17" x14ac:dyDescent="0.25">
      <c r="A85" s="140" t="s">
        <v>308</v>
      </c>
      <c r="B85" s="140" t="s">
        <v>308</v>
      </c>
      <c r="D85" s="140" t="s">
        <v>308</v>
      </c>
      <c r="E85" s="140" t="str">
        <f t="shared" ref="E85:E99" si="6">IF(D85="","",
   IF(AND(COUNTIF($A$85:$A$98,D85)&gt;0, COUNTIF($B$85:$B$98,D85)&gt;0),"None",
   IF(AND(COUNTIF($A$85:$A$98,D85)&gt;0, COUNTIF($B$85:$B$98,D85)=0),"Removed",
   IF(AND(COUNTIF($A$85:$A$98,D85)=0, COUNTIF($B$85:$B$98,D85)&gt;0),"Added",""))))</f>
        <v>None</v>
      </c>
      <c r="G85" s="140" t="s">
        <v>561</v>
      </c>
      <c r="H85" s="140" t="s">
        <v>561</v>
      </c>
      <c r="J85" s="140" t="s">
        <v>561</v>
      </c>
      <c r="K85" s="140" t="str">
        <f>IF(J85="","",
   IF(AND(COUNTIF($G$85,J85)&gt;0, COUNTIF($H$85,J85)&gt;0),"None",
   IF(AND(COUNTIF($G$85,J85)&gt;0, COUNTIF($H$85,J85)=0),"Removed",
   IF(AND(COUNTIF($G$85,J85)=0, COUNTIF($H$85,J85)&gt;0),"Added",""))))</f>
        <v>None</v>
      </c>
      <c r="M85" s="140" t="s">
        <v>334</v>
      </c>
      <c r="N85" s="140" t="s">
        <v>334</v>
      </c>
      <c r="P85" s="140" t="s">
        <v>334</v>
      </c>
      <c r="Q85" s="140" t="str">
        <f>IF(P85="","",
   IF(AND(COUNTIF(M85:M86,P85)&gt;0, COUNTIF(N85:N86,P85)&gt;0),"None",
   IF(AND(COUNTIF(M85:M86,P85)&gt;0, COUNTIF(N85:N86,P85)=0),"Removed",
   IF(AND(COUNTIF(M85:M86,P85)=0, COUNTIF(N85:N86,P85)&gt;0),"Added",""))))</f>
        <v>None</v>
      </c>
    </row>
    <row r="86" spans="1:17" ht="18" customHeight="1" x14ac:dyDescent="0.25">
      <c r="A86" s="140" t="s">
        <v>434</v>
      </c>
      <c r="B86" s="140" t="s">
        <v>1071</v>
      </c>
      <c r="D86" s="140" t="s">
        <v>434</v>
      </c>
      <c r="E86" s="140" t="str">
        <f t="shared" si="6"/>
        <v>None</v>
      </c>
      <c r="K86" s="140" t="str">
        <f>IF(J86="","",
   IF(AND(COUNTIF($A$85:$A$98,J86)&gt;0, COUNTIF($B$85:$B$98,J86)&gt;0),"None",
   IF(AND(COUNTIF($A$85:$A$98,J86)&gt;0, COUNTIF($B$85:$B$98,J86)=0),"Removed",
   IF(AND(COUNTIF($A$85:$A$98,J86)=0, COUNTIF($B$85:$B$98,J86)&gt;0),"Added",""))))</f>
        <v/>
      </c>
    </row>
    <row r="87" spans="1:17" x14ac:dyDescent="0.25">
      <c r="A87" s="140" t="s">
        <v>851</v>
      </c>
      <c r="B87" s="140" t="s">
        <v>434</v>
      </c>
      <c r="D87" s="140" t="s">
        <v>851</v>
      </c>
      <c r="E87" s="140" t="str">
        <f t="shared" si="6"/>
        <v>None</v>
      </c>
      <c r="K87" s="140" t="str">
        <f>IF(J87="","",
   IF(AND(COUNTIF($A$85:$A$98,J87)&gt;0, COUNTIF($B$85:$B$98,J87)&gt;0),"None",
   IF(AND(COUNTIF($A$85:$A$98,J87)&gt;0, COUNTIF($B$85:$B$98,J87)=0),"Removed",
   IF(AND(COUNTIF($A$85:$A$98,J87)=0, COUNTIF($B$85:$B$98,J87)&gt;0),"Added",""))))</f>
        <v/>
      </c>
      <c r="N87" s="200"/>
      <c r="O87" s="200"/>
    </row>
    <row r="88" spans="1:17" x14ac:dyDescent="0.25">
      <c r="A88" s="140" t="s">
        <v>1072</v>
      </c>
      <c r="B88" s="140" t="s">
        <v>851</v>
      </c>
      <c r="D88" s="140" t="s">
        <v>1072</v>
      </c>
      <c r="E88" s="140" t="str">
        <f t="shared" si="6"/>
        <v>Removed</v>
      </c>
      <c r="G88" s="231" t="s">
        <v>56</v>
      </c>
      <c r="H88" s="231"/>
      <c r="I88" s="231"/>
      <c r="J88" s="231"/>
      <c r="K88" s="231"/>
      <c r="M88" s="231" t="s">
        <v>331</v>
      </c>
      <c r="N88" s="231"/>
      <c r="O88" s="231"/>
      <c r="P88" s="231"/>
      <c r="Q88" s="231"/>
    </row>
    <row r="89" spans="1:17" x14ac:dyDescent="0.25">
      <c r="A89" s="140" t="s">
        <v>342</v>
      </c>
      <c r="B89" s="140" t="s">
        <v>342</v>
      </c>
      <c r="D89" s="140" t="s">
        <v>342</v>
      </c>
      <c r="E89" s="140" t="str">
        <f t="shared" si="6"/>
        <v>None</v>
      </c>
      <c r="G89" s="230" t="s">
        <v>1073</v>
      </c>
      <c r="H89" s="230" t="s">
        <v>1074</v>
      </c>
      <c r="I89" s="146"/>
      <c r="J89" s="230" t="s">
        <v>1075</v>
      </c>
      <c r="K89" s="230" t="s">
        <v>1076</v>
      </c>
      <c r="M89" s="230" t="s">
        <v>1073</v>
      </c>
      <c r="N89" s="230" t="s">
        <v>1074</v>
      </c>
      <c r="O89" s="146"/>
      <c r="P89" s="230" t="s">
        <v>1075</v>
      </c>
      <c r="Q89" s="230" t="s">
        <v>1076</v>
      </c>
    </row>
    <row r="90" spans="1:17" x14ac:dyDescent="0.25">
      <c r="A90" s="140" t="s">
        <v>473</v>
      </c>
      <c r="B90" s="140" t="s">
        <v>473</v>
      </c>
      <c r="D90" s="140" t="s">
        <v>473</v>
      </c>
      <c r="E90" s="140" t="str">
        <f t="shared" si="6"/>
        <v>None</v>
      </c>
      <c r="G90" s="140" t="s">
        <v>286</v>
      </c>
      <c r="H90" s="140" t="s">
        <v>286</v>
      </c>
      <c r="J90" s="140" t="s">
        <v>286</v>
      </c>
      <c r="K90" s="140" t="str">
        <f>IF(J90="","",
   IF(AND(COUNTIF(G90:G91,J90)&gt;0, COUNTIF(H90:H91,J90)&gt;0),"None",
   IF(AND(COUNTIF(G90:G91,J90)&gt;0, COUNTIF(H90:H91,J90)=0),"Removed",
   IF(AND(COUNTIF(G90:G91,J90)=0, COUNTIF(H90:H91,J90)&gt;0),"Added",""))))</f>
        <v>None</v>
      </c>
      <c r="M90" s="140" t="s">
        <v>284</v>
      </c>
      <c r="N90" s="140" t="s">
        <v>284</v>
      </c>
      <c r="P90" s="140" t="s">
        <v>284</v>
      </c>
      <c r="Q90" s="140" t="str">
        <f>IF(P90="","",
   IF(AND(COUNTIF(M90:M91,P90)&gt;0, COUNTIF(N90:N91,P90)&gt;0),"None",
   IF(AND(COUNTIF(M90:M91,P90)&gt;0, COUNTIF(N90:N91,P90)=0),"Removed",
   IF(AND(COUNTIF(M90:M91,P90)=0, COUNTIF(N90:N91,P90)&gt;0),"Added",""))))</f>
        <v>None</v>
      </c>
    </row>
    <row r="91" spans="1:17" x14ac:dyDescent="0.25">
      <c r="A91" s="140" t="s">
        <v>431</v>
      </c>
      <c r="B91" s="140" t="s">
        <v>431</v>
      </c>
      <c r="D91" s="140" t="s">
        <v>431</v>
      </c>
      <c r="E91" s="140" t="str">
        <f t="shared" si="6"/>
        <v>None</v>
      </c>
      <c r="G91" s="140" t="s">
        <v>285</v>
      </c>
      <c r="H91" s="140" t="s">
        <v>285</v>
      </c>
      <c r="J91" s="140" t="s">
        <v>285</v>
      </c>
      <c r="K91" s="140" t="str">
        <f t="shared" ref="K91" si="7">IF(J91="","",
   IF(AND(COUNTIF(G91:G92,J91)&gt;0, COUNTIF(H91:H92,J91)&gt;0),"None",
   IF(AND(COUNTIF(G91:G92,J91)&gt;0, COUNTIF(H91:H92,J91)=0),"Removed",
   IF(AND(COUNTIF(G91:G92,J91)=0, COUNTIF(H91:H92,J91)&gt;0),"Added",""))))</f>
        <v>None</v>
      </c>
    </row>
    <row r="92" spans="1:17" x14ac:dyDescent="0.25">
      <c r="A92" s="140" t="s">
        <v>307</v>
      </c>
      <c r="B92" s="140" t="s">
        <v>307</v>
      </c>
      <c r="D92" s="140" t="s">
        <v>307</v>
      </c>
      <c r="E92" s="140" t="str">
        <f t="shared" si="6"/>
        <v>None</v>
      </c>
    </row>
    <row r="93" spans="1:17" x14ac:dyDescent="0.25">
      <c r="A93" s="140" t="s">
        <v>360</v>
      </c>
      <c r="B93" s="140" t="s">
        <v>360</v>
      </c>
      <c r="D93" s="140" t="s">
        <v>360</v>
      </c>
      <c r="E93" s="140" t="str">
        <f t="shared" si="6"/>
        <v>None</v>
      </c>
    </row>
    <row r="94" spans="1:17" x14ac:dyDescent="0.25">
      <c r="A94" s="140" t="s">
        <v>789</v>
      </c>
      <c r="B94" s="140" t="s">
        <v>789</v>
      </c>
      <c r="D94" s="140" t="s">
        <v>789</v>
      </c>
      <c r="E94" s="140" t="str">
        <f t="shared" si="6"/>
        <v>None</v>
      </c>
      <c r="G94" s="231" t="s">
        <v>59</v>
      </c>
      <c r="H94" s="231"/>
      <c r="I94" s="231"/>
      <c r="J94" s="231"/>
      <c r="K94" s="231"/>
      <c r="M94" s="231" t="s">
        <v>336</v>
      </c>
      <c r="N94" s="231"/>
      <c r="O94" s="231"/>
      <c r="P94" s="231"/>
      <c r="Q94" s="231"/>
    </row>
    <row r="95" spans="1:17" x14ac:dyDescent="0.25">
      <c r="A95" s="140" t="s">
        <v>472</v>
      </c>
      <c r="B95" s="140" t="s">
        <v>472</v>
      </c>
      <c r="D95" s="140" t="s">
        <v>472</v>
      </c>
      <c r="E95" s="140" t="str">
        <f t="shared" si="6"/>
        <v>None</v>
      </c>
      <c r="G95" s="230" t="s">
        <v>1073</v>
      </c>
      <c r="H95" s="230" t="s">
        <v>1074</v>
      </c>
      <c r="I95" s="146"/>
      <c r="J95" s="230" t="s">
        <v>1075</v>
      </c>
      <c r="K95" s="230" t="s">
        <v>1076</v>
      </c>
      <c r="M95" s="230" t="s">
        <v>1073</v>
      </c>
      <c r="N95" s="230" t="s">
        <v>1074</v>
      </c>
      <c r="O95" s="146"/>
      <c r="P95" s="230" t="s">
        <v>1075</v>
      </c>
      <c r="Q95" s="230" t="s">
        <v>1076</v>
      </c>
    </row>
    <row r="96" spans="1:17" x14ac:dyDescent="0.25">
      <c r="A96" s="140" t="s">
        <v>847</v>
      </c>
      <c r="B96" s="140" t="s">
        <v>847</v>
      </c>
      <c r="D96" s="140" t="s">
        <v>847</v>
      </c>
      <c r="E96" s="140" t="str">
        <f t="shared" si="6"/>
        <v>None</v>
      </c>
      <c r="G96" s="140" t="s">
        <v>361</v>
      </c>
      <c r="H96" s="140" t="s">
        <v>361</v>
      </c>
      <c r="J96" s="140" t="s">
        <v>361</v>
      </c>
      <c r="K96" s="140" t="str">
        <f>IF(J96="","",
   IF(AND(COUNTIF(G96:G97,J96)&gt;0, COUNTIF(H96:H97,J96)&gt;0),"None",
   IF(AND(COUNTIF(G96:G97,J96)&gt;0, COUNTIF(H96:H97,J96)=0),"Removed",
   IF(AND(COUNTIF(G96:G97,J96)=0, COUNTIF(H96:H97,J96)&gt;0),"Added",""))))</f>
        <v>None</v>
      </c>
      <c r="M96" s="140" t="s">
        <v>357</v>
      </c>
      <c r="N96" s="140" t="s">
        <v>357</v>
      </c>
      <c r="P96" s="140" t="s">
        <v>357</v>
      </c>
      <c r="Q96" s="140" t="str">
        <f>IF(P96="","",
   IF(AND(COUNTIF(M96:M97,P96)&gt;0, COUNTIF(N96:N97,P96)&gt;0),"None",
   IF(AND(COUNTIF(M96:M97,P96)&gt;0, COUNTIF(N96:N97,P96)=0),"Removed",
   IF(AND(COUNTIF(M96:M97,P96)=0, COUNTIF(N96:N97,P96)&gt;0),"Added",""))))</f>
        <v>None</v>
      </c>
    </row>
    <row r="97" spans="1:17" x14ac:dyDescent="0.25">
      <c r="A97" s="140" t="s">
        <v>850</v>
      </c>
      <c r="B97" s="140" t="s">
        <v>850</v>
      </c>
      <c r="D97" s="140" t="s">
        <v>850</v>
      </c>
      <c r="E97" s="140" t="str">
        <f t="shared" si="6"/>
        <v>None</v>
      </c>
      <c r="K97" s="140" t="str">
        <f t="shared" ref="K97" si="8">IF(J97="","",
   IF(AND(COUNTIF(G97:G98,J97)&gt;0, COUNTIF(H97:H98,J97)&gt;0),"None",
   IF(AND(COUNTIF(G97:G98,J97)&gt;0, COUNTIF(H97:H98,J97)=0),"Removed",
   IF(AND(COUNTIF(G97:G98,J97)=0, COUNTIF(H97:H98,J97)&gt;0),"Added",""))))</f>
        <v/>
      </c>
    </row>
    <row r="98" spans="1:17" x14ac:dyDescent="0.25">
      <c r="A98" s="140" t="s">
        <v>562</v>
      </c>
      <c r="B98" s="140" t="s">
        <v>562</v>
      </c>
      <c r="D98" s="140" t="s">
        <v>562</v>
      </c>
      <c r="E98" s="140" t="str">
        <f t="shared" si="6"/>
        <v>None</v>
      </c>
    </row>
    <row r="99" spans="1:17" x14ac:dyDescent="0.25">
      <c r="A99" s="140"/>
      <c r="D99" s="140" t="s">
        <v>1071</v>
      </c>
      <c r="E99" s="140" t="str">
        <f t="shared" si="6"/>
        <v>Added</v>
      </c>
    </row>
    <row r="100" spans="1:17" x14ac:dyDescent="0.25">
      <c r="D100"/>
    </row>
    <row r="101" spans="1:17" x14ac:dyDescent="0.25">
      <c r="D101"/>
    </row>
    <row r="102" spans="1:17" x14ac:dyDescent="0.25">
      <c r="D102"/>
    </row>
    <row r="103" spans="1:17" x14ac:dyDescent="0.25">
      <c r="A103" s="230" t="s">
        <v>1077</v>
      </c>
      <c r="C103" s="140" t="e" cm="1" vm="1">
        <f t="array" aca="1" ref="C103" ca="1">IFERROR(_xlfn.UNIQUE(_xlfn._xlws.FILTER(Hours_Working[OPERATOR NAME], Hours_Working[PARTNER]=E103)), "")</f>
        <v>#VALUE!</v>
      </c>
      <c r="E103" s="140" t="s">
        <v>55</v>
      </c>
      <c r="H103" s="140" t="e" vm="1">
        <v>#VALUE!</v>
      </c>
      <c r="J103" s="140" t="e" vm="1">
        <v>#VALUE!</v>
      </c>
      <c r="M103" s="231" t="s">
        <v>392</v>
      </c>
      <c r="N103" s="231"/>
      <c r="O103" s="231"/>
      <c r="P103" s="231"/>
      <c r="Q103" s="231"/>
    </row>
    <row r="104" spans="1:17" x14ac:dyDescent="0.25">
      <c r="A104" s="140" t="str" cm="1">
        <f t="array" aca="1" ref="A104:A105" ca="1">IFERROR(_xlfn.UNIQUE(_xlfn._xlws.FILTER(Hours_Working[OPERATOR NAME], Hours_Working[PARTNER]=$A$18)), "")</f>
        <v>LOGAN, TROY</v>
      </c>
      <c r="C104" s="140" t="str" cm="1">
        <f t="array" ref="C104">IFERROR(_xlfn.UNIQUE(_xlfn._xlws.FILTER(Hours_Working[OPERATOR NAME], Hours_Working[PARTNER]=E104)), "")</f>
        <v>GETU BOGALE</v>
      </c>
      <c r="E104" s="140" t="s">
        <v>60</v>
      </c>
      <c r="H104" s="140" t="s">
        <v>561</v>
      </c>
      <c r="J104" s="140" t="s">
        <v>561</v>
      </c>
      <c r="M104" s="230" t="s">
        <v>1073</v>
      </c>
      <c r="N104" s="230" t="s">
        <v>1074</v>
      </c>
      <c r="O104" s="146"/>
      <c r="P104" s="230" t="s">
        <v>1075</v>
      </c>
      <c r="Q104" s="230" t="s">
        <v>1076</v>
      </c>
    </row>
    <row r="105" spans="1:17" x14ac:dyDescent="0.25">
      <c r="A105" s="140" t="str">
        <f ca="1"/>
        <v>MOLLIQUE, ROMESHA</v>
      </c>
      <c r="C105" s="140" t="e" cm="1" vm="2">
        <f t="array" aca="1" ref="C105" ca="1">IFERROR(_xlfn.UNIQUE(_xlfn._xlws.FILTER(Hours_Working[OPERATOR NAME], Hours_Working[PARTNER]=E105)), "")</f>
        <v>#VALUE!</v>
      </c>
      <c r="E105" s="140" t="s">
        <v>56</v>
      </c>
      <c r="H105" s="140" t="e" vm="2">
        <v>#VALUE!</v>
      </c>
      <c r="J105" s="140" t="e" vm="2">
        <v>#VALUE!</v>
      </c>
      <c r="M105" s="140" t="s">
        <v>482</v>
      </c>
      <c r="N105" s="140" t="s">
        <v>482</v>
      </c>
      <c r="P105" s="140" t="s">
        <v>357</v>
      </c>
      <c r="Q105" s="140" t="str">
        <f>IF(P105="","",
   IF(AND(COUNTIF(M105:M106,P105)&gt;0, COUNTIF(N105:N106,P105)&gt;0),"None",
   IF(AND(COUNTIF(M105:M106,P105)&gt;0, COUNTIF(N105:N106,P105)=0),"Removed",
   IF(AND(COUNTIF(M105:M106,P105)=0, COUNTIF(N105:N106,P105)&gt;0),"Added",""))))</f>
        <v/>
      </c>
    </row>
    <row r="106" spans="1:17" x14ac:dyDescent="0.25">
      <c r="A106" s="140"/>
      <c r="C106" s="140" t="str" cm="1">
        <f t="array" ref="C106">IFERROR(_xlfn.UNIQUE(_xlfn._xlws.FILTER(Hours_Working[OPERATOR NAME], Hours_Working[PARTNER]=E106)), "")</f>
        <v>BUFFINGTON, DANIEL</v>
      </c>
      <c r="E106" s="140" t="s">
        <v>59</v>
      </c>
      <c r="H106" s="140" t="s">
        <v>361</v>
      </c>
      <c r="J106" s="140" t="s">
        <v>361</v>
      </c>
      <c r="M106" s="140" t="s">
        <v>415</v>
      </c>
      <c r="N106" s="140" t="s">
        <v>415</v>
      </c>
    </row>
    <row r="107" spans="1:17" x14ac:dyDescent="0.25">
      <c r="A107" s="140"/>
      <c r="C107" s="140" t="str" cm="1">
        <f t="array" ref="C107">IFERROR(_xlfn.UNIQUE(_xlfn._xlws.FILTER(Hours_Working[OPERATOR NAME], Hours_Working[PARTNER]=E107)), "")</f>
        <v>SULEIMAN, AIMEN</v>
      </c>
      <c r="E107" s="140" t="s">
        <v>333</v>
      </c>
      <c r="H107" s="140" t="s">
        <v>334</v>
      </c>
      <c r="J107" s="140" t="s">
        <v>334</v>
      </c>
    </row>
    <row r="108" spans="1:17" x14ac:dyDescent="0.25">
      <c r="A108" s="140"/>
      <c r="C108" s="140" t="str" cm="1">
        <f t="array" ref="C108">IFERROR(_xlfn.UNIQUE(_xlfn._xlws.FILTER(Hours_Working[OPERATOR NAME], Hours_Working[PARTNER]=E108)), "")</f>
        <v>STEPHENS, MARITZA</v>
      </c>
      <c r="E108" s="140" t="s">
        <v>331</v>
      </c>
      <c r="H108" s="140" t="s">
        <v>284</v>
      </c>
      <c r="J108" s="140" t="s">
        <v>284</v>
      </c>
    </row>
    <row r="109" spans="1:17" x14ac:dyDescent="0.25">
      <c r="A109" s="140"/>
      <c r="C109" s="140" t="str" cm="1">
        <f t="array" ref="C109">IFERROR(_xlfn.UNIQUE(_xlfn._xlws.FILTER(Hours_Working[OPERATOR NAME], Hours_Working[PARTNER]=E109)), "")</f>
        <v>JOSEPH, SHARONN</v>
      </c>
      <c r="E109" s="140" t="s">
        <v>336</v>
      </c>
      <c r="H109" s="140" t="s">
        <v>357</v>
      </c>
      <c r="J109" s="140" t="s">
        <v>357</v>
      </c>
    </row>
    <row r="110" spans="1:17" x14ac:dyDescent="0.25">
      <c r="A110" s="140"/>
      <c r="C110" s="140" t="str" cm="1">
        <f t="array" ref="C110">IFERROR(_xlfn.UNIQUE(_xlfn._xlws.FILTER(Hours_Working[OPERATOR NAME], Hours_Working[PARTNER]=E110)), "")</f>
        <v>MALCOM, LANDREW</v>
      </c>
      <c r="E110" s="140" t="s">
        <v>370</v>
      </c>
      <c r="H110" s="140" t="s">
        <v>353</v>
      </c>
      <c r="J110" s="140" t="s">
        <v>353</v>
      </c>
    </row>
    <row r="111" spans="1:17" x14ac:dyDescent="0.25">
      <c r="A111" s="140"/>
      <c r="C111" s="140" t="e" cm="1" vm="3">
        <f t="array" aca="1" ref="C111" ca="1">IFERROR(_xlfn.UNIQUE(_xlfn._xlws.FILTER(Hours_Working[OPERATOR NAME], Hours_Working[PARTNER]=E111)), "")</f>
        <v>#VALUE!</v>
      </c>
      <c r="E111" s="140" t="s">
        <v>392</v>
      </c>
      <c r="H111" s="140" t="e" vm="3">
        <v>#VALUE!</v>
      </c>
      <c r="J111" s="140" t="e" vm="3">
        <v>#VALUE!</v>
      </c>
    </row>
    <row r="112" spans="1:17" x14ac:dyDescent="0.25">
      <c r="A112" s="140"/>
      <c r="C112" s="140" t="str" cm="1">
        <f t="array" ref="C112">IFERROR(_xlfn.UNIQUE(_xlfn._xlws.FILTER(Hours_Working[OPERATOR NAME], Hours_Working[PARTNER]=E112)), "")</f>
        <v>HUGO, TAMA</v>
      </c>
      <c r="E112" s="140" t="s">
        <v>390</v>
      </c>
      <c r="H112" s="140" t="s">
        <v>369</v>
      </c>
      <c r="J112" s="140" t="s">
        <v>369</v>
      </c>
    </row>
    <row r="113" spans="1:10" x14ac:dyDescent="0.25">
      <c r="A113" s="140"/>
      <c r="C113" s="140" t="str" cm="1">
        <f t="array" ref="C113">IFERROR(_xlfn.UNIQUE(_xlfn._xlws.FILTER(Hours_Working[OPERATOR NAME], Hours_Working[PARTNER]=E113)), "")</f>
        <v>BROWN, LOVIE</v>
      </c>
      <c r="E113" s="140" t="s">
        <v>406</v>
      </c>
      <c r="H113" s="140" t="s">
        <v>385</v>
      </c>
      <c r="J113" s="140" t="s">
        <v>385</v>
      </c>
    </row>
    <row r="114" spans="1:10" x14ac:dyDescent="0.25">
      <c r="A114" s="140"/>
      <c r="C114" s="140" t="str" cm="1">
        <f t="array" ref="C114">IFERROR(_xlfn.UNIQUE(_xlfn._xlws.FILTER(Hours_Working[OPERATOR NAME], Hours_Working[PARTNER]=E114)), "")</f>
        <v>MAINESS, RYAN</v>
      </c>
      <c r="E114" s="140" t="s">
        <v>432</v>
      </c>
      <c r="H114" s="140" t="s">
        <v>398</v>
      </c>
      <c r="J114" s="140" t="s">
        <v>398</v>
      </c>
    </row>
    <row r="115" spans="1:10" x14ac:dyDescent="0.25">
      <c r="A115" s="140"/>
      <c r="C115" s="140" t="e" cm="1" vm="2">
        <f t="array" aca="1" ref="C115" ca="1">IFERROR(_xlfn.UNIQUE(_xlfn._xlws.FILTER(Hours_Working[OPERATOR NAME], Hours_Working[PARTNER]=E115)), "")</f>
        <v>#VALUE!</v>
      </c>
      <c r="E115" s="140" t="s">
        <v>444</v>
      </c>
      <c r="H115" s="140" t="e" vm="2">
        <v>#VALUE!</v>
      </c>
      <c r="J115" s="140" t="e" vm="2">
        <v>#VALUE!</v>
      </c>
    </row>
    <row r="116" spans="1:10" x14ac:dyDescent="0.25">
      <c r="A116" s="140"/>
      <c r="C116" s="140" t="str" cm="1">
        <f t="array" ref="C116">IFERROR(_xlfn.UNIQUE(_xlfn._xlws.FILTER(Hours_Working[OPERATOR NAME], Hours_Working[PARTNER]=E116)), "")</f>
        <v>ALLISON, AARON</v>
      </c>
      <c r="E116" s="140" t="s">
        <v>461</v>
      </c>
      <c r="H116" s="140" t="s">
        <v>421</v>
      </c>
      <c r="J116" s="140" t="s">
        <v>421</v>
      </c>
    </row>
    <row r="117" spans="1:10" x14ac:dyDescent="0.25">
      <c r="A117" s="140"/>
      <c r="C117" s="140" t="str" cm="1">
        <f t="array" ref="C117">IFERROR(_xlfn.UNIQUE(_xlfn._xlws.FILTER(Hours_Working[OPERATOR NAME], Hours_Working[PARTNER]=E117)), "")</f>
        <v>VILCHEZ, CHARLENNE</v>
      </c>
      <c r="E117" s="140" t="s">
        <v>470</v>
      </c>
      <c r="H117" s="140" t="s">
        <v>491</v>
      </c>
      <c r="J117" s="140" t="s">
        <v>491</v>
      </c>
    </row>
    <row r="118" spans="1:10" x14ac:dyDescent="0.25">
      <c r="C118" s="140" t="str" cm="1">
        <f t="array" ref="C118">IFERROR(_xlfn.UNIQUE(_xlfn._xlws.FILTER(Hours_Working[OPERATOR NAME], Hours_Working[PARTNER]=E118)), "")</f>
        <v>FOWLER, ANTOINE</v>
      </c>
      <c r="E118" s="140" t="s">
        <v>581</v>
      </c>
      <c r="H118" s="140" t="s">
        <v>563</v>
      </c>
      <c r="J118" s="140" t="s">
        <v>563</v>
      </c>
    </row>
    <row r="119" spans="1:10" x14ac:dyDescent="0.25">
      <c r="C119" s="140" t="str" cm="1">
        <f t="array" ref="C119">IFERROR(_xlfn.UNIQUE(_xlfn._xlws.FILTER(Hours_Working[OPERATOR NAME], Hours_Working[PARTNER]=E119)), "")</f>
        <v>WYATT, MIGERIEA</v>
      </c>
      <c r="E119" s="140" t="s">
        <v>582</v>
      </c>
      <c r="H119" s="140" t="s">
        <v>542</v>
      </c>
      <c r="J119" s="140" t="s">
        <v>542</v>
      </c>
    </row>
    <row r="120" spans="1:10" x14ac:dyDescent="0.25">
      <c r="C120" s="140" t="str" cm="1">
        <f t="array" ref="C120">IFERROR(_xlfn.UNIQUE(_xlfn._xlws.FILTER(Hours_Working[OPERATOR NAME], Hours_Working[PARTNER]=E120)), "")</f>
        <v>BUFFINGTON, BLAKE</v>
      </c>
      <c r="E120" s="140" t="s">
        <v>734</v>
      </c>
      <c r="H120" s="140" t="s">
        <v>358</v>
      </c>
      <c r="J120" s="140" t="s">
        <v>358</v>
      </c>
    </row>
    <row r="121" spans="1:10" x14ac:dyDescent="0.25">
      <c r="C121" s="140" t="str" cm="1">
        <f t="array" ref="C121">IFERROR(_xlfn.UNIQUE(_xlfn._xlws.FILTER(Hours_Working[OPERATOR NAME], Hours_Working[PARTNER]=E121)), "")</f>
        <v>SALGUERO, JORGE</v>
      </c>
      <c r="E121" s="140" t="s">
        <v>698</v>
      </c>
      <c r="H121" s="140" t="s">
        <v>359</v>
      </c>
      <c r="J121" s="140" t="s">
        <v>359</v>
      </c>
    </row>
  </sheetData>
  <sortState xmlns:xlrd2="http://schemas.microsoft.com/office/spreadsheetml/2017/richdata2" ref="A85:A98">
    <sortCondition ref="A85:A98"/>
  </sortState>
  <mergeCells count="10">
    <mergeCell ref="M103:Q103"/>
    <mergeCell ref="G88:K88"/>
    <mergeCell ref="G94:K94"/>
    <mergeCell ref="M83:Q83"/>
    <mergeCell ref="A56:O56"/>
    <mergeCell ref="A5:O5"/>
    <mergeCell ref="A83:E83"/>
    <mergeCell ref="G83:K83"/>
    <mergeCell ref="M88:Q88"/>
    <mergeCell ref="M94:Q94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t="e" cm="1" vm="4">
        <f t="array" aca="1" ref="C2" ca="1">_xlfn.VSTACK(ROW(INDEX(_xlfn.ANCHORARRAY('PR DATE'!A6),,1)),ROW(INDEX(_xlfn.ANCHORARRAY('PR DATE'!A57),,1)))</f>
        <v>#NAME?</v>
      </c>
      <c r="D2" t="e" cm="1" vm="5">
        <f t="array" aca="1" ref="D2" ca="1">IF(_xlfn.ANCHORARRAY(C2)&gt;0,'PR DATE'!$A$1,"")</f>
        <v>#NAME?</v>
      </c>
      <c r="E2" t="e" cm="1" vm="5">
        <f t="array" aca="1" ref="E2" ca="1">IF(_xlfn.ANCHORARRAY(C2)&gt;0,TEXT('PR DATE'!$B$35,"M/D/YY")&amp;", "&amp;TEXT('PR DATE'!$B$36,"M/D/YY"),"")</f>
        <v>#NAME?</v>
      </c>
      <c r="F2" t="e" cm="1" vm="5">
        <f t="array" aca="1" ref="F2" ca="1">INDEX('PR DATE'!B:B,_xlfn.ANCHORARRAY(PRExportPrep!$C2))</f>
        <v>#NAME?</v>
      </c>
      <c r="H2" t="e" cm="1" vm="5">
        <f t="array" aca="1" ref="H2" ca="1">INDEX('PR DATE'!E:E,_xlfn.ANCHORARRAY(PRExportPrep!$C2))+INDEX('PR DATE'!D:D,_xlfn.ANCHORARRAY(PRExportPrep!$C2))</f>
        <v>#NAME?</v>
      </c>
      <c r="I2" t="e" cm="1" vm="5">
        <f t="array" aca="1" ref="I2" ca="1">INDEX('PR DATE'!F:F,_xlfn.ANCHORARRAY(PRExportPrep!$C2))</f>
        <v>#NAME?</v>
      </c>
      <c r="J2" t="e" cm="1" vm="5">
        <f t="array" aca="1" ref="J2" ca="1">INDEX('PR DATE'!G:G,_xlfn.ANCHORARRAY(PRExportPrep!$C2))</f>
        <v>#NAME?</v>
      </c>
      <c r="K2" t="e" cm="1" vm="5">
        <f t="array" aca="1" ref="K2" ca="1">INDEX('PR DATE'!H:H,_xlfn.ANCHORARRAY(PRExportPrep!$C2))</f>
        <v>#NAME?</v>
      </c>
      <c r="L2" t="e" cm="1" vm="5">
        <f t="array" aca="1" ref="L2" ca="1">INDEX('PR DATE'!I:I,_xlfn.ANCHORARRAY(PRExportPrep!$C2))</f>
        <v>#NAME?</v>
      </c>
      <c r="M2" t="e" cm="1" vm="5">
        <f t="array" aca="1" ref="M2" ca="1">INDEX('PR DATE'!J:J,_xlfn.ANCHORARRAY(PRExportPrep!$C2))</f>
        <v>#NAME?</v>
      </c>
      <c r="N2" t="e" cm="1" vm="5">
        <f t="array" aca="1" ref="N2" ca="1">INDEX('PR DATE'!K:K,_xlfn.ANCHORARRAY(PRExportPrep!$C2))</f>
        <v>#NAME?</v>
      </c>
      <c r="O2" t="e" cm="1" vm="5">
        <f t="array" aca="1" ref="O2" ca="1">INDEX('PR DATE'!L:L,_xlfn.ANCHORARRAY(PRExportPrep!$C2))</f>
        <v>#NAME?</v>
      </c>
      <c r="P2" t="e" cm="1" vm="5">
        <f t="array" aca="1" ref="P2" ca="1">INDEX('PR DATE'!M:M,_xlfn.ANCHORARRAY(PRExportPrep!$C2))</f>
        <v>#NAME?</v>
      </c>
      <c r="Q2" t="e" cm="1" vm="5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33123.427589999992</v>
      </c>
      <c r="I1" s="235" t="str">
        <f>"WE: "&amp;TEXT('WEEK ENDING DATES'!$C$2,"MMM D")</f>
        <v>WE: Oct 27</v>
      </c>
      <c r="J1" s="236"/>
      <c r="K1" s="237" t="str">
        <f>"WE: "&amp;TEXT('WEEK ENDING DATES'!$C$3,"MMM D")</f>
        <v>WE: Nov 3</v>
      </c>
      <c r="L1" s="238"/>
    </row>
    <row r="2" spans="2:30" ht="19.5" thickBot="1" x14ac:dyDescent="0.35">
      <c r="B2" s="129" t="s">
        <v>206</v>
      </c>
      <c r="C2" s="131">
        <f ca="1">F1+R6+M7+X2-U2-F5</f>
        <v>34215.546944285707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4790.8639999999996</v>
      </c>
      <c r="J3" s="120">
        <f>SUMIFS(Hours_Working[Gallon],Hours_Working[PARTNER],$B$9,Hours_Working[Week],1,Hours_Working[TYPE],$H3)</f>
        <v>399.23866666666663</v>
      </c>
      <c r="K3" s="120">
        <f>SUMIFS(Hours_Working[MILES],Hours_Working[PARTNER],$B$9,Hours_Working[Week],2,Hours_Working[TYPE],$H3)</f>
        <v>4040.9680000000008</v>
      </c>
      <c r="L3" s="120">
        <f>SUMIFS(Hours_Working[Gallon],Hours_Working[PARTNER],$B$9,Hours_Working[Week],2,Hours_Working[TYPE],$H3)</f>
        <v>336.74733333333336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2902.9470000000001</v>
      </c>
      <c r="J4" s="120">
        <f>SUMIFS(Hours_Working[Gallon],Hours_Working[PARTNER],$B$9,Hours_Working[Week],1,Hours_Working[TYPE],$H4)</f>
        <v>414.70671428571438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185.85655428571505</v>
      </c>
      <c r="G6" s="137"/>
      <c r="H6" s="78" t="s">
        <v>159</v>
      </c>
      <c r="I6" s="121">
        <f>SUM(I3:I5)</f>
        <v>7693.8109999999997</v>
      </c>
      <c r="J6" s="122">
        <f>SUM(J3:J5)</f>
        <v>813.94538095238102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9" t="s">
        <v>211</v>
      </c>
      <c r="H7" s="239"/>
      <c r="I7" s="184">
        <f>SUMIFS(Hours_Working[GallonUpdated],Hours_Working[Week],1,Hours_Working[PARTNER],$B9)*'PR DATE'!$D$35</f>
        <v>122.09180714285739</v>
      </c>
      <c r="K7" s="184">
        <f>SUMIFS(Hours_Working[GallonUpdated],Hours_Working[Week],2,Hours_Working[PARTNER],$B9)*'PR DATE'!$D$36</f>
        <v>63.764747142857658</v>
      </c>
      <c r="M7" s="185">
        <f>I7+K7</f>
        <v>185.85655428571505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0" t="s">
        <v>55</v>
      </c>
      <c r="C9" s="240"/>
      <c r="D9" s="240"/>
      <c r="H9" s="41"/>
      <c r="J9" s="85"/>
    </row>
    <row r="10" spans="2:30" ht="23.45" customHeight="1" thickBot="1" x14ac:dyDescent="0.4">
      <c r="B10" s="241" t="s">
        <v>79</v>
      </c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3"/>
      <c r="P10" s="233" t="s">
        <v>77</v>
      </c>
      <c r="Q10" s="234"/>
      <c r="R10" s="234"/>
      <c r="S10" s="234"/>
      <c r="T10" s="234"/>
      <c r="U10" s="234"/>
      <c r="V10" s="234"/>
      <c r="W10" s="234"/>
      <c r="X10" s="234"/>
      <c r="Y10" s="234"/>
      <c r="Z10" s="234"/>
      <c r="AA10" s="234"/>
      <c r="AB10" s="234"/>
      <c r="AC10" s="234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ALLGOOD, SCOTT</v>
      </c>
      <c r="E12" s="100" t="str">
        <v>201</v>
      </c>
      <c r="F12" s="13" t="str">
        <v>BIGVAN</v>
      </c>
      <c r="G12" s="13">
        <v>10</v>
      </c>
      <c r="H12" s="13">
        <v>8.8000000000000007</v>
      </c>
      <c r="I12" s="82">
        <v>0.46700000000000003</v>
      </c>
      <c r="J12" s="82">
        <v>0.5</v>
      </c>
      <c r="K12" s="86">
        <v>172.15600000000001</v>
      </c>
      <c r="L12" s="54">
        <v>42.02</v>
      </c>
      <c r="M12" s="95">
        <v>8.1630000000000003</v>
      </c>
      <c r="N12" s="55">
        <v>343.00926000000004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BANKS, LENARD</v>
      </c>
      <c r="E13" s="101" t="str">
        <v>221</v>
      </c>
      <c r="F13" s="18" t="str">
        <v>WAV</v>
      </c>
      <c r="G13" s="18">
        <v>9</v>
      </c>
      <c r="H13" s="18">
        <v>8.7669999999999995</v>
      </c>
      <c r="I13" s="83">
        <v>0.45</v>
      </c>
      <c r="J13" s="83">
        <v>0.51700000000000002</v>
      </c>
      <c r="K13" s="87">
        <v>173.398</v>
      </c>
      <c r="L13" s="56">
        <v>36.770000000000003</v>
      </c>
      <c r="M13" s="96">
        <v>8.129999999999999</v>
      </c>
      <c r="N13" s="57">
        <v>298.94009999999997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LAVTA</v>
      </c>
      <c r="D14" s="16" t="str">
        <v>CARTER, RENE</v>
      </c>
      <c r="E14" s="101" t="str">
        <v>309A</v>
      </c>
      <c r="F14" s="18" t="str">
        <v>BIGVAN</v>
      </c>
      <c r="G14" s="18">
        <v>7</v>
      </c>
      <c r="H14" s="18">
        <v>8.5500000000000007</v>
      </c>
      <c r="I14" s="83">
        <v>0.26700000000000002</v>
      </c>
      <c r="J14" s="83">
        <v>0.53300000000000003</v>
      </c>
      <c r="K14" s="87">
        <v>95.768000000000001</v>
      </c>
      <c r="L14" s="56">
        <v>42.02</v>
      </c>
      <c r="M14" s="96">
        <v>8.0170000000000012</v>
      </c>
      <c r="N14" s="57">
        <v>336.87434000000007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LAVTA</v>
      </c>
      <c r="D15" s="16" t="str">
        <v>RIVERA, LETOSHA</v>
      </c>
      <c r="E15" s="101" t="str">
        <v>306A</v>
      </c>
      <c r="F15" s="18" t="str">
        <v>BIGVAN</v>
      </c>
      <c r="G15" s="18">
        <v>8</v>
      </c>
      <c r="H15" s="18">
        <v>8.7170000000000005</v>
      </c>
      <c r="I15" s="83">
        <v>0.41699999999999998</v>
      </c>
      <c r="J15" s="83">
        <v>0.48299999999999998</v>
      </c>
      <c r="K15" s="87">
        <v>94.611000000000004</v>
      </c>
      <c r="L15" s="56">
        <v>42.02</v>
      </c>
      <c r="M15" s="96">
        <v>8.1470000000000002</v>
      </c>
      <c r="N15" s="57">
        <v>342.33694000000003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ROBERTSON, SARAH</v>
      </c>
      <c r="E16" s="101" t="str">
        <v>208</v>
      </c>
      <c r="F16" s="18" t="str">
        <v>WAV</v>
      </c>
      <c r="G16" s="18">
        <v>8</v>
      </c>
      <c r="H16" s="18">
        <v>8.4499999999999993</v>
      </c>
      <c r="I16" s="83">
        <v>0</v>
      </c>
      <c r="J16" s="83">
        <v>0.23300000000000001</v>
      </c>
      <c r="K16" s="87">
        <v>176.15799999999999</v>
      </c>
      <c r="L16" s="56">
        <v>36.770000000000003</v>
      </c>
      <c r="M16" s="96">
        <v>8.2169999999999987</v>
      </c>
      <c r="N16" s="57">
        <v>302.13908999999995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ROGERS, JAMES</v>
      </c>
      <c r="E17" s="101" t="str">
        <v>207</v>
      </c>
      <c r="F17" s="18" t="str">
        <v>WAV</v>
      </c>
      <c r="G17" s="18">
        <v>10</v>
      </c>
      <c r="H17" s="18">
        <v>8.5329999999999995</v>
      </c>
      <c r="I17" s="83">
        <v>0.3</v>
      </c>
      <c r="J17" s="83">
        <v>0.433</v>
      </c>
      <c r="K17" s="87">
        <v>175.483</v>
      </c>
      <c r="L17" s="56">
        <v>36.770000000000003</v>
      </c>
      <c r="M17" s="96">
        <v>8.1</v>
      </c>
      <c r="N17" s="57">
        <v>297.83699999999999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SILVA, PAUL</v>
      </c>
      <c r="E18" s="101" t="str">
        <v>306B BIGST</v>
      </c>
      <c r="F18" s="18" t="str">
        <v>BIGVAN</v>
      </c>
      <c r="G18" s="18">
        <v>1</v>
      </c>
      <c r="H18" s="18">
        <v>2.2170000000000001</v>
      </c>
      <c r="I18" s="83">
        <v>0</v>
      </c>
      <c r="J18" s="83">
        <v>0</v>
      </c>
      <c r="K18" s="87">
        <v>63.604999999999997</v>
      </c>
      <c r="L18" s="56">
        <v>42.02</v>
      </c>
      <c r="M18" s="96">
        <v>2.2170000000000001</v>
      </c>
      <c r="N18" s="57">
        <v>93.15834000000001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CCCTA</v>
      </c>
      <c r="D20" s="16" t="str">
        <v>UMANA, DOMINGO</v>
      </c>
      <c r="E20" s="101" t="str">
        <v>306BB</v>
      </c>
      <c r="F20" s="18" t="str">
        <v>WAV</v>
      </c>
      <c r="G20" s="18">
        <v>2</v>
      </c>
      <c r="H20" s="18">
        <v>1.1499999999999999</v>
      </c>
      <c r="I20" s="83">
        <v>0</v>
      </c>
      <c r="J20" s="83">
        <v>0</v>
      </c>
      <c r="K20" s="87">
        <v>22.498999999999999</v>
      </c>
      <c r="L20" s="56">
        <v>36.770000000000003</v>
      </c>
      <c r="M20" s="96">
        <v>1.1499999999999999</v>
      </c>
      <c r="N20" s="57">
        <v>42.285499999999999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CCCTA</v>
      </c>
      <c r="D21" s="16" t="str">
        <v>UMANA, DOMINGO</v>
      </c>
      <c r="E21" s="101" t="str">
        <v>210</v>
      </c>
      <c r="F21" s="18" t="str">
        <v>WAV</v>
      </c>
      <c r="G21" s="18">
        <v>7</v>
      </c>
      <c r="H21" s="18">
        <v>9.0500000000000007</v>
      </c>
      <c r="I21" s="83">
        <v>0.16700000000000001</v>
      </c>
      <c r="J21" s="83">
        <v>0.35</v>
      </c>
      <c r="K21" s="87">
        <v>187.53700000000001</v>
      </c>
      <c r="L21" s="56">
        <v>36.770000000000003</v>
      </c>
      <c r="M21" s="96">
        <v>8.7000000000000011</v>
      </c>
      <c r="N21" s="57">
        <v>319.89900000000006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ALLGOOD, SCOTT</v>
      </c>
      <c r="E22" s="101" t="str">
        <v>201</v>
      </c>
      <c r="F22" s="18" t="str">
        <v>BIGVAN</v>
      </c>
      <c r="G22" s="18">
        <v>6</v>
      </c>
      <c r="H22" s="18">
        <v>7.633</v>
      </c>
      <c r="I22" s="83">
        <v>0.55000000000000004</v>
      </c>
      <c r="J22" s="83">
        <v>0.51700000000000002</v>
      </c>
      <c r="K22" s="87">
        <v>201.001</v>
      </c>
      <c r="L22" s="56">
        <v>42.02</v>
      </c>
      <c r="M22" s="96">
        <v>6.8959999999999999</v>
      </c>
      <c r="N22" s="57">
        <v>289.76992000000001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LAVTA</v>
      </c>
      <c r="D23" s="16" t="str">
        <v>ALLGOOD, SCOTT</v>
      </c>
      <c r="E23" s="101" t="str">
        <v>201 LAVTA</v>
      </c>
      <c r="F23" s="18" t="str">
        <v>BIGVAN</v>
      </c>
      <c r="G23" s="18">
        <v>1</v>
      </c>
      <c r="H23" s="18">
        <v>1.867</v>
      </c>
      <c r="I23" s="83">
        <v>0</v>
      </c>
      <c r="J23" s="83">
        <v>0</v>
      </c>
      <c r="K23" s="87">
        <v>53.509</v>
      </c>
      <c r="L23" s="56">
        <v>42.02</v>
      </c>
      <c r="M23" s="96">
        <v>1.867</v>
      </c>
      <c r="N23" s="57">
        <v>78.451340000000002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LAVTA</v>
      </c>
      <c r="D25" s="16" t="str">
        <v>CARTER, RENE</v>
      </c>
      <c r="E25" s="101" t="str">
        <v>306A</v>
      </c>
      <c r="F25" s="18" t="str">
        <v>BIGVAN</v>
      </c>
      <c r="G25" s="18">
        <v>8</v>
      </c>
      <c r="H25" s="18">
        <v>8.5329999999999995</v>
      </c>
      <c r="I25" s="83">
        <v>0.317</v>
      </c>
      <c r="J25" s="83">
        <v>0.51700000000000002</v>
      </c>
      <c r="K25" s="87">
        <v>71.671000000000006</v>
      </c>
      <c r="L25" s="56">
        <v>42.02</v>
      </c>
      <c r="M25" s="96">
        <v>8.016</v>
      </c>
      <c r="N25" s="57">
        <v>336.83232000000004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KEITH , CLYDE</v>
      </c>
      <c r="E26" s="101" t="str">
        <v>212</v>
      </c>
      <c r="F26" s="18" t="str">
        <v>WAV</v>
      </c>
      <c r="G26" s="18">
        <v>9</v>
      </c>
      <c r="H26" s="18">
        <v>8.75</v>
      </c>
      <c r="I26" s="83">
        <v>0</v>
      </c>
      <c r="J26" s="83">
        <v>0.48299999999999998</v>
      </c>
      <c r="K26" s="87">
        <v>138.77799999999999</v>
      </c>
      <c r="L26" s="56">
        <v>36.770000000000003</v>
      </c>
      <c r="M26" s="96">
        <v>8.2669999999999995</v>
      </c>
      <c r="N26" s="57">
        <v>303.97759000000002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MARSHALL, WILLIAM</v>
      </c>
      <c r="E27" s="101" t="str">
        <v>309B</v>
      </c>
      <c r="F27" s="18" t="str">
        <v>BIGVAN</v>
      </c>
      <c r="G27" s="18">
        <v>11</v>
      </c>
      <c r="H27" s="18">
        <v>8.5169999999999995</v>
      </c>
      <c r="I27" s="83">
        <v>0.35</v>
      </c>
      <c r="J27" s="83">
        <v>0.51700000000000002</v>
      </c>
      <c r="K27" s="87">
        <v>97.106999999999999</v>
      </c>
      <c r="L27" s="56">
        <v>42.02</v>
      </c>
      <c r="M27" s="96">
        <v>7.9799999999999995</v>
      </c>
      <c r="N27" s="57">
        <v>335.31959999999998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CCCTA</v>
      </c>
      <c r="D28" s="16" t="str">
        <v>ROGERS, JAMES</v>
      </c>
      <c r="E28" s="101" t="str">
        <v>207</v>
      </c>
      <c r="F28" s="18" t="str">
        <v>WAV</v>
      </c>
      <c r="G28" s="18">
        <v>9</v>
      </c>
      <c r="H28" s="18">
        <v>8.5</v>
      </c>
      <c r="I28" s="83">
        <v>0.25</v>
      </c>
      <c r="J28" s="83">
        <v>0.36699999999999999</v>
      </c>
      <c r="K28" s="87">
        <v>196.779</v>
      </c>
      <c r="L28" s="56">
        <v>36.770000000000003</v>
      </c>
      <c r="M28" s="96">
        <v>8.1329999999999991</v>
      </c>
      <c r="N28" s="57">
        <v>299.05041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SILVA, PAUL</v>
      </c>
      <c r="E29" s="101" t="str">
        <v>306B</v>
      </c>
      <c r="F29" s="18" t="str">
        <v>BIGVAN</v>
      </c>
      <c r="G29" s="18">
        <v>9</v>
      </c>
      <c r="H29" s="18">
        <v>9.3000000000000007</v>
      </c>
      <c r="I29" s="83">
        <v>6.7000000000000004E-2</v>
      </c>
      <c r="J29" s="83">
        <v>0.45</v>
      </c>
      <c r="K29" s="87">
        <v>106.871</v>
      </c>
      <c r="L29" s="56">
        <v>42.02</v>
      </c>
      <c r="M29" s="96">
        <v>8.8500000000000014</v>
      </c>
      <c r="N29" s="57">
        <v>371.87700000000007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CCCTA</v>
      </c>
      <c r="D30" s="16" t="str">
        <v>UMANA, DOMINGO</v>
      </c>
      <c r="E30" s="101" t="str">
        <v>210</v>
      </c>
      <c r="F30" s="18" t="str">
        <v>WAV</v>
      </c>
      <c r="G30" s="18">
        <v>7</v>
      </c>
      <c r="H30" s="18">
        <v>9.4670000000000005</v>
      </c>
      <c r="I30" s="83">
        <v>0.36699999999999999</v>
      </c>
      <c r="J30" s="83">
        <v>0.58299999999999996</v>
      </c>
      <c r="K30" s="87">
        <v>190.935</v>
      </c>
      <c r="L30" s="56">
        <v>36.770000000000003</v>
      </c>
      <c r="M30" s="96">
        <v>8.8470000000000013</v>
      </c>
      <c r="N30" s="57">
        <v>325.30419000000006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ALLGOOD, SCOTT</v>
      </c>
      <c r="E31" s="101" t="str">
        <v>201</v>
      </c>
      <c r="F31" s="18" t="str">
        <v>BIGVAN</v>
      </c>
      <c r="G31" s="18">
        <v>10</v>
      </c>
      <c r="H31" s="18">
        <v>8.8000000000000007</v>
      </c>
      <c r="I31" s="83">
        <v>0.433</v>
      </c>
      <c r="J31" s="83">
        <v>0.55000000000000004</v>
      </c>
      <c r="K31" s="87">
        <v>188.72300000000001</v>
      </c>
      <c r="L31" s="56">
        <v>42.02</v>
      </c>
      <c r="M31" s="96">
        <v>8.1470000000000002</v>
      </c>
      <c r="N31" s="57">
        <v>342.33694000000003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BANKS, LENARD</v>
      </c>
      <c r="E32" s="101" t="str">
        <v>221</v>
      </c>
      <c r="F32" s="18" t="str">
        <v>WAV</v>
      </c>
      <c r="G32" s="18">
        <v>6</v>
      </c>
      <c r="H32" s="18">
        <v>8.6999999999999993</v>
      </c>
      <c r="I32" s="83">
        <v>0.38300000000000001</v>
      </c>
      <c r="J32" s="83">
        <v>0.51700000000000002</v>
      </c>
      <c r="K32" s="87">
        <v>168.96199999999999</v>
      </c>
      <c r="L32" s="56">
        <v>36.770000000000003</v>
      </c>
      <c r="M32" s="96">
        <v>8.129999999999999</v>
      </c>
      <c r="N32" s="57">
        <v>298.94009999999997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KEITH , CLYDE</v>
      </c>
      <c r="E33" s="101" t="str">
        <v>212</v>
      </c>
      <c r="F33" s="18" t="str">
        <v>WAV</v>
      </c>
      <c r="G33" s="18">
        <v>7</v>
      </c>
      <c r="H33" s="18">
        <v>8.1999999999999993</v>
      </c>
      <c r="I33" s="83">
        <v>0.46700000000000003</v>
      </c>
      <c r="J33" s="83">
        <v>0.48299999999999998</v>
      </c>
      <c r="K33" s="87">
        <v>160.893</v>
      </c>
      <c r="L33" s="56">
        <v>36.770000000000003</v>
      </c>
      <c r="M33" s="96">
        <v>7.5799999999999992</v>
      </c>
      <c r="N33" s="57">
        <v>278.71659999999997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LAVTA</v>
      </c>
      <c r="D34" s="16" t="str">
        <v>MARSHALL, WILLIAM</v>
      </c>
      <c r="E34" s="101" t="str">
        <v>309B</v>
      </c>
      <c r="F34" s="18" t="str">
        <v>BIGVAN</v>
      </c>
      <c r="G34" s="18">
        <v>9</v>
      </c>
      <c r="H34" s="18">
        <v>8.7170000000000005</v>
      </c>
      <c r="I34" s="83">
        <v>0.51700000000000002</v>
      </c>
      <c r="J34" s="83">
        <v>0.23300000000000001</v>
      </c>
      <c r="K34" s="87">
        <v>106.28100000000001</v>
      </c>
      <c r="L34" s="56">
        <v>42.02</v>
      </c>
      <c r="M34" s="96">
        <v>8.2970000000000006</v>
      </c>
      <c r="N34" s="57">
        <v>348.63994000000002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LAVTA</v>
      </c>
      <c r="D35" s="16" t="str">
        <v>RIVERA, LETOSHA</v>
      </c>
      <c r="E35" s="101" t="str">
        <v>306A</v>
      </c>
      <c r="F35" s="18" t="str">
        <v>BIGVAN</v>
      </c>
      <c r="G35" s="18">
        <v>11</v>
      </c>
      <c r="H35" s="18">
        <v>8.7669999999999995</v>
      </c>
      <c r="I35" s="83">
        <v>0.23300000000000001</v>
      </c>
      <c r="J35" s="83">
        <v>0.45</v>
      </c>
      <c r="K35" s="87">
        <v>106.71899999999999</v>
      </c>
      <c r="L35" s="56">
        <v>42.02</v>
      </c>
      <c r="M35" s="96">
        <v>8.3170000000000002</v>
      </c>
      <c r="N35" s="57">
        <v>349.48034000000001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SILVA PAUL</v>
      </c>
      <c r="E36" s="101" t="str">
        <v>213</v>
      </c>
      <c r="F36" s="18" t="str">
        <v>WAV</v>
      </c>
      <c r="G36" s="18">
        <v>8</v>
      </c>
      <c r="H36" s="18">
        <v>9.2829999999999995</v>
      </c>
      <c r="I36" s="83">
        <v>0.33300000000000002</v>
      </c>
      <c r="J36" s="83">
        <v>0.5</v>
      </c>
      <c r="K36" s="87">
        <v>192.8</v>
      </c>
      <c r="L36" s="56">
        <v>36.770000000000003</v>
      </c>
      <c r="M36" s="96">
        <v>8.7799999999999994</v>
      </c>
      <c r="N36" s="57">
        <v>322.84059999999999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SILVA, PAUL</v>
      </c>
      <c r="E37" s="101" t="str">
        <v>306B</v>
      </c>
      <c r="F37" s="18" t="str">
        <v>BIGVAN</v>
      </c>
      <c r="G37" s="18">
        <v>9</v>
      </c>
      <c r="H37" s="18">
        <v>9.2170000000000005</v>
      </c>
      <c r="I37" s="83">
        <v>0</v>
      </c>
      <c r="J37" s="83">
        <v>0.25</v>
      </c>
      <c r="K37" s="87">
        <v>88.697999999999993</v>
      </c>
      <c r="L37" s="56">
        <v>42.02</v>
      </c>
      <c r="M37" s="96">
        <v>8.9670000000000005</v>
      </c>
      <c r="N37" s="57">
        <v>376.79334000000006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CCCTA</v>
      </c>
      <c r="D38" s="16" t="str">
        <v>UMANA, DOMINGO</v>
      </c>
      <c r="E38" s="101" t="str">
        <v>210</v>
      </c>
      <c r="F38" s="18" t="str">
        <v>WAV</v>
      </c>
      <c r="G38" s="18">
        <v>5</v>
      </c>
      <c r="H38" s="18">
        <v>7.3</v>
      </c>
      <c r="I38" s="83">
        <v>0.3</v>
      </c>
      <c r="J38" s="83">
        <v>0.51700000000000002</v>
      </c>
      <c r="K38" s="87">
        <v>312.33300000000003</v>
      </c>
      <c r="L38" s="56">
        <v>36.770000000000003</v>
      </c>
      <c r="M38" s="96">
        <v>6.7829999999999995</v>
      </c>
      <c r="N38" s="57">
        <v>249.41091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ALLGOOD, SCOTT</v>
      </c>
      <c r="E39" s="101" t="str">
        <v>201</v>
      </c>
      <c r="F39" s="18" t="str">
        <v>BIGVAN</v>
      </c>
      <c r="G39" s="18">
        <v>11</v>
      </c>
      <c r="H39" s="18">
        <v>8.4499999999999993</v>
      </c>
      <c r="I39" s="83">
        <v>0.9</v>
      </c>
      <c r="J39" s="83">
        <v>0.6</v>
      </c>
      <c r="K39" s="87">
        <v>134.03800000000001</v>
      </c>
      <c r="L39" s="56">
        <v>42.02</v>
      </c>
      <c r="M39" s="96">
        <v>7.2799999999999994</v>
      </c>
      <c r="N39" s="57">
        <v>305.90559999999999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CARTER, RENE</v>
      </c>
      <c r="E40" s="101" t="str">
        <v>309A</v>
      </c>
      <c r="F40" s="18" t="str">
        <v>BIGVAN</v>
      </c>
      <c r="G40" s="18">
        <v>11</v>
      </c>
      <c r="H40" s="18">
        <v>8.9329999999999998</v>
      </c>
      <c r="I40" s="83">
        <v>0.35</v>
      </c>
      <c r="J40" s="83">
        <v>0.61699999999999999</v>
      </c>
      <c r="K40" s="87">
        <v>103.65900000000001</v>
      </c>
      <c r="L40" s="56">
        <v>42.02</v>
      </c>
      <c r="M40" s="96">
        <v>8.2959999999999994</v>
      </c>
      <c r="N40" s="57">
        <v>348.59791999999999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LARA, DOUGLAS</v>
      </c>
      <c r="E43" s="101" t="str">
        <v>221</v>
      </c>
      <c r="F43" s="18" t="str">
        <v>WAV</v>
      </c>
      <c r="G43" s="18">
        <v>7</v>
      </c>
      <c r="H43" s="18">
        <v>8.6329999999999991</v>
      </c>
      <c r="I43" s="83">
        <v>0.9</v>
      </c>
      <c r="J43" s="83">
        <v>0.61699999999999999</v>
      </c>
      <c r="K43" s="87">
        <v>145.596</v>
      </c>
      <c r="L43" s="56">
        <v>36.770000000000003</v>
      </c>
      <c r="M43" s="96">
        <v>7.4459999999999988</v>
      </c>
      <c r="N43" s="57">
        <v>273.78942000000001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MATUECCI, MATT</v>
      </c>
      <c r="E44" s="101" t="str">
        <v>208</v>
      </c>
      <c r="F44" s="18" t="str">
        <v>WAV</v>
      </c>
      <c r="G44" s="18">
        <v>7</v>
      </c>
      <c r="H44" s="18">
        <v>7.9829999999999997</v>
      </c>
      <c r="I44" s="83">
        <v>0</v>
      </c>
      <c r="J44" s="83">
        <v>0.51700000000000002</v>
      </c>
      <c r="K44" s="87">
        <v>170.19300000000001</v>
      </c>
      <c r="L44" s="56">
        <v>36.770000000000003</v>
      </c>
      <c r="M44" s="96">
        <v>7.4659999999999993</v>
      </c>
      <c r="N44" s="57">
        <v>274.52481999999998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SILVA PAUL</v>
      </c>
      <c r="E45" s="101" t="str">
        <v>213</v>
      </c>
      <c r="F45" s="18" t="str">
        <v>WAV</v>
      </c>
      <c r="G45" s="18">
        <v>6</v>
      </c>
      <c r="H45" s="18">
        <v>8.5169999999999995</v>
      </c>
      <c r="I45" s="83">
        <v>0.33300000000000002</v>
      </c>
      <c r="J45" s="83">
        <v>0.5</v>
      </c>
      <c r="K45" s="87">
        <v>150.71</v>
      </c>
      <c r="L45" s="56">
        <v>36.770000000000003</v>
      </c>
      <c r="M45" s="96">
        <v>8.0139999999999993</v>
      </c>
      <c r="N45" s="57">
        <v>294.67478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SILVA, PAUL</v>
      </c>
      <c r="E46" s="101" t="str">
        <v>306B</v>
      </c>
      <c r="F46" s="18" t="str">
        <v>BIGVAN</v>
      </c>
      <c r="G46" s="18">
        <v>13</v>
      </c>
      <c r="H46" s="18">
        <v>9.4499999999999993</v>
      </c>
      <c r="I46" s="83">
        <v>0</v>
      </c>
      <c r="J46" s="83">
        <v>0.16700000000000001</v>
      </c>
      <c r="K46" s="87">
        <v>134.10400000000001</v>
      </c>
      <c r="L46" s="56">
        <v>42.02</v>
      </c>
      <c r="M46" s="96">
        <v>9.2829999999999995</v>
      </c>
      <c r="N46" s="57">
        <v>390.07166000000001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KEITH , CLYDE</v>
      </c>
      <c r="E48" s="101" t="str">
        <v>212</v>
      </c>
      <c r="F48" s="18" t="str">
        <v>WAV</v>
      </c>
      <c r="G48" s="18">
        <v>8</v>
      </c>
      <c r="H48" s="18">
        <v>8.4169999999999998</v>
      </c>
      <c r="I48" s="83">
        <v>0</v>
      </c>
      <c r="J48" s="83">
        <v>0</v>
      </c>
      <c r="K48" s="87">
        <v>159.12</v>
      </c>
      <c r="L48" s="56">
        <v>36.770000000000003</v>
      </c>
      <c r="M48" s="96">
        <v>8.4169999999999998</v>
      </c>
      <c r="N48" s="57">
        <v>309.49309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LARA, DOUGLAS</v>
      </c>
      <c r="E49" s="101" t="str">
        <v>221</v>
      </c>
      <c r="F49" s="18" t="str">
        <v>WAV</v>
      </c>
      <c r="G49" s="18">
        <v>6</v>
      </c>
      <c r="H49" s="18">
        <v>8.4329999999999998</v>
      </c>
      <c r="I49" s="83">
        <v>0</v>
      </c>
      <c r="J49" s="83">
        <v>0.53300000000000003</v>
      </c>
      <c r="K49" s="87">
        <v>143.84800000000001</v>
      </c>
      <c r="L49" s="56">
        <v>36.770000000000003</v>
      </c>
      <c r="M49" s="96">
        <v>7.8999999999999995</v>
      </c>
      <c r="N49" s="57">
        <v>290.483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MARSHALL, WILLIAM</v>
      </c>
      <c r="E50" s="101" t="str">
        <v>309B</v>
      </c>
      <c r="F50" s="18" t="str">
        <v>BIGVAN</v>
      </c>
      <c r="G50" s="18">
        <v>4</v>
      </c>
      <c r="H50" s="18">
        <v>6.5830000000000002</v>
      </c>
      <c r="I50" s="83">
        <v>0.46700000000000003</v>
      </c>
      <c r="J50" s="83">
        <v>0.46700000000000003</v>
      </c>
      <c r="K50" s="87">
        <v>64.191999999999993</v>
      </c>
      <c r="L50" s="56">
        <v>42.02</v>
      </c>
      <c r="M50" s="96">
        <v>5.9790000000000001</v>
      </c>
      <c r="N50" s="57">
        <v>251.23758000000004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LAVTA</v>
      </c>
      <c r="D51" s="16" t="str">
        <v>RIVERA, LETOSHA</v>
      </c>
      <c r="E51" s="101" t="str">
        <v>306A</v>
      </c>
      <c r="F51" s="18" t="str">
        <v>BIGVAN</v>
      </c>
      <c r="G51" s="18">
        <v>12</v>
      </c>
      <c r="H51" s="18">
        <v>9.1829999999999998</v>
      </c>
      <c r="I51" s="83">
        <v>0.16700000000000001</v>
      </c>
      <c r="J51" s="83">
        <v>0.36699999999999999</v>
      </c>
      <c r="K51" s="87">
        <v>139.798</v>
      </c>
      <c r="L51" s="56">
        <v>42.02</v>
      </c>
      <c r="M51" s="96">
        <v>8.8159999999999989</v>
      </c>
      <c r="N51" s="57">
        <v>370.44831999999997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ROBERTSON, SARAH</v>
      </c>
      <c r="E52" s="101" t="str">
        <v>208</v>
      </c>
      <c r="F52" s="18" t="str">
        <v>WAV</v>
      </c>
      <c r="G52" s="18">
        <v>10</v>
      </c>
      <c r="H52" s="18">
        <v>8.4</v>
      </c>
      <c r="I52" s="83">
        <v>0</v>
      </c>
      <c r="J52" s="83">
        <v>0.63300000000000001</v>
      </c>
      <c r="K52" s="87">
        <v>184.86</v>
      </c>
      <c r="L52" s="56">
        <v>36.770000000000003</v>
      </c>
      <c r="M52" s="96">
        <v>7.7670000000000003</v>
      </c>
      <c r="N52" s="57">
        <v>285.59259000000003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UMANA, DOMINGO</v>
      </c>
      <c r="E56" s="101" t="str">
        <v>210</v>
      </c>
      <c r="F56" s="18" t="str">
        <v>WAV</v>
      </c>
      <c r="G56" s="18">
        <v>6</v>
      </c>
      <c r="H56" s="18">
        <v>7.5170000000000003</v>
      </c>
      <c r="I56" s="83">
        <v>0.2</v>
      </c>
      <c r="J56" s="83">
        <v>0</v>
      </c>
      <c r="K56" s="87">
        <v>157.137</v>
      </c>
      <c r="L56" s="56">
        <v>36.770000000000003</v>
      </c>
      <c r="M56" s="96">
        <v>7.5170000000000003</v>
      </c>
      <c r="N56" s="58">
        <v>276.40009000000003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CARTER, RENE</v>
      </c>
      <c r="E57" s="101" t="str">
        <v>309A</v>
      </c>
      <c r="F57" s="18" t="str">
        <v>BIGVAN</v>
      </c>
      <c r="G57" s="18">
        <v>8</v>
      </c>
      <c r="H57" s="18">
        <v>8.0830000000000002</v>
      </c>
      <c r="I57" s="83">
        <v>0.58299999999999996</v>
      </c>
      <c r="J57" s="83">
        <v>0.45</v>
      </c>
      <c r="K57" s="87">
        <v>114.446</v>
      </c>
      <c r="L57" s="56">
        <v>42.02</v>
      </c>
      <c r="M57" s="96">
        <v>7.38</v>
      </c>
      <c r="N57" s="58">
        <v>310.10759999999999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KEITH , CLYDE</v>
      </c>
      <c r="E58" s="101" t="str">
        <v>212</v>
      </c>
      <c r="F58" s="18" t="str">
        <v>WAV</v>
      </c>
      <c r="G58" s="18">
        <v>7</v>
      </c>
      <c r="H58" s="18">
        <v>8.5670000000000002</v>
      </c>
      <c r="I58" s="83">
        <v>0</v>
      </c>
      <c r="J58" s="83">
        <v>0</v>
      </c>
      <c r="K58" s="87">
        <v>170.322</v>
      </c>
      <c r="L58" s="56">
        <v>36.770000000000003</v>
      </c>
      <c r="M58" s="96">
        <v>8.5670000000000002</v>
      </c>
      <c r="N58" s="58">
        <v>315.00859000000003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MATUECCI, MATT</v>
      </c>
      <c r="E63" s="101" t="str">
        <v>208</v>
      </c>
      <c r="F63" s="18" t="str">
        <v>WAV</v>
      </c>
      <c r="G63" s="18">
        <v>7</v>
      </c>
      <c r="H63" s="18">
        <v>9.2330000000000005</v>
      </c>
      <c r="I63" s="83">
        <v>0</v>
      </c>
      <c r="J63" s="83">
        <v>0.433</v>
      </c>
      <c r="K63" s="87">
        <v>200.953</v>
      </c>
      <c r="L63" s="56">
        <v>36.770000000000003</v>
      </c>
      <c r="M63" s="96">
        <v>8.8000000000000007</v>
      </c>
      <c r="N63" s="58">
        <v>323.57600000000008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LAVTA</v>
      </c>
      <c r="D64" s="16" t="str">
        <v>RIVERA, LETOSHA</v>
      </c>
      <c r="E64" s="101" t="str">
        <v>309A</v>
      </c>
      <c r="F64" s="18" t="str">
        <v>BIGVAN</v>
      </c>
      <c r="G64" s="18">
        <v>9</v>
      </c>
      <c r="H64" s="18">
        <v>8.3000000000000007</v>
      </c>
      <c r="I64" s="83">
        <v>0.183</v>
      </c>
      <c r="J64" s="83">
        <v>0.38300000000000001</v>
      </c>
      <c r="K64" s="87">
        <v>76.819000000000003</v>
      </c>
      <c r="L64" s="56">
        <v>42.02</v>
      </c>
      <c r="M64" s="96">
        <v>7.9170000000000007</v>
      </c>
      <c r="N64" s="58">
        <v>332.67234000000008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ROGERS, JAMES</v>
      </c>
      <c r="E65" s="101" t="str">
        <v>207</v>
      </c>
      <c r="F65" s="18" t="str">
        <v>WAV</v>
      </c>
      <c r="G65" s="18">
        <v>4</v>
      </c>
      <c r="H65" s="18">
        <v>8.5169999999999995</v>
      </c>
      <c r="I65" s="83">
        <v>0.16700000000000001</v>
      </c>
      <c r="J65" s="83">
        <v>0</v>
      </c>
      <c r="K65" s="87">
        <v>225.78399999999999</v>
      </c>
      <c r="L65" s="56">
        <v>36.770000000000003</v>
      </c>
      <c r="M65" s="96">
        <v>8.5169999999999995</v>
      </c>
      <c r="N65" s="58">
        <v>313.17009000000002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UMANA, DOMINGO</v>
      </c>
      <c r="E66" s="101" t="str">
        <v>210</v>
      </c>
      <c r="F66" s="18" t="str">
        <v>WAV</v>
      </c>
      <c r="G66" s="18">
        <v>7</v>
      </c>
      <c r="H66" s="18">
        <v>9.3670000000000009</v>
      </c>
      <c r="I66" s="83">
        <v>0.2</v>
      </c>
      <c r="J66" s="83">
        <v>0</v>
      </c>
      <c r="K66" s="87">
        <v>195.78100000000001</v>
      </c>
      <c r="L66" s="56">
        <v>36.770000000000003</v>
      </c>
      <c r="M66" s="96">
        <v>9.3670000000000009</v>
      </c>
      <c r="N66" s="58">
        <v>344.42459000000008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LARA, DOUGLAS</v>
      </c>
      <c r="E69" s="101" t="str">
        <v>221</v>
      </c>
      <c r="F69" s="18" t="str">
        <v>WAV</v>
      </c>
      <c r="G69" s="18">
        <v>8</v>
      </c>
      <c r="H69" s="18">
        <v>8.9169999999999998</v>
      </c>
      <c r="I69" s="83">
        <v>0.433</v>
      </c>
      <c r="J69" s="83">
        <v>0.58299999999999996</v>
      </c>
      <c r="K69" s="87">
        <v>180.01400000000001</v>
      </c>
      <c r="L69" s="56">
        <v>36.770000000000003</v>
      </c>
      <c r="M69" s="96">
        <v>8.2309999999999999</v>
      </c>
      <c r="N69" s="58">
        <v>302.65387000000004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LAVTA</v>
      </c>
      <c r="D70" s="16" t="str">
        <v>RIVERA, LETOSHA</v>
      </c>
      <c r="E70" s="101" t="str">
        <v>306A</v>
      </c>
      <c r="F70" s="18" t="str">
        <v>BIGVAN</v>
      </c>
      <c r="G70" s="18">
        <v>8</v>
      </c>
      <c r="H70" s="18">
        <v>8.4329999999999998</v>
      </c>
      <c r="I70" s="83">
        <v>0.16700000000000001</v>
      </c>
      <c r="J70" s="83">
        <v>0.41699999999999998</v>
      </c>
      <c r="K70" s="87">
        <v>90.817999999999998</v>
      </c>
      <c r="L70" s="56">
        <v>42.02</v>
      </c>
      <c r="M70" s="96">
        <v>8.016</v>
      </c>
      <c r="N70" s="58">
        <v>336.83232000000004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SILVA, PAUL</v>
      </c>
      <c r="E72" s="101" t="str">
        <v>306B</v>
      </c>
      <c r="F72" s="18" t="str">
        <v>BIGVAN</v>
      </c>
      <c r="G72" s="18">
        <v>9</v>
      </c>
      <c r="H72" s="18">
        <v>9</v>
      </c>
      <c r="I72" s="83">
        <v>0.16700000000000001</v>
      </c>
      <c r="J72" s="83">
        <v>0.48299999999999998</v>
      </c>
      <c r="K72" s="87">
        <v>100.301</v>
      </c>
      <c r="L72" s="56">
        <v>42.02</v>
      </c>
      <c r="M72" s="96">
        <v>8.5169999999999995</v>
      </c>
      <c r="N72" s="58">
        <v>357.88434000000001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UMANA, DOMINGO</v>
      </c>
      <c r="E73" s="101" t="str">
        <v>210</v>
      </c>
      <c r="F73" s="18" t="str">
        <v>WAV</v>
      </c>
      <c r="G73" s="18">
        <v>6</v>
      </c>
      <c r="H73" s="18">
        <v>8.0329999999999995</v>
      </c>
      <c r="I73" s="83">
        <v>0</v>
      </c>
      <c r="J73" s="83">
        <v>0</v>
      </c>
      <c r="K73" s="87">
        <v>213.30600000000001</v>
      </c>
      <c r="L73" s="56">
        <v>36.770000000000003</v>
      </c>
      <c r="M73" s="96">
        <v>8.0329999999999995</v>
      </c>
      <c r="N73" s="58">
        <v>295.37340999999998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ALLGOOD, SCOTT</v>
      </c>
      <c r="E74" s="101" t="str">
        <v>201</v>
      </c>
      <c r="F74" s="18" t="str">
        <v>BIGVAN</v>
      </c>
      <c r="G74" s="18">
        <v>7</v>
      </c>
      <c r="H74" s="18">
        <v>9.5830000000000002</v>
      </c>
      <c r="I74" s="83">
        <v>0.56699999999999995</v>
      </c>
      <c r="J74" s="83">
        <v>0.53300000000000003</v>
      </c>
      <c r="K74" s="87">
        <v>205.86799999999999</v>
      </c>
      <c r="L74" s="56">
        <v>42.02</v>
      </c>
      <c r="M74" s="96">
        <v>8.8130000000000006</v>
      </c>
      <c r="N74" s="58">
        <v>370.32226000000003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KEITH , CLYDE</v>
      </c>
      <c r="E75" s="101" t="str">
        <v>212</v>
      </c>
      <c r="F75" s="18" t="str">
        <v>WAV</v>
      </c>
      <c r="G75" s="18">
        <v>6</v>
      </c>
      <c r="H75" s="18">
        <v>8.0670000000000002</v>
      </c>
      <c r="I75" s="83">
        <v>0</v>
      </c>
      <c r="J75" s="83">
        <v>0.48299999999999998</v>
      </c>
      <c r="K75" s="87">
        <v>155.023</v>
      </c>
      <c r="L75" s="56">
        <v>36.770000000000003</v>
      </c>
      <c r="M75" s="96">
        <v>7.5840000000000005</v>
      </c>
      <c r="N75" s="58">
        <v>278.86368000000004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LARA, DOUGLAS</v>
      </c>
      <c r="E76" s="101" t="str">
        <v>221</v>
      </c>
      <c r="F76" s="18" t="str">
        <v>WAV</v>
      </c>
      <c r="G76" s="18">
        <v>6</v>
      </c>
      <c r="H76" s="18">
        <v>8.5329999999999995</v>
      </c>
      <c r="I76" s="83">
        <v>0.61699999999999999</v>
      </c>
      <c r="J76" s="83">
        <v>0.61699999999999999</v>
      </c>
      <c r="K76" s="87">
        <v>104.196</v>
      </c>
      <c r="L76" s="56">
        <v>36.770000000000003</v>
      </c>
      <c r="M76" s="96">
        <v>7.6289999999999996</v>
      </c>
      <c r="N76" s="58">
        <v>280.51832999999999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LAVTA</v>
      </c>
      <c r="D77" s="16" t="str">
        <v>MARSHALL, WILLIAM</v>
      </c>
      <c r="E77" s="101" t="str">
        <v>309B</v>
      </c>
      <c r="F77" s="18" t="str">
        <v>BIGVAN</v>
      </c>
      <c r="G77" s="18">
        <v>11</v>
      </c>
      <c r="H77" s="18">
        <v>9</v>
      </c>
      <c r="I77" s="83">
        <v>0.55000000000000004</v>
      </c>
      <c r="J77" s="83">
        <v>0.73299999999999998</v>
      </c>
      <c r="K77" s="87">
        <v>98.043000000000006</v>
      </c>
      <c r="L77" s="56">
        <v>42.02</v>
      </c>
      <c r="M77" s="96">
        <v>8.0470000000000006</v>
      </c>
      <c r="N77" s="58">
        <v>338.13494000000003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LAVTA</v>
      </c>
      <c r="D78" s="16" t="str">
        <v>RIVERA, LETOSHA</v>
      </c>
      <c r="E78" s="101" t="str">
        <v>306A</v>
      </c>
      <c r="F78" s="18" t="str">
        <v>BIGVAN</v>
      </c>
      <c r="G78" s="18">
        <v>7</v>
      </c>
      <c r="H78" s="18">
        <v>8.5670000000000002</v>
      </c>
      <c r="I78" s="83">
        <v>0.28299999999999997</v>
      </c>
      <c r="J78" s="83">
        <v>0.48299999999999998</v>
      </c>
      <c r="K78" s="87">
        <v>67.91</v>
      </c>
      <c r="L78" s="56">
        <v>42.02</v>
      </c>
      <c r="M78" s="96">
        <v>8.0839999999999996</v>
      </c>
      <c r="N78" s="58">
        <v>339.68968000000001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ROGERS, JAMES</v>
      </c>
      <c r="E79" s="101" t="str">
        <v>207</v>
      </c>
      <c r="F79" s="18" t="str">
        <v>WAV</v>
      </c>
      <c r="G79" s="18">
        <v>8</v>
      </c>
      <c r="H79" s="18">
        <v>8.6999999999999993</v>
      </c>
      <c r="I79" s="83">
        <v>0.217</v>
      </c>
      <c r="J79" s="83">
        <v>0.45</v>
      </c>
      <c r="K79" s="87">
        <v>89.905000000000001</v>
      </c>
      <c r="L79" s="56">
        <v>36.770000000000003</v>
      </c>
      <c r="M79" s="96">
        <v>8.25</v>
      </c>
      <c r="N79" s="58">
        <v>303.35250000000002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UMANA, DOMINGO</v>
      </c>
      <c r="E81" s="101" t="str">
        <v>210</v>
      </c>
      <c r="F81" s="18" t="str">
        <v>WAV</v>
      </c>
      <c r="G81" s="18">
        <v>7</v>
      </c>
      <c r="H81" s="18">
        <v>8.9169999999999998</v>
      </c>
      <c r="I81" s="83">
        <v>0.55000000000000004</v>
      </c>
      <c r="J81" s="83">
        <v>0.53300000000000003</v>
      </c>
      <c r="K81" s="87">
        <v>125.873</v>
      </c>
      <c r="L81" s="56">
        <v>36.770000000000003</v>
      </c>
      <c r="M81" s="96">
        <v>8.1639999999999997</v>
      </c>
      <c r="N81" s="58">
        <v>300.19028000000003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ALLGOOD, SCOTT</v>
      </c>
      <c r="E82" s="101" t="str">
        <v>201</v>
      </c>
      <c r="F82" s="18" t="str">
        <v>BIGVAN</v>
      </c>
      <c r="G82" s="18">
        <v>10</v>
      </c>
      <c r="H82" s="18">
        <v>8.4</v>
      </c>
      <c r="I82" s="83">
        <v>0.53300000000000003</v>
      </c>
      <c r="J82" s="83">
        <v>0.5</v>
      </c>
      <c r="K82" s="87">
        <v>133.84299999999999</v>
      </c>
      <c r="L82" s="56">
        <v>42.02</v>
      </c>
      <c r="M82" s="96">
        <v>7.6970000000000001</v>
      </c>
      <c r="N82" s="58">
        <v>323.42794000000004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CARTER, RENE</v>
      </c>
      <c r="E83" s="101" t="str">
        <v>306A</v>
      </c>
      <c r="F83" s="18" t="str">
        <v>BIGVAN</v>
      </c>
      <c r="G83" s="18">
        <v>8</v>
      </c>
      <c r="H83" s="18">
        <v>8.65</v>
      </c>
      <c r="I83" s="83">
        <v>0.25</v>
      </c>
      <c r="J83" s="83">
        <v>0.46700000000000003</v>
      </c>
      <c r="K83" s="87">
        <v>106.669</v>
      </c>
      <c r="L83" s="56">
        <v>42.02</v>
      </c>
      <c r="M83" s="96">
        <v>8.1829999999999998</v>
      </c>
      <c r="N83" s="58">
        <v>343.84966000000003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MARSHALL, WILLIAM</v>
      </c>
      <c r="E86" s="101" t="str">
        <v>309B</v>
      </c>
      <c r="F86" s="18" t="str">
        <v>BIGVAN</v>
      </c>
      <c r="G86" s="18">
        <v>9</v>
      </c>
      <c r="H86" s="18">
        <v>9.9499999999999993</v>
      </c>
      <c r="I86" s="83">
        <v>0.28299999999999997</v>
      </c>
      <c r="J86" s="83">
        <v>0.3</v>
      </c>
      <c r="K86" s="87">
        <v>94.015000000000001</v>
      </c>
      <c r="L86" s="56">
        <v>42.02</v>
      </c>
      <c r="M86" s="96">
        <v>9.6499999999999986</v>
      </c>
      <c r="N86" s="58">
        <v>405.49299999999999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UMANA, DOMINGO</v>
      </c>
      <c r="E88" s="101" t="str">
        <v>210</v>
      </c>
      <c r="F88" s="18" t="str">
        <v>WAV</v>
      </c>
      <c r="G88" s="18">
        <v>6</v>
      </c>
      <c r="H88" s="18">
        <v>8.5169999999999995</v>
      </c>
      <c r="I88" s="83">
        <v>0.25</v>
      </c>
      <c r="J88" s="83">
        <v>0.23300000000000001</v>
      </c>
      <c r="K88" s="87">
        <v>151.42500000000001</v>
      </c>
      <c r="L88" s="56">
        <v>36.770000000000003</v>
      </c>
      <c r="M88" s="96">
        <v>8.2839999999999989</v>
      </c>
      <c r="N88" s="58">
        <v>304.60267999999996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ALLGOOD, SCOTT</v>
      </c>
      <c r="E89" s="101" t="str">
        <v>201</v>
      </c>
      <c r="F89" s="18" t="str">
        <v>BIGVAN</v>
      </c>
      <c r="G89" s="18">
        <v>5</v>
      </c>
      <c r="H89" s="18">
        <v>10.266999999999999</v>
      </c>
      <c r="I89" s="83">
        <v>0.38300000000000001</v>
      </c>
      <c r="J89" s="83">
        <v>0.61699999999999999</v>
      </c>
      <c r="K89" s="87">
        <v>242.50399999999999</v>
      </c>
      <c r="L89" s="56">
        <v>42.02</v>
      </c>
      <c r="M89" s="96">
        <v>9.5969999999999995</v>
      </c>
      <c r="N89" s="58">
        <v>403.26594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BANKS, LENARD</v>
      </c>
      <c r="E90" s="101" t="str">
        <v>221</v>
      </c>
      <c r="F90" s="18" t="str">
        <v>WAV</v>
      </c>
      <c r="G90" s="18">
        <v>5</v>
      </c>
      <c r="H90" s="18">
        <v>8.6669999999999998</v>
      </c>
      <c r="I90" s="83">
        <v>0.183</v>
      </c>
      <c r="J90" s="83">
        <v>0.26700000000000002</v>
      </c>
      <c r="K90" s="87">
        <v>181.91200000000001</v>
      </c>
      <c r="L90" s="56">
        <v>36.770000000000003</v>
      </c>
      <c r="M90" s="96">
        <v>8.4</v>
      </c>
      <c r="N90" s="58">
        <v>308.86800000000005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KEITH , CLYDE</v>
      </c>
      <c r="E92" s="101" t="str">
        <v>212</v>
      </c>
      <c r="F92" s="18" t="str">
        <v>WAV</v>
      </c>
      <c r="G92" s="18">
        <v>9</v>
      </c>
      <c r="H92" s="18">
        <v>8.5830000000000002</v>
      </c>
      <c r="I92" s="83">
        <v>1.7000000000000001E-2</v>
      </c>
      <c r="J92" s="83">
        <v>0.61699999999999999</v>
      </c>
      <c r="K92" s="87">
        <v>151.87799999999999</v>
      </c>
      <c r="L92" s="56">
        <v>36.770000000000003</v>
      </c>
      <c r="M92" s="96">
        <v>7.9660000000000002</v>
      </c>
      <c r="N92" s="58">
        <v>292.90982000000002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MATUECCI, MATT</v>
      </c>
      <c r="E93" s="101" t="str">
        <v>208</v>
      </c>
      <c r="F93" s="18" t="str">
        <v>WAV</v>
      </c>
      <c r="G93" s="18">
        <v>8</v>
      </c>
      <c r="H93" s="18">
        <v>8.8670000000000009</v>
      </c>
      <c r="I93" s="83">
        <v>0.183</v>
      </c>
      <c r="J93" s="83">
        <v>0.81699999999999995</v>
      </c>
      <c r="K93" s="87">
        <v>146.32900000000001</v>
      </c>
      <c r="L93" s="56">
        <v>36.770000000000003</v>
      </c>
      <c r="M93" s="96">
        <v>8.0500000000000007</v>
      </c>
      <c r="N93" s="58">
        <v>295.99850000000004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UMANA, DOMINGO</v>
      </c>
      <c r="E96" s="101" t="str">
        <v>210</v>
      </c>
      <c r="F96" s="18" t="str">
        <v>WAV</v>
      </c>
      <c r="G96" s="18">
        <v>8</v>
      </c>
      <c r="H96" s="18">
        <v>9.2170000000000005</v>
      </c>
      <c r="I96" s="83">
        <v>0.183</v>
      </c>
      <c r="J96" s="83">
        <v>0</v>
      </c>
      <c r="K96" s="87">
        <v>165.71</v>
      </c>
      <c r="L96" s="56">
        <v>36.770000000000003</v>
      </c>
      <c r="M96" s="96">
        <v>9.2170000000000005</v>
      </c>
      <c r="N96" s="58">
        <v>338.90909000000005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EVANS, JOHN</v>
      </c>
      <c r="E97" s="101" t="str">
        <v>309A</v>
      </c>
      <c r="F97" s="18" t="str">
        <v>BIGVAN</v>
      </c>
      <c r="G97" s="18">
        <v>7</v>
      </c>
      <c r="H97" s="18">
        <v>8.3829999999999991</v>
      </c>
      <c r="I97" s="83">
        <v>0.7</v>
      </c>
      <c r="J97" s="83">
        <v>0.51700000000000002</v>
      </c>
      <c r="K97" s="87">
        <v>102.636</v>
      </c>
      <c r="L97" s="56">
        <v>42.02</v>
      </c>
      <c r="M97" s="96">
        <v>7.4959999999999987</v>
      </c>
      <c r="N97" s="58">
        <v>314.98191999999995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KEITH , CLYDE</v>
      </c>
      <c r="E98" s="101" t="str">
        <v>212</v>
      </c>
      <c r="F98" s="18" t="str">
        <v>WAV</v>
      </c>
      <c r="G98" s="18">
        <v>7</v>
      </c>
      <c r="H98" s="18">
        <v>8.5830000000000002</v>
      </c>
      <c r="I98" s="83">
        <v>0</v>
      </c>
      <c r="J98" s="83">
        <v>0.45</v>
      </c>
      <c r="K98" s="87">
        <v>160.11500000000001</v>
      </c>
      <c r="L98" s="56">
        <v>36.770000000000003</v>
      </c>
      <c r="M98" s="96">
        <v>8.1330000000000009</v>
      </c>
      <c r="N98" s="58">
        <v>299.05041000000006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LARA, DOUGLAS</v>
      </c>
      <c r="E99" s="101" t="str">
        <v>221</v>
      </c>
      <c r="F99" s="18" t="str">
        <v>WAV</v>
      </c>
      <c r="G99" s="18">
        <v>8</v>
      </c>
      <c r="H99" s="18">
        <v>8.6</v>
      </c>
      <c r="I99" s="83">
        <v>0.55000000000000004</v>
      </c>
      <c r="J99" s="83">
        <v>0.433</v>
      </c>
      <c r="K99" s="87">
        <v>167.94</v>
      </c>
      <c r="L99" s="56">
        <v>36.770000000000003</v>
      </c>
      <c r="M99" s="96">
        <v>7.9469999999999992</v>
      </c>
      <c r="N99" s="58">
        <v>292.21118999999999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MARSHALL, WILLIAM</v>
      </c>
      <c r="E100" s="101" t="str">
        <v>309B</v>
      </c>
      <c r="F100" s="18" t="str">
        <v>BIGVAN</v>
      </c>
      <c r="G100" s="18">
        <v>5</v>
      </c>
      <c r="H100" s="18">
        <v>7.9829999999999997</v>
      </c>
      <c r="I100" s="83">
        <v>0.2</v>
      </c>
      <c r="J100" s="83">
        <v>0.91700000000000004</v>
      </c>
      <c r="K100" s="87">
        <v>68.025999999999996</v>
      </c>
      <c r="L100" s="56">
        <v>42.02</v>
      </c>
      <c r="M100" s="96">
        <v>7.0659999999999998</v>
      </c>
      <c r="N100" s="58">
        <v>296.91332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LAVTA</v>
      </c>
      <c r="D101" s="16" t="str">
        <v>RIVERA, LETOSHA</v>
      </c>
      <c r="E101" s="101" t="str">
        <v>306A</v>
      </c>
      <c r="F101" s="18" t="str">
        <v>BIGVAN</v>
      </c>
      <c r="G101" s="18">
        <v>7</v>
      </c>
      <c r="H101" s="18">
        <v>8.4</v>
      </c>
      <c r="I101" s="83">
        <v>0.317</v>
      </c>
      <c r="J101" s="83">
        <v>0.45</v>
      </c>
      <c r="K101" s="87">
        <v>97.850999999999999</v>
      </c>
      <c r="L101" s="56">
        <v>42.02</v>
      </c>
      <c r="M101" s="96">
        <v>7.95</v>
      </c>
      <c r="N101" s="58">
        <v>334.05900000000003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ROGERS, JAMES</v>
      </c>
      <c r="E103" s="101" t="str">
        <v>207</v>
      </c>
      <c r="F103" s="18" t="str">
        <v>WAV</v>
      </c>
      <c r="G103" s="18">
        <v>10</v>
      </c>
      <c r="H103" s="18">
        <v>9.0830000000000002</v>
      </c>
      <c r="I103" s="83">
        <v>0.13300000000000001</v>
      </c>
      <c r="J103" s="83">
        <v>0.38300000000000001</v>
      </c>
      <c r="K103" s="87">
        <v>174.685</v>
      </c>
      <c r="L103" s="56">
        <v>36.770000000000003</v>
      </c>
      <c r="M103" s="96">
        <v>8.6999999999999993</v>
      </c>
      <c r="N103" s="58">
        <v>319.899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UMANA, DOMINGO</v>
      </c>
      <c r="E105" s="101" t="str">
        <v>210</v>
      </c>
      <c r="F105" s="18" t="str">
        <v>WAV</v>
      </c>
      <c r="G105" s="18">
        <v>4</v>
      </c>
      <c r="H105" s="18">
        <v>8.9</v>
      </c>
      <c r="I105" s="83">
        <v>0.25</v>
      </c>
      <c r="J105" s="83">
        <v>0</v>
      </c>
      <c r="K105" s="87">
        <v>162</v>
      </c>
      <c r="L105" s="56">
        <v>36.770000000000003</v>
      </c>
      <c r="M105" s="96">
        <v>8.9</v>
      </c>
      <c r="N105" s="58">
        <v>327.25300000000004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KEITH , CLYDE</v>
      </c>
      <c r="E107" s="101" t="str">
        <v>212</v>
      </c>
      <c r="F107" s="18" t="str">
        <v>WAV</v>
      </c>
      <c r="G107" s="18">
        <v>7</v>
      </c>
      <c r="H107" s="18">
        <v>8.5830000000000002</v>
      </c>
      <c r="I107" s="83">
        <v>0</v>
      </c>
      <c r="J107" s="83">
        <v>0</v>
      </c>
      <c r="K107" s="87">
        <v>150.32499999999999</v>
      </c>
      <c r="L107" s="56">
        <v>36.770000000000003</v>
      </c>
      <c r="M107" s="96">
        <v>8.5830000000000002</v>
      </c>
      <c r="N107" s="58">
        <v>315.59691000000004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LAVTA</v>
      </c>
      <c r="D108" s="16" t="str">
        <v>MARSHALL, WILLIAM</v>
      </c>
      <c r="E108" s="101" t="str">
        <v>309B</v>
      </c>
      <c r="F108" s="18" t="str">
        <v>BIGVAN</v>
      </c>
      <c r="G108" s="18">
        <v>8</v>
      </c>
      <c r="H108" s="18">
        <v>9.8170000000000002</v>
      </c>
      <c r="I108" s="83">
        <v>0.3</v>
      </c>
      <c r="J108" s="83">
        <v>0.35</v>
      </c>
      <c r="K108" s="87">
        <v>81.03</v>
      </c>
      <c r="L108" s="56">
        <v>42.02</v>
      </c>
      <c r="M108" s="96">
        <v>9.4670000000000005</v>
      </c>
      <c r="N108" s="58">
        <v>397.80334000000005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ALLGOOD, SCOTT</v>
      </c>
      <c r="E111" s="101" t="str">
        <v>201</v>
      </c>
      <c r="F111" s="18" t="str">
        <v>BIGVAN</v>
      </c>
      <c r="G111" s="18">
        <v>11</v>
      </c>
      <c r="H111" s="18">
        <v>9.7669999999999995</v>
      </c>
      <c r="I111" s="83">
        <v>0.41699999999999998</v>
      </c>
      <c r="J111" s="83">
        <v>0.217</v>
      </c>
      <c r="K111" s="87">
        <v>129.49700000000001</v>
      </c>
      <c r="L111" s="56">
        <v>42.02</v>
      </c>
      <c r="M111" s="96">
        <v>9.4629999999999992</v>
      </c>
      <c r="N111" s="58">
        <v>397.63526000000002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EVANS, JOHN</v>
      </c>
      <c r="E112" s="101" t="str">
        <v>309A</v>
      </c>
      <c r="F112" s="18" t="str">
        <v>BIGVAN</v>
      </c>
      <c r="G112" s="18">
        <v>7</v>
      </c>
      <c r="H112" s="18">
        <v>8.2170000000000005</v>
      </c>
      <c r="I112" s="83">
        <v>0.15</v>
      </c>
      <c r="J112" s="83">
        <v>0.433</v>
      </c>
      <c r="K112" s="87">
        <v>55.061</v>
      </c>
      <c r="L112" s="56">
        <v>42.02</v>
      </c>
      <c r="M112" s="96">
        <v>7.7840000000000007</v>
      </c>
      <c r="N112" s="58">
        <v>327.08368000000007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LAVTA</v>
      </c>
      <c r="D113" s="16" t="str">
        <v>MARSHALL, WILLIAM</v>
      </c>
      <c r="E113" s="101" t="str">
        <v>309B</v>
      </c>
      <c r="F113" s="18" t="str">
        <v>BIGVAN</v>
      </c>
      <c r="G113" s="18">
        <v>4</v>
      </c>
      <c r="H113" s="18">
        <v>8.8000000000000007</v>
      </c>
      <c r="I113" s="83">
        <v>0.5</v>
      </c>
      <c r="J113" s="83">
        <v>0.5</v>
      </c>
      <c r="K113" s="87">
        <v>47.377000000000002</v>
      </c>
      <c r="L113" s="56">
        <v>42.02</v>
      </c>
      <c r="M113" s="96">
        <v>8.1300000000000008</v>
      </c>
      <c r="N113" s="58">
        <v>341.62260000000003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MATUECCI, MATT</v>
      </c>
      <c r="E114" s="101" t="str">
        <v>208</v>
      </c>
      <c r="F114" s="18" t="str">
        <v>WAV</v>
      </c>
      <c r="G114" s="18">
        <v>5</v>
      </c>
      <c r="H114" s="18">
        <v>9.2829999999999995</v>
      </c>
      <c r="I114" s="83">
        <v>0.317</v>
      </c>
      <c r="J114" s="83">
        <v>0.5</v>
      </c>
      <c r="K114" s="87">
        <v>205.601</v>
      </c>
      <c r="L114" s="56">
        <v>36.770000000000003</v>
      </c>
      <c r="M114" s="96">
        <v>8.7829999999999995</v>
      </c>
      <c r="N114" s="58">
        <v>322.95091000000002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ROGERS, JAMES</v>
      </c>
      <c r="E115" s="101" t="str">
        <v>207</v>
      </c>
      <c r="F115" s="18" t="str">
        <v>WAV</v>
      </c>
      <c r="G115" s="18">
        <v>7</v>
      </c>
      <c r="H115" s="18">
        <v>8.6669999999999998</v>
      </c>
      <c r="I115" s="83">
        <v>0.16700000000000001</v>
      </c>
      <c r="J115" s="83">
        <v>0.41699999999999998</v>
      </c>
      <c r="K115" s="87">
        <v>160.77699999999999</v>
      </c>
      <c r="L115" s="56">
        <v>36.770000000000003</v>
      </c>
      <c r="M115" s="96">
        <v>8.25</v>
      </c>
      <c r="N115" s="58">
        <v>303.35250000000002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UMANA, DOMINGO</v>
      </c>
      <c r="E116" s="101" t="str">
        <v>210</v>
      </c>
      <c r="F116" s="18" t="str">
        <v>WAV</v>
      </c>
      <c r="G116" s="18">
        <v>9</v>
      </c>
      <c r="H116" s="18">
        <v>9.0329999999999995</v>
      </c>
      <c r="I116" s="83">
        <v>0</v>
      </c>
      <c r="J116" s="83">
        <v>0</v>
      </c>
      <c r="K116" s="87">
        <v>229.16399999999999</v>
      </c>
      <c r="L116" s="56">
        <v>36.770000000000003</v>
      </c>
      <c r="M116" s="96">
        <v>9.0329999999999995</v>
      </c>
      <c r="N116" s="58">
        <v>332.14341000000002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topLeftCell="A12" zoomScale="85" zoomScaleNormal="85" workbookViewId="0">
      <selection activeCell="D27" sqref="D26:D27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hidden="1" x14ac:dyDescent="0.25">
      <c r="A2" t="s">
        <v>59</v>
      </c>
      <c r="B2" s="2">
        <v>45586</v>
      </c>
      <c r="C2" t="s">
        <v>31</v>
      </c>
      <c r="D2" t="s">
        <v>361</v>
      </c>
      <c r="E2" t="s">
        <v>44</v>
      </c>
      <c r="F2" t="s">
        <v>5</v>
      </c>
      <c r="G2">
        <v>19</v>
      </c>
      <c r="H2" s="32">
        <v>9.8000000000000007</v>
      </c>
      <c r="I2">
        <v>0.2</v>
      </c>
      <c r="J2">
        <v>0.5</v>
      </c>
      <c r="K2">
        <v>101.703</v>
      </c>
      <c r="L2">
        <v>40</v>
      </c>
      <c r="M2">
        <v>9.3000000000000007</v>
      </c>
      <c r="N2">
        <v>372</v>
      </c>
      <c r="O2">
        <v>12</v>
      </c>
      <c r="P2">
        <v>8.4752500000000008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8.4752500000000008</v>
      </c>
    </row>
    <row r="3" spans="1:19" hidden="1" x14ac:dyDescent="0.25">
      <c r="A3" t="s">
        <v>392</v>
      </c>
      <c r="B3" s="2">
        <v>45586</v>
      </c>
      <c r="C3" t="s">
        <v>15</v>
      </c>
      <c r="D3" t="s">
        <v>368</v>
      </c>
      <c r="E3" t="s">
        <v>38</v>
      </c>
      <c r="F3" t="s">
        <v>26</v>
      </c>
      <c r="G3">
        <v>13</v>
      </c>
      <c r="H3" s="32">
        <v>10.516999999999999</v>
      </c>
      <c r="I3">
        <v>0</v>
      </c>
      <c r="J3">
        <v>0.5</v>
      </c>
      <c r="K3">
        <v>189.99799999999999</v>
      </c>
      <c r="L3">
        <v>29</v>
      </c>
      <c r="M3">
        <v>10.016999999999999</v>
      </c>
      <c r="N3">
        <v>290.49299999999999</v>
      </c>
      <c r="O3">
        <v>19</v>
      </c>
      <c r="P3">
        <v>9.9998947368421049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9.9998947368421049</v>
      </c>
    </row>
    <row r="4" spans="1:19" hidden="1" x14ac:dyDescent="0.25">
      <c r="A4" t="s">
        <v>392</v>
      </c>
      <c r="B4" s="2">
        <v>45586</v>
      </c>
      <c r="C4" t="s">
        <v>15</v>
      </c>
      <c r="D4" t="s">
        <v>618</v>
      </c>
      <c r="E4" t="s">
        <v>40</v>
      </c>
      <c r="F4" t="s">
        <v>5</v>
      </c>
      <c r="G4">
        <v>12</v>
      </c>
      <c r="H4" s="32">
        <v>10.5</v>
      </c>
      <c r="I4">
        <v>0</v>
      </c>
      <c r="J4">
        <v>0.53300000000000003</v>
      </c>
      <c r="K4">
        <v>197.01</v>
      </c>
      <c r="L4">
        <v>32.5</v>
      </c>
      <c r="M4">
        <v>9.9670000000000005</v>
      </c>
      <c r="N4">
        <v>323.92750000000001</v>
      </c>
      <c r="O4">
        <v>12</v>
      </c>
      <c r="P4">
        <v>16.4175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16.4175</v>
      </c>
    </row>
    <row r="5" spans="1:19" hidden="1" x14ac:dyDescent="0.25">
      <c r="A5" t="s">
        <v>432</v>
      </c>
      <c r="B5" s="2">
        <v>45586</v>
      </c>
      <c r="C5" t="s">
        <v>15</v>
      </c>
      <c r="D5" t="s">
        <v>398</v>
      </c>
      <c r="E5" t="s">
        <v>27</v>
      </c>
      <c r="F5" t="s">
        <v>26</v>
      </c>
      <c r="G5">
        <v>6</v>
      </c>
      <c r="H5" s="32">
        <v>5.0999999999999996</v>
      </c>
      <c r="I5">
        <v>0.16700000000000001</v>
      </c>
      <c r="J5">
        <v>0</v>
      </c>
      <c r="K5">
        <v>74.751000000000005</v>
      </c>
      <c r="L5">
        <v>29</v>
      </c>
      <c r="M5">
        <v>5.0999999999999996</v>
      </c>
      <c r="N5">
        <v>147.89999999999998</v>
      </c>
      <c r="O5">
        <v>19</v>
      </c>
      <c r="P5">
        <v>3.9342631578947369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3.9342631578947369</v>
      </c>
    </row>
    <row r="6" spans="1:19" hidden="1" x14ac:dyDescent="0.25">
      <c r="A6" t="s">
        <v>56</v>
      </c>
      <c r="B6" s="2">
        <v>45586</v>
      </c>
      <c r="C6" t="s">
        <v>15</v>
      </c>
      <c r="D6" t="s">
        <v>286</v>
      </c>
      <c r="E6" t="s">
        <v>345</v>
      </c>
      <c r="F6" t="s">
        <v>5</v>
      </c>
      <c r="G6">
        <v>6</v>
      </c>
      <c r="H6" s="32">
        <v>8.4329999999999998</v>
      </c>
      <c r="I6">
        <v>0</v>
      </c>
      <c r="J6">
        <v>0.48299999999999998</v>
      </c>
      <c r="K6">
        <v>223.24700000000001</v>
      </c>
      <c r="L6">
        <v>32.5</v>
      </c>
      <c r="M6">
        <v>7.95</v>
      </c>
      <c r="N6">
        <v>258.375</v>
      </c>
      <c r="O6">
        <v>12</v>
      </c>
      <c r="P6">
        <v>18.603916666666667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18.603916666666667</v>
      </c>
    </row>
    <row r="7" spans="1:19" hidden="1" x14ac:dyDescent="0.25">
      <c r="A7" t="s">
        <v>56</v>
      </c>
      <c r="B7" s="2">
        <v>45586</v>
      </c>
      <c r="C7" t="s">
        <v>15</v>
      </c>
      <c r="D7" t="s">
        <v>285</v>
      </c>
      <c r="E7" t="s">
        <v>346</v>
      </c>
      <c r="F7" t="s">
        <v>5</v>
      </c>
      <c r="G7">
        <v>6</v>
      </c>
      <c r="H7" s="32">
        <v>7.117</v>
      </c>
      <c r="I7">
        <v>0</v>
      </c>
      <c r="J7">
        <v>0.51700000000000002</v>
      </c>
      <c r="K7">
        <v>139.97499999999999</v>
      </c>
      <c r="L7">
        <v>32.5</v>
      </c>
      <c r="M7">
        <v>6.6</v>
      </c>
      <c r="N7">
        <v>214.5</v>
      </c>
      <c r="O7">
        <v>12</v>
      </c>
      <c r="P7">
        <v>11.664583333333333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11.664583333333333</v>
      </c>
    </row>
    <row r="8" spans="1:19" hidden="1" x14ac:dyDescent="0.25">
      <c r="A8" t="s">
        <v>336</v>
      </c>
      <c r="B8" s="2">
        <v>45586</v>
      </c>
      <c r="C8" t="s">
        <v>31</v>
      </c>
      <c r="D8" t="s">
        <v>357</v>
      </c>
      <c r="E8" t="s">
        <v>355</v>
      </c>
      <c r="F8" t="s">
        <v>5</v>
      </c>
      <c r="G8">
        <v>21</v>
      </c>
      <c r="H8" s="32">
        <v>8</v>
      </c>
      <c r="I8">
        <v>0.38300000000000001</v>
      </c>
      <c r="J8">
        <v>0.56699999999999995</v>
      </c>
      <c r="K8">
        <v>116.328</v>
      </c>
      <c r="L8">
        <v>35</v>
      </c>
      <c r="M8">
        <v>7.38</v>
      </c>
      <c r="N8">
        <v>258.3</v>
      </c>
      <c r="O8">
        <v>12</v>
      </c>
      <c r="P8">
        <v>9.6940000000000008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9.6940000000000008</v>
      </c>
    </row>
    <row r="9" spans="1:19" hidden="1" x14ac:dyDescent="0.25">
      <c r="A9" t="s">
        <v>470</v>
      </c>
      <c r="B9" s="2">
        <v>45586</v>
      </c>
      <c r="C9" t="s">
        <v>15</v>
      </c>
      <c r="D9" t="s">
        <v>491</v>
      </c>
      <c r="E9" t="s">
        <v>28</v>
      </c>
      <c r="F9" t="s">
        <v>5</v>
      </c>
      <c r="G9">
        <v>10</v>
      </c>
      <c r="H9" s="32">
        <v>10.617000000000001</v>
      </c>
      <c r="I9">
        <v>0</v>
      </c>
      <c r="J9">
        <v>0.5</v>
      </c>
      <c r="K9">
        <v>263.36</v>
      </c>
      <c r="L9">
        <v>32.5</v>
      </c>
      <c r="M9">
        <v>10.117000000000001</v>
      </c>
      <c r="N9">
        <v>328.80250000000001</v>
      </c>
      <c r="O9">
        <v>12</v>
      </c>
      <c r="P9">
        <v>21.946666666666669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21.946666666666669</v>
      </c>
    </row>
    <row r="10" spans="1:19" hidden="1" x14ac:dyDescent="0.25">
      <c r="A10" t="s">
        <v>333</v>
      </c>
      <c r="B10" s="2">
        <v>45586</v>
      </c>
      <c r="C10" t="s">
        <v>31</v>
      </c>
      <c r="D10" t="s">
        <v>334</v>
      </c>
      <c r="E10" t="s">
        <v>36</v>
      </c>
      <c r="F10" t="s">
        <v>5</v>
      </c>
      <c r="G10">
        <v>14</v>
      </c>
      <c r="H10" s="32">
        <v>9.2829999999999995</v>
      </c>
      <c r="I10">
        <v>0.33300000000000002</v>
      </c>
      <c r="J10">
        <v>0.5</v>
      </c>
      <c r="K10">
        <v>141.86799999999999</v>
      </c>
      <c r="L10">
        <v>35</v>
      </c>
      <c r="M10">
        <v>8.7799999999999994</v>
      </c>
      <c r="N10">
        <v>307.29999999999995</v>
      </c>
      <c r="O10">
        <v>12</v>
      </c>
      <c r="P10">
        <v>11.822333333333333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11.822333333333333</v>
      </c>
    </row>
    <row r="11" spans="1:19" hidden="1" x14ac:dyDescent="0.25">
      <c r="A11" t="s">
        <v>333</v>
      </c>
      <c r="B11" s="2">
        <v>45586</v>
      </c>
      <c r="C11" t="s">
        <v>31</v>
      </c>
      <c r="D11" t="s">
        <v>334</v>
      </c>
      <c r="E11" t="s">
        <v>335</v>
      </c>
      <c r="F11" t="s">
        <v>5</v>
      </c>
      <c r="G11">
        <v>10</v>
      </c>
      <c r="H11" s="32">
        <v>9.5500000000000007</v>
      </c>
      <c r="I11">
        <v>0.53300000000000003</v>
      </c>
      <c r="J11">
        <v>0.5</v>
      </c>
      <c r="K11">
        <v>130.405</v>
      </c>
      <c r="L11">
        <v>35</v>
      </c>
      <c r="M11">
        <v>8.8470000000000013</v>
      </c>
      <c r="N11">
        <v>309.64500000000004</v>
      </c>
      <c r="O11">
        <v>12</v>
      </c>
      <c r="P11">
        <v>10.867083333333333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10.867083333333333</v>
      </c>
    </row>
    <row r="12" spans="1:19" x14ac:dyDescent="0.25">
      <c r="A12" t="s">
        <v>444</v>
      </c>
      <c r="B12" s="2">
        <v>45586</v>
      </c>
      <c r="C12" t="s">
        <v>15</v>
      </c>
      <c r="D12" t="s">
        <v>482</v>
      </c>
      <c r="E12" t="s">
        <v>354</v>
      </c>
      <c r="F12" t="s">
        <v>5</v>
      </c>
      <c r="G12">
        <v>11</v>
      </c>
      <c r="H12" s="32">
        <v>10.367000000000001</v>
      </c>
      <c r="I12">
        <v>0.46700000000000003</v>
      </c>
      <c r="J12">
        <v>0.53300000000000003</v>
      </c>
      <c r="K12">
        <v>232.804</v>
      </c>
      <c r="L12">
        <v>32.5</v>
      </c>
      <c r="M12">
        <v>9.697000000000001</v>
      </c>
      <c r="N12">
        <v>315.15250000000003</v>
      </c>
      <c r="O12">
        <v>12</v>
      </c>
      <c r="P12">
        <v>19.400333333333332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19.400333333333332</v>
      </c>
    </row>
    <row r="13" spans="1:19" hidden="1" x14ac:dyDescent="0.25">
      <c r="A13" t="s">
        <v>582</v>
      </c>
      <c r="B13" s="2">
        <v>45586</v>
      </c>
      <c r="C13" t="s">
        <v>15</v>
      </c>
      <c r="D13" t="s">
        <v>542</v>
      </c>
      <c r="E13" t="s">
        <v>29</v>
      </c>
      <c r="F13" t="s">
        <v>26</v>
      </c>
      <c r="G13">
        <v>10</v>
      </c>
      <c r="H13" s="32">
        <v>10.032999999999999</v>
      </c>
      <c r="I13" s="227">
        <v>0.61699999999999999</v>
      </c>
      <c r="J13">
        <v>0.76700000000000002</v>
      </c>
      <c r="K13">
        <v>206.24799999999999</v>
      </c>
      <c r="L13">
        <v>29</v>
      </c>
      <c r="M13">
        <v>8.9789999999999992</v>
      </c>
      <c r="N13">
        <v>260.39099999999996</v>
      </c>
      <c r="O13">
        <v>19</v>
      </c>
      <c r="P13">
        <v>10.855157894736841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10.855157894736841</v>
      </c>
    </row>
    <row r="14" spans="1:19" hidden="1" x14ac:dyDescent="0.25">
      <c r="A14" t="s">
        <v>698</v>
      </c>
      <c r="B14" s="2">
        <v>45586</v>
      </c>
      <c r="C14" t="s">
        <v>31</v>
      </c>
      <c r="D14" t="s">
        <v>359</v>
      </c>
      <c r="E14" t="s">
        <v>34</v>
      </c>
      <c r="F14" t="s">
        <v>5</v>
      </c>
      <c r="G14">
        <v>8</v>
      </c>
      <c r="H14" s="32">
        <v>10.6</v>
      </c>
      <c r="I14">
        <v>0</v>
      </c>
      <c r="J14">
        <v>0.35</v>
      </c>
      <c r="K14">
        <v>73.454999999999998</v>
      </c>
      <c r="L14">
        <v>35</v>
      </c>
      <c r="M14">
        <v>10.25</v>
      </c>
      <c r="N14">
        <v>358.75</v>
      </c>
      <c r="O14">
        <v>12</v>
      </c>
      <c r="P14">
        <v>6.1212499999999999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6.1212499999999999</v>
      </c>
    </row>
    <row r="15" spans="1:19" hidden="1" x14ac:dyDescent="0.25">
      <c r="A15" t="s">
        <v>390</v>
      </c>
      <c r="B15" s="2">
        <v>45586</v>
      </c>
      <c r="C15" t="s">
        <v>15</v>
      </c>
      <c r="D15" t="s">
        <v>369</v>
      </c>
      <c r="E15" t="s">
        <v>17</v>
      </c>
      <c r="F15" t="s">
        <v>5</v>
      </c>
      <c r="G15">
        <v>11</v>
      </c>
      <c r="H15" s="32">
        <v>10.65</v>
      </c>
      <c r="I15">
        <v>0.16700000000000001</v>
      </c>
      <c r="J15">
        <v>0.5</v>
      </c>
      <c r="K15">
        <v>212.13200000000001</v>
      </c>
      <c r="L15">
        <v>32.5</v>
      </c>
      <c r="M15">
        <v>10.15</v>
      </c>
      <c r="N15">
        <v>329.875</v>
      </c>
      <c r="O15">
        <v>12</v>
      </c>
      <c r="P15">
        <v>17.677666666666667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17.677666666666667</v>
      </c>
    </row>
    <row r="16" spans="1:19" hidden="1" x14ac:dyDescent="0.25">
      <c r="A16" t="s">
        <v>406</v>
      </c>
      <c r="B16" s="2">
        <v>45586</v>
      </c>
      <c r="C16" t="s">
        <v>15</v>
      </c>
      <c r="D16" t="s">
        <v>385</v>
      </c>
      <c r="E16" t="s">
        <v>212</v>
      </c>
      <c r="F16" t="s">
        <v>26</v>
      </c>
      <c r="G16">
        <v>7</v>
      </c>
      <c r="H16" s="32">
        <v>10.6</v>
      </c>
      <c r="I16">
        <v>0.317</v>
      </c>
      <c r="J16">
        <v>1.7000000000000001E-2</v>
      </c>
      <c r="K16">
        <v>239.46700000000001</v>
      </c>
      <c r="L16">
        <v>29</v>
      </c>
      <c r="M16">
        <v>10.583</v>
      </c>
      <c r="N16">
        <v>306.90699999999998</v>
      </c>
      <c r="O16">
        <v>19</v>
      </c>
      <c r="P16">
        <v>12.603526315789475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12.603526315789475</v>
      </c>
    </row>
    <row r="17" spans="1:19" hidden="1" x14ac:dyDescent="0.25">
      <c r="A17" t="s">
        <v>60</v>
      </c>
      <c r="B17" s="2">
        <v>45586</v>
      </c>
      <c r="C17" t="s">
        <v>15</v>
      </c>
      <c r="D17" t="s">
        <v>561</v>
      </c>
      <c r="E17" t="s">
        <v>23</v>
      </c>
      <c r="F17" t="s">
        <v>5</v>
      </c>
      <c r="G17">
        <v>12</v>
      </c>
      <c r="H17" s="32">
        <v>10.050000000000001</v>
      </c>
      <c r="I17">
        <v>0.13300000000000001</v>
      </c>
      <c r="J17">
        <v>0</v>
      </c>
      <c r="K17">
        <v>204.04</v>
      </c>
      <c r="L17">
        <v>32.5</v>
      </c>
      <c r="M17">
        <v>10.050000000000001</v>
      </c>
      <c r="N17">
        <v>326.625</v>
      </c>
      <c r="O17">
        <v>12</v>
      </c>
      <c r="P17">
        <v>17.003333333333334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17.003333333333334</v>
      </c>
    </row>
    <row r="18" spans="1:19" hidden="1" x14ac:dyDescent="0.25">
      <c r="A18" t="s">
        <v>581</v>
      </c>
      <c r="B18" s="2">
        <v>45586</v>
      </c>
      <c r="C18" t="s">
        <v>15</v>
      </c>
      <c r="D18" t="s">
        <v>563</v>
      </c>
      <c r="E18" t="s">
        <v>564</v>
      </c>
      <c r="F18" t="s">
        <v>5</v>
      </c>
      <c r="G18">
        <v>11</v>
      </c>
      <c r="H18" s="32">
        <v>9.25</v>
      </c>
      <c r="I18">
        <v>0.16700000000000001</v>
      </c>
      <c r="J18">
        <v>0.51700000000000002</v>
      </c>
      <c r="K18">
        <v>163.983</v>
      </c>
      <c r="L18">
        <v>32.5</v>
      </c>
      <c r="M18">
        <v>8.7330000000000005</v>
      </c>
      <c r="N18">
        <v>283.82249999999999</v>
      </c>
      <c r="O18">
        <v>12</v>
      </c>
      <c r="P18">
        <v>13.66525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13.66525</v>
      </c>
    </row>
    <row r="19" spans="1:19" hidden="1" x14ac:dyDescent="0.25">
      <c r="A19" t="s">
        <v>55</v>
      </c>
      <c r="B19" s="2">
        <v>45586</v>
      </c>
      <c r="C19" t="s">
        <v>15</v>
      </c>
      <c r="D19" t="s">
        <v>308</v>
      </c>
      <c r="E19" t="s">
        <v>18</v>
      </c>
      <c r="F19" t="s">
        <v>19</v>
      </c>
      <c r="G19">
        <v>10</v>
      </c>
      <c r="H19" s="32">
        <v>8.8000000000000007</v>
      </c>
      <c r="I19">
        <v>0.46700000000000003</v>
      </c>
      <c r="J19">
        <v>0.5</v>
      </c>
      <c r="K19">
        <v>172.15600000000001</v>
      </c>
      <c r="L19">
        <v>42.02</v>
      </c>
      <c r="M19">
        <v>8.1630000000000003</v>
      </c>
      <c r="N19">
        <v>343.00926000000004</v>
      </c>
      <c r="O19">
        <v>7</v>
      </c>
      <c r="P19">
        <v>24.593714285714288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24.593714285714288</v>
      </c>
    </row>
    <row r="20" spans="1:19" hidden="1" x14ac:dyDescent="0.25">
      <c r="A20" t="s">
        <v>55</v>
      </c>
      <c r="B20" s="2">
        <v>45587</v>
      </c>
      <c r="C20" t="s">
        <v>15</v>
      </c>
      <c r="D20" t="s">
        <v>308</v>
      </c>
      <c r="E20" t="s">
        <v>18</v>
      </c>
      <c r="F20" t="s">
        <v>19</v>
      </c>
      <c r="G20">
        <v>6</v>
      </c>
      <c r="H20" s="32">
        <v>7.633</v>
      </c>
      <c r="I20">
        <v>0.55000000000000004</v>
      </c>
      <c r="J20">
        <v>0.51700000000000002</v>
      </c>
      <c r="K20">
        <v>201.001</v>
      </c>
      <c r="L20">
        <v>42.02</v>
      </c>
      <c r="M20">
        <v>6.8959999999999999</v>
      </c>
      <c r="N20">
        <v>289.76992000000001</v>
      </c>
      <c r="O20">
        <v>7</v>
      </c>
      <c r="P20">
        <v>28.714428571428574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28.714428571428574</v>
      </c>
    </row>
    <row r="21" spans="1:19" hidden="1" x14ac:dyDescent="0.25">
      <c r="A21" t="s">
        <v>55</v>
      </c>
      <c r="B21" s="2">
        <v>45587</v>
      </c>
      <c r="C21" t="s">
        <v>31</v>
      </c>
      <c r="D21" t="s">
        <v>308</v>
      </c>
      <c r="E21" t="s">
        <v>949</v>
      </c>
      <c r="F21" t="s">
        <v>19</v>
      </c>
      <c r="G21">
        <v>1</v>
      </c>
      <c r="H21" s="32">
        <v>1.867</v>
      </c>
      <c r="I21">
        <v>0</v>
      </c>
      <c r="J21">
        <v>0</v>
      </c>
      <c r="K21">
        <v>53.509</v>
      </c>
      <c r="L21">
        <v>42.02</v>
      </c>
      <c r="M21">
        <v>1.867</v>
      </c>
      <c r="N21">
        <v>78.451340000000002</v>
      </c>
      <c r="O21">
        <v>7</v>
      </c>
      <c r="P21">
        <v>7.6441428571428576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7.6441428571428576</v>
      </c>
    </row>
    <row r="22" spans="1:19" hidden="1" x14ac:dyDescent="0.25">
      <c r="A22" t="s">
        <v>55</v>
      </c>
      <c r="B22" s="2">
        <v>45588</v>
      </c>
      <c r="C22" t="s">
        <v>15</v>
      </c>
      <c r="D22" t="s">
        <v>308</v>
      </c>
      <c r="E22" t="s">
        <v>18</v>
      </c>
      <c r="F22" t="s">
        <v>19</v>
      </c>
      <c r="G22">
        <v>10</v>
      </c>
      <c r="H22" s="32">
        <v>8.8000000000000007</v>
      </c>
      <c r="I22">
        <v>0.433</v>
      </c>
      <c r="J22">
        <v>0.55000000000000004</v>
      </c>
      <c r="K22">
        <v>188.72300000000001</v>
      </c>
      <c r="L22">
        <v>42.02</v>
      </c>
      <c r="M22">
        <v>8.1470000000000002</v>
      </c>
      <c r="N22">
        <v>342.33694000000003</v>
      </c>
      <c r="O22">
        <v>7</v>
      </c>
      <c r="P22">
        <v>26.960428571428572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26.960428571428572</v>
      </c>
    </row>
    <row r="23" spans="1:19" hidden="1" x14ac:dyDescent="0.25">
      <c r="A23" t="s">
        <v>55</v>
      </c>
      <c r="B23" s="2">
        <v>45589</v>
      </c>
      <c r="C23" t="s">
        <v>15</v>
      </c>
      <c r="D23" t="s">
        <v>308</v>
      </c>
      <c r="E23" t="s">
        <v>18</v>
      </c>
      <c r="F23" t="s">
        <v>19</v>
      </c>
      <c r="G23">
        <v>11</v>
      </c>
      <c r="H23" s="32">
        <v>8.4499999999999993</v>
      </c>
      <c r="I23">
        <v>0.9</v>
      </c>
      <c r="J23">
        <v>0.6</v>
      </c>
      <c r="K23">
        <v>134.03800000000001</v>
      </c>
      <c r="L23">
        <v>42.02</v>
      </c>
      <c r="M23">
        <v>7.2799999999999994</v>
      </c>
      <c r="N23">
        <v>305.90559999999999</v>
      </c>
      <c r="O23">
        <v>7</v>
      </c>
      <c r="P23">
        <v>19.148285714285716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19.148285714285716</v>
      </c>
    </row>
    <row r="24" spans="1:19" hidden="1" x14ac:dyDescent="0.25">
      <c r="A24" t="s">
        <v>55</v>
      </c>
      <c r="B24" s="2">
        <v>45592</v>
      </c>
      <c r="C24" t="s">
        <v>15</v>
      </c>
      <c r="D24" t="s">
        <v>308</v>
      </c>
      <c r="E24" t="s">
        <v>18</v>
      </c>
      <c r="F24" t="s">
        <v>19</v>
      </c>
      <c r="G24">
        <v>5</v>
      </c>
      <c r="H24" s="32">
        <v>8.15</v>
      </c>
      <c r="I24">
        <v>0.183</v>
      </c>
      <c r="J24">
        <v>0.5</v>
      </c>
      <c r="K24">
        <v>129.21799999999999</v>
      </c>
      <c r="L24">
        <v>42.02</v>
      </c>
      <c r="M24">
        <v>7.65</v>
      </c>
      <c r="N24">
        <v>321.45300000000003</v>
      </c>
      <c r="O24">
        <v>7</v>
      </c>
      <c r="P24">
        <v>18.459714285714284</v>
      </c>
      <c r="Q24" t="s">
        <v>312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18.459714285714284</v>
      </c>
    </row>
    <row r="25" spans="1:19" hidden="1" x14ac:dyDescent="0.25">
      <c r="A25" t="s">
        <v>55</v>
      </c>
      <c r="B25" s="2">
        <v>45593</v>
      </c>
      <c r="C25" t="s">
        <v>15</v>
      </c>
      <c r="D25" t="s">
        <v>308</v>
      </c>
      <c r="E25" t="s">
        <v>18</v>
      </c>
      <c r="F25" t="s">
        <v>19</v>
      </c>
      <c r="G25">
        <v>9</v>
      </c>
      <c r="H25" s="32">
        <v>8.85</v>
      </c>
      <c r="I25">
        <v>0.35</v>
      </c>
      <c r="J25">
        <v>0.5</v>
      </c>
      <c r="K25">
        <v>219.30699999999999</v>
      </c>
      <c r="L25">
        <v>42.02</v>
      </c>
      <c r="M25">
        <v>8.33</v>
      </c>
      <c r="N25">
        <v>350.02660000000003</v>
      </c>
      <c r="O25">
        <v>7</v>
      </c>
      <c r="P25">
        <v>31.329571428571427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">
        <f>IFERROR(Hours_Working[[#This Row],[Gallon]],0)</f>
        <v>31.329571428571427</v>
      </c>
    </row>
    <row r="26" spans="1:19" hidden="1" x14ac:dyDescent="0.25">
      <c r="A26" t="s">
        <v>55</v>
      </c>
      <c r="B26" s="2">
        <v>45594</v>
      </c>
      <c r="C26" t="s">
        <v>15</v>
      </c>
      <c r="D26" t="s">
        <v>308</v>
      </c>
      <c r="E26" t="s">
        <v>18</v>
      </c>
      <c r="F26" t="s">
        <v>19</v>
      </c>
      <c r="G26">
        <v>7</v>
      </c>
      <c r="H26" s="32">
        <v>9.5830000000000002</v>
      </c>
      <c r="I26">
        <v>0.56699999999999995</v>
      </c>
      <c r="J26">
        <v>0.53300000000000003</v>
      </c>
      <c r="K26">
        <v>205.86799999999999</v>
      </c>
      <c r="L26">
        <v>42.02</v>
      </c>
      <c r="M26">
        <v>8.8130000000000006</v>
      </c>
      <c r="N26">
        <v>370.32226000000003</v>
      </c>
      <c r="O26">
        <v>7</v>
      </c>
      <c r="P26">
        <v>29.409714285714283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">
        <f>IFERROR(Hours_Working[[#This Row],[Gallon]],0)</f>
        <v>29.409714285714283</v>
      </c>
    </row>
    <row r="27" spans="1:19" hidden="1" x14ac:dyDescent="0.25">
      <c r="A27" t="s">
        <v>55</v>
      </c>
      <c r="B27" s="2">
        <v>45595</v>
      </c>
      <c r="C27" t="s">
        <v>15</v>
      </c>
      <c r="D27" t="s">
        <v>308</v>
      </c>
      <c r="E27" t="s">
        <v>18</v>
      </c>
      <c r="F27" t="s">
        <v>19</v>
      </c>
      <c r="G27">
        <v>10</v>
      </c>
      <c r="H27" s="32">
        <v>8.4</v>
      </c>
      <c r="I27">
        <v>0.53300000000000003</v>
      </c>
      <c r="J27">
        <v>0.5</v>
      </c>
      <c r="K27">
        <v>133.84299999999999</v>
      </c>
      <c r="L27">
        <v>42.02</v>
      </c>
      <c r="M27">
        <v>7.6970000000000001</v>
      </c>
      <c r="N27">
        <v>323.42794000000004</v>
      </c>
      <c r="O27">
        <v>7</v>
      </c>
      <c r="P27">
        <v>19.120428571428569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19.120428571428569</v>
      </c>
    </row>
    <row r="28" spans="1:19" hidden="1" x14ac:dyDescent="0.25">
      <c r="A28" t="s">
        <v>55</v>
      </c>
      <c r="B28" s="2">
        <v>45596</v>
      </c>
      <c r="C28" t="s">
        <v>15</v>
      </c>
      <c r="D28" t="s">
        <v>308</v>
      </c>
      <c r="E28" t="s">
        <v>18</v>
      </c>
      <c r="F28" t="s">
        <v>19</v>
      </c>
      <c r="G28">
        <v>5</v>
      </c>
      <c r="H28" s="32">
        <v>10.266999999999999</v>
      </c>
      <c r="I28">
        <v>0.38300000000000001</v>
      </c>
      <c r="J28">
        <v>0.61699999999999999</v>
      </c>
      <c r="K28">
        <v>242.50399999999999</v>
      </c>
      <c r="L28">
        <v>42.02</v>
      </c>
      <c r="M28">
        <v>9.5969999999999995</v>
      </c>
      <c r="N28">
        <v>403.26594</v>
      </c>
      <c r="O28">
        <v>7</v>
      </c>
      <c r="P28">
        <v>34.643428571428572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34.643428571428572</v>
      </c>
    </row>
    <row r="29" spans="1:19" hidden="1" x14ac:dyDescent="0.25">
      <c r="A29" t="s">
        <v>734</v>
      </c>
      <c r="B29" s="2">
        <v>45586</v>
      </c>
      <c r="C29" t="s">
        <v>31</v>
      </c>
      <c r="D29" t="s">
        <v>358</v>
      </c>
      <c r="E29" t="s">
        <v>35</v>
      </c>
      <c r="F29" t="s">
        <v>5</v>
      </c>
      <c r="G29">
        <v>18</v>
      </c>
      <c r="H29" s="32">
        <v>9.7170000000000005</v>
      </c>
      <c r="I29">
        <v>0</v>
      </c>
      <c r="J29">
        <v>0.53300000000000003</v>
      </c>
      <c r="K29">
        <v>126.456</v>
      </c>
      <c r="L29">
        <v>35</v>
      </c>
      <c r="M29">
        <v>9.1840000000000011</v>
      </c>
      <c r="N29">
        <v>321.44000000000005</v>
      </c>
      <c r="O29">
        <v>12</v>
      </c>
      <c r="P29">
        <v>10.538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10.538</v>
      </c>
    </row>
    <row r="30" spans="1:19" hidden="1" x14ac:dyDescent="0.25">
      <c r="A30" t="s">
        <v>59</v>
      </c>
      <c r="B30" s="2">
        <v>45587</v>
      </c>
      <c r="C30" t="s">
        <v>31</v>
      </c>
      <c r="D30" t="s">
        <v>361</v>
      </c>
      <c r="E30" t="s">
        <v>44</v>
      </c>
      <c r="F30" t="s">
        <v>5</v>
      </c>
      <c r="G30">
        <v>19</v>
      </c>
      <c r="H30" s="32">
        <v>9.5500000000000007</v>
      </c>
      <c r="I30">
        <v>0.41699999999999998</v>
      </c>
      <c r="J30">
        <v>0.53300000000000003</v>
      </c>
      <c r="K30">
        <v>87.903999999999996</v>
      </c>
      <c r="L30">
        <v>40</v>
      </c>
      <c r="M30">
        <v>8.9300000000000015</v>
      </c>
      <c r="N30">
        <v>357.20000000000005</v>
      </c>
      <c r="O30">
        <v>12</v>
      </c>
      <c r="P30">
        <v>7.325333333333333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7.325333333333333</v>
      </c>
    </row>
    <row r="31" spans="1:19" hidden="1" x14ac:dyDescent="0.25">
      <c r="A31" t="s">
        <v>370</v>
      </c>
      <c r="B31" s="2">
        <v>45587</v>
      </c>
      <c r="C31" t="s">
        <v>15</v>
      </c>
      <c r="D31" t="s">
        <v>353</v>
      </c>
      <c r="E31" t="s">
        <v>217</v>
      </c>
      <c r="F31" t="s">
        <v>5</v>
      </c>
      <c r="G31">
        <v>9</v>
      </c>
      <c r="H31" s="32">
        <v>10.016999999999999</v>
      </c>
      <c r="I31">
        <v>0</v>
      </c>
      <c r="J31">
        <v>0.46700000000000003</v>
      </c>
      <c r="K31">
        <v>200.185</v>
      </c>
      <c r="L31">
        <v>32.5</v>
      </c>
      <c r="M31">
        <v>9.5499999999999989</v>
      </c>
      <c r="N31">
        <v>310.37499999999994</v>
      </c>
      <c r="O31">
        <v>12</v>
      </c>
      <c r="P31">
        <v>16.682083333333335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16.682083333333335</v>
      </c>
    </row>
    <row r="32" spans="1:19" hidden="1" x14ac:dyDescent="0.25">
      <c r="A32" t="s">
        <v>392</v>
      </c>
      <c r="B32" s="2">
        <v>45587</v>
      </c>
      <c r="C32" t="s">
        <v>15</v>
      </c>
      <c r="D32" t="s">
        <v>618</v>
      </c>
      <c r="E32" t="s">
        <v>40</v>
      </c>
      <c r="F32" t="s">
        <v>5</v>
      </c>
      <c r="G32">
        <v>11</v>
      </c>
      <c r="H32" s="32">
        <v>10.766999999999999</v>
      </c>
      <c r="I32">
        <v>0</v>
      </c>
      <c r="J32">
        <v>0.4</v>
      </c>
      <c r="K32">
        <v>189.363</v>
      </c>
      <c r="L32">
        <v>32.5</v>
      </c>
      <c r="M32">
        <v>10.366999999999999</v>
      </c>
      <c r="N32">
        <v>336.92749999999995</v>
      </c>
      <c r="O32">
        <v>12</v>
      </c>
      <c r="P32">
        <v>15.780250000000001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15.780250000000001</v>
      </c>
    </row>
    <row r="33" spans="1:19" hidden="1" x14ac:dyDescent="0.25">
      <c r="A33" t="s">
        <v>392</v>
      </c>
      <c r="B33" s="2">
        <v>45587</v>
      </c>
      <c r="C33" t="s">
        <v>15</v>
      </c>
      <c r="D33" t="s">
        <v>666</v>
      </c>
      <c r="E33" t="s">
        <v>38</v>
      </c>
      <c r="F33" t="s">
        <v>26</v>
      </c>
      <c r="G33">
        <v>10</v>
      </c>
      <c r="H33" s="32">
        <v>10.583</v>
      </c>
      <c r="I33">
        <v>0</v>
      </c>
      <c r="J33">
        <v>0.51700000000000002</v>
      </c>
      <c r="K33">
        <v>177.59100000000001</v>
      </c>
      <c r="L33">
        <v>29</v>
      </c>
      <c r="M33">
        <v>10.066000000000001</v>
      </c>
      <c r="N33">
        <v>291.91400000000004</v>
      </c>
      <c r="O33">
        <v>19</v>
      </c>
      <c r="P33">
        <v>9.3468947368421063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9.3468947368421063</v>
      </c>
    </row>
    <row r="34" spans="1:19" hidden="1" x14ac:dyDescent="0.25">
      <c r="A34" t="s">
        <v>432</v>
      </c>
      <c r="B34" s="2">
        <v>45587</v>
      </c>
      <c r="C34" t="s">
        <v>15</v>
      </c>
      <c r="D34" t="s">
        <v>398</v>
      </c>
      <c r="E34" t="s">
        <v>27</v>
      </c>
      <c r="F34" t="s">
        <v>26</v>
      </c>
      <c r="G34">
        <v>12</v>
      </c>
      <c r="H34" s="32">
        <v>10.016999999999999</v>
      </c>
      <c r="I34">
        <v>0.15</v>
      </c>
      <c r="J34">
        <v>0.433</v>
      </c>
      <c r="K34">
        <v>189.88</v>
      </c>
      <c r="L34">
        <v>29</v>
      </c>
      <c r="M34">
        <v>9.5839999999999996</v>
      </c>
      <c r="N34">
        <v>277.93599999999998</v>
      </c>
      <c r="O34">
        <v>19</v>
      </c>
      <c r="P34">
        <v>9.9936842105263164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9.9936842105263164</v>
      </c>
    </row>
    <row r="35" spans="1:19" hidden="1" x14ac:dyDescent="0.25">
      <c r="A35" t="s">
        <v>56</v>
      </c>
      <c r="B35" s="2">
        <v>45587</v>
      </c>
      <c r="C35" t="s">
        <v>15</v>
      </c>
      <c r="D35" t="s">
        <v>286</v>
      </c>
      <c r="E35" t="s">
        <v>345</v>
      </c>
      <c r="F35" t="s">
        <v>5</v>
      </c>
      <c r="G35">
        <v>3</v>
      </c>
      <c r="H35" s="32">
        <v>2.7330000000000001</v>
      </c>
      <c r="I35">
        <v>0</v>
      </c>
      <c r="J35">
        <v>0</v>
      </c>
      <c r="K35">
        <v>56.923000000000002</v>
      </c>
      <c r="L35">
        <v>32.5</v>
      </c>
      <c r="M35">
        <v>2.7330000000000001</v>
      </c>
      <c r="N35">
        <v>88.822500000000005</v>
      </c>
      <c r="O35">
        <v>12</v>
      </c>
      <c r="P35">
        <v>4.7435833333333335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4.7435833333333335</v>
      </c>
    </row>
    <row r="36" spans="1:19" hidden="1" x14ac:dyDescent="0.25">
      <c r="A36" t="s">
        <v>56</v>
      </c>
      <c r="B36" s="2">
        <v>45587</v>
      </c>
      <c r="C36" t="s">
        <v>15</v>
      </c>
      <c r="D36" t="s">
        <v>286</v>
      </c>
      <c r="E36" t="s">
        <v>852</v>
      </c>
      <c r="F36" t="s">
        <v>5</v>
      </c>
      <c r="G36">
        <v>2</v>
      </c>
      <c r="H36" s="32">
        <v>5.3330000000000002</v>
      </c>
      <c r="I36">
        <v>0</v>
      </c>
      <c r="J36">
        <v>0</v>
      </c>
      <c r="K36">
        <v>81.191000000000003</v>
      </c>
      <c r="L36">
        <v>32.5</v>
      </c>
      <c r="M36">
        <v>5.3330000000000002</v>
      </c>
      <c r="N36">
        <v>173.32250000000002</v>
      </c>
      <c r="O36">
        <v>12</v>
      </c>
      <c r="P36">
        <v>6.7659166666666666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6.7659166666666666</v>
      </c>
    </row>
    <row r="37" spans="1:19" hidden="1" x14ac:dyDescent="0.25">
      <c r="A37" t="s">
        <v>56</v>
      </c>
      <c r="B37" s="2">
        <v>45587</v>
      </c>
      <c r="C37" t="s">
        <v>15</v>
      </c>
      <c r="D37" t="s">
        <v>285</v>
      </c>
      <c r="E37" t="s">
        <v>346</v>
      </c>
      <c r="F37" t="s">
        <v>5</v>
      </c>
      <c r="G37">
        <v>7</v>
      </c>
      <c r="H37" s="32">
        <v>9.7330000000000005</v>
      </c>
      <c r="I37">
        <v>0</v>
      </c>
      <c r="J37">
        <v>0.51700000000000002</v>
      </c>
      <c r="K37">
        <v>181.798</v>
      </c>
      <c r="L37">
        <v>32.5</v>
      </c>
      <c r="M37">
        <v>9.2160000000000011</v>
      </c>
      <c r="N37">
        <v>299.52000000000004</v>
      </c>
      <c r="O37">
        <v>12</v>
      </c>
      <c r="P37">
        <v>15.149833333333333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15.149833333333333</v>
      </c>
    </row>
    <row r="38" spans="1:19" hidden="1" x14ac:dyDescent="0.25">
      <c r="A38" t="s">
        <v>336</v>
      </c>
      <c r="B38" s="2">
        <v>45587</v>
      </c>
      <c r="C38" t="s">
        <v>31</v>
      </c>
      <c r="D38" t="s">
        <v>357</v>
      </c>
      <c r="E38" t="s">
        <v>355</v>
      </c>
      <c r="F38" t="s">
        <v>5</v>
      </c>
      <c r="G38">
        <v>18</v>
      </c>
      <c r="H38" s="32">
        <v>7.7169999999999996</v>
      </c>
      <c r="I38">
        <v>0.36699999999999999</v>
      </c>
      <c r="J38">
        <v>0.91700000000000004</v>
      </c>
      <c r="K38">
        <v>105.86799999999999</v>
      </c>
      <c r="L38">
        <v>35</v>
      </c>
      <c r="M38">
        <v>6.7629999999999999</v>
      </c>
      <c r="N38">
        <v>236.70499999999998</v>
      </c>
      <c r="O38">
        <v>12</v>
      </c>
      <c r="P38">
        <v>8.8223333333333329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8.8223333333333329</v>
      </c>
    </row>
    <row r="39" spans="1:19" hidden="1" x14ac:dyDescent="0.25">
      <c r="A39" t="s">
        <v>470</v>
      </c>
      <c r="B39" s="2">
        <v>45587</v>
      </c>
      <c r="C39" t="s">
        <v>15</v>
      </c>
      <c r="D39" t="s">
        <v>491</v>
      </c>
      <c r="E39" t="s">
        <v>28</v>
      </c>
      <c r="F39" t="s">
        <v>5</v>
      </c>
      <c r="G39">
        <v>11</v>
      </c>
      <c r="H39" s="32">
        <v>10.016999999999999</v>
      </c>
      <c r="I39">
        <v>0</v>
      </c>
      <c r="J39">
        <v>0.5</v>
      </c>
      <c r="K39">
        <v>203.71700000000001</v>
      </c>
      <c r="L39">
        <v>32.5</v>
      </c>
      <c r="M39">
        <v>9.5169999999999995</v>
      </c>
      <c r="N39">
        <v>309.30250000000001</v>
      </c>
      <c r="O39">
        <v>12</v>
      </c>
      <c r="P39">
        <v>16.976416666666669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16.976416666666669</v>
      </c>
    </row>
    <row r="40" spans="1:19" hidden="1" x14ac:dyDescent="0.25">
      <c r="A40" t="s">
        <v>333</v>
      </c>
      <c r="B40" s="2">
        <v>45587</v>
      </c>
      <c r="C40" t="s">
        <v>31</v>
      </c>
      <c r="D40" t="s">
        <v>334</v>
      </c>
      <c r="E40" t="s">
        <v>36</v>
      </c>
      <c r="F40" t="s">
        <v>5</v>
      </c>
      <c r="G40">
        <v>11</v>
      </c>
      <c r="H40" s="32">
        <v>9.3829999999999991</v>
      </c>
      <c r="I40">
        <v>0.33300000000000002</v>
      </c>
      <c r="J40">
        <v>0.5</v>
      </c>
      <c r="K40">
        <v>102.538</v>
      </c>
      <c r="L40">
        <v>35</v>
      </c>
      <c r="M40">
        <v>8.879999999999999</v>
      </c>
      <c r="N40">
        <v>310.79999999999995</v>
      </c>
      <c r="O40">
        <v>12</v>
      </c>
      <c r="P40">
        <v>8.5448333333333331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8.5448333333333331</v>
      </c>
    </row>
    <row r="41" spans="1:19" hidden="1" x14ac:dyDescent="0.25">
      <c r="A41" t="s">
        <v>333</v>
      </c>
      <c r="B41" s="2">
        <v>45587</v>
      </c>
      <c r="C41" t="s">
        <v>31</v>
      </c>
      <c r="D41" t="s">
        <v>334</v>
      </c>
      <c r="E41" t="s">
        <v>335</v>
      </c>
      <c r="F41" t="s">
        <v>5</v>
      </c>
      <c r="G41">
        <v>12</v>
      </c>
      <c r="H41" s="32">
        <v>9.0329999999999995</v>
      </c>
      <c r="I41">
        <v>0.36699999999999999</v>
      </c>
      <c r="J41">
        <v>0.5</v>
      </c>
      <c r="K41">
        <v>93.954999999999998</v>
      </c>
      <c r="L41">
        <v>35</v>
      </c>
      <c r="M41">
        <v>8.4959999999999987</v>
      </c>
      <c r="N41">
        <v>297.35999999999996</v>
      </c>
      <c r="O41">
        <v>12</v>
      </c>
      <c r="P41">
        <v>7.8295833333333329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7.8295833333333329</v>
      </c>
    </row>
    <row r="42" spans="1:19" x14ac:dyDescent="0.25">
      <c r="A42" t="s">
        <v>444</v>
      </c>
      <c r="B42" s="2">
        <v>45587</v>
      </c>
      <c r="C42" t="s">
        <v>15</v>
      </c>
      <c r="D42" t="s">
        <v>415</v>
      </c>
      <c r="E42" t="s">
        <v>354</v>
      </c>
      <c r="F42" t="s">
        <v>5</v>
      </c>
      <c r="G42">
        <v>10</v>
      </c>
      <c r="H42" s="32">
        <v>10.5</v>
      </c>
      <c r="I42">
        <v>0.33300000000000002</v>
      </c>
      <c r="J42">
        <v>0.5</v>
      </c>
      <c r="K42">
        <v>186.477</v>
      </c>
      <c r="L42">
        <v>32.5</v>
      </c>
      <c r="M42">
        <v>9.9969999999999999</v>
      </c>
      <c r="N42">
        <v>324.90249999999997</v>
      </c>
      <c r="O42">
        <v>12</v>
      </c>
      <c r="P42">
        <v>15.53975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15.53975</v>
      </c>
    </row>
    <row r="43" spans="1:19" hidden="1" x14ac:dyDescent="0.25">
      <c r="A43" t="s">
        <v>582</v>
      </c>
      <c r="B43" s="2">
        <v>45587</v>
      </c>
      <c r="C43" t="s">
        <v>15</v>
      </c>
      <c r="D43" t="s">
        <v>542</v>
      </c>
      <c r="E43" t="s">
        <v>29</v>
      </c>
      <c r="F43" t="s">
        <v>26</v>
      </c>
      <c r="G43">
        <v>6</v>
      </c>
      <c r="H43" s="32">
        <v>10.15</v>
      </c>
      <c r="I43">
        <v>0.58299999999999996</v>
      </c>
      <c r="J43">
        <v>0.36699999999999999</v>
      </c>
      <c r="K43">
        <v>187.67699999999999</v>
      </c>
      <c r="L43">
        <v>29</v>
      </c>
      <c r="M43">
        <v>9.5300000000000011</v>
      </c>
      <c r="N43">
        <v>276.37</v>
      </c>
      <c r="O43">
        <v>19</v>
      </c>
      <c r="P43">
        <v>9.8777368421052625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9.8777368421052625</v>
      </c>
    </row>
    <row r="44" spans="1:19" hidden="1" x14ac:dyDescent="0.25">
      <c r="A44" t="s">
        <v>698</v>
      </c>
      <c r="B44" s="2">
        <v>45587</v>
      </c>
      <c r="C44" t="s">
        <v>31</v>
      </c>
      <c r="D44" t="s">
        <v>359</v>
      </c>
      <c r="E44" t="s">
        <v>34</v>
      </c>
      <c r="F44" t="s">
        <v>5</v>
      </c>
      <c r="G44">
        <v>14</v>
      </c>
      <c r="H44" s="32">
        <v>10.367000000000001</v>
      </c>
      <c r="I44">
        <v>0</v>
      </c>
      <c r="J44">
        <v>0.5</v>
      </c>
      <c r="K44">
        <v>137.232</v>
      </c>
      <c r="L44">
        <v>35</v>
      </c>
      <c r="M44">
        <v>9.8670000000000009</v>
      </c>
      <c r="N44">
        <v>345.34500000000003</v>
      </c>
      <c r="O44">
        <v>12</v>
      </c>
      <c r="P44">
        <v>11.436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11.436</v>
      </c>
    </row>
    <row r="45" spans="1:19" hidden="1" x14ac:dyDescent="0.25">
      <c r="A45" t="s">
        <v>390</v>
      </c>
      <c r="B45" s="2">
        <v>45587</v>
      </c>
      <c r="C45" t="s">
        <v>15</v>
      </c>
      <c r="D45" t="s">
        <v>369</v>
      </c>
      <c r="E45" t="s">
        <v>17</v>
      </c>
      <c r="F45" t="s">
        <v>5</v>
      </c>
      <c r="G45">
        <v>10</v>
      </c>
      <c r="H45" s="32">
        <v>12.1</v>
      </c>
      <c r="I45">
        <v>0.16700000000000001</v>
      </c>
      <c r="J45">
        <v>0.5</v>
      </c>
      <c r="K45">
        <v>288.79300000000001</v>
      </c>
      <c r="L45">
        <v>32.5</v>
      </c>
      <c r="M45">
        <v>11.6</v>
      </c>
      <c r="N45">
        <v>377</v>
      </c>
      <c r="O45">
        <v>12</v>
      </c>
      <c r="P45">
        <v>24.066083333333335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24.066083333333335</v>
      </c>
    </row>
    <row r="46" spans="1:19" hidden="1" x14ac:dyDescent="0.25">
      <c r="A46" t="s">
        <v>406</v>
      </c>
      <c r="B46" s="2">
        <v>45587</v>
      </c>
      <c r="C46" t="s">
        <v>15</v>
      </c>
      <c r="D46" t="s">
        <v>385</v>
      </c>
      <c r="E46" t="s">
        <v>212</v>
      </c>
      <c r="F46" t="s">
        <v>26</v>
      </c>
      <c r="G46">
        <v>8</v>
      </c>
      <c r="H46" s="32">
        <v>10.717000000000001</v>
      </c>
      <c r="I46">
        <v>0.36699999999999999</v>
      </c>
      <c r="J46">
        <v>0.5</v>
      </c>
      <c r="K46">
        <v>240.03100000000001</v>
      </c>
      <c r="L46">
        <v>29</v>
      </c>
      <c r="M46">
        <v>10.18</v>
      </c>
      <c r="N46">
        <v>295.21999999999997</v>
      </c>
      <c r="O46">
        <v>19</v>
      </c>
      <c r="P46">
        <v>12.633210526315789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12.633210526315789</v>
      </c>
    </row>
    <row r="47" spans="1:19" hidden="1" x14ac:dyDescent="0.25">
      <c r="A47" t="s">
        <v>60</v>
      </c>
      <c r="B47" s="2">
        <v>45587</v>
      </c>
      <c r="C47" t="s">
        <v>15</v>
      </c>
      <c r="D47" t="s">
        <v>561</v>
      </c>
      <c r="E47" t="s">
        <v>23</v>
      </c>
      <c r="F47" t="s">
        <v>5</v>
      </c>
      <c r="G47">
        <v>8</v>
      </c>
      <c r="H47" s="32">
        <v>10.5</v>
      </c>
      <c r="I47">
        <v>0.45</v>
      </c>
      <c r="J47">
        <v>0.36699999999999999</v>
      </c>
      <c r="K47">
        <v>171.28</v>
      </c>
      <c r="L47">
        <v>32.5</v>
      </c>
      <c r="M47">
        <v>10.013</v>
      </c>
      <c r="N47">
        <v>325.42250000000001</v>
      </c>
      <c r="O47">
        <v>12</v>
      </c>
      <c r="P47">
        <v>14.273333333333333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14.273333333333333</v>
      </c>
    </row>
    <row r="48" spans="1:19" hidden="1" x14ac:dyDescent="0.25">
      <c r="A48" t="s">
        <v>581</v>
      </c>
      <c r="B48" s="2">
        <v>45587</v>
      </c>
      <c r="C48" t="s">
        <v>15</v>
      </c>
      <c r="D48" t="s">
        <v>563</v>
      </c>
      <c r="E48" t="s">
        <v>564</v>
      </c>
      <c r="F48" t="s">
        <v>5</v>
      </c>
      <c r="G48">
        <v>8</v>
      </c>
      <c r="H48" s="32">
        <v>10</v>
      </c>
      <c r="I48">
        <v>0.33300000000000002</v>
      </c>
      <c r="J48">
        <v>0.5</v>
      </c>
      <c r="K48">
        <v>207.273</v>
      </c>
      <c r="L48">
        <v>32.5</v>
      </c>
      <c r="M48">
        <v>9.4969999999999999</v>
      </c>
      <c r="N48">
        <v>308.65249999999997</v>
      </c>
      <c r="O48">
        <v>12</v>
      </c>
      <c r="P48">
        <v>17.272749999999998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17.272749999999998</v>
      </c>
    </row>
    <row r="49" spans="1:19" hidden="1" x14ac:dyDescent="0.25">
      <c r="A49" t="s">
        <v>55</v>
      </c>
      <c r="B49" s="2">
        <v>45599</v>
      </c>
      <c r="C49" t="s">
        <v>15</v>
      </c>
      <c r="D49" t="s">
        <v>308</v>
      </c>
      <c r="E49" t="s">
        <v>18</v>
      </c>
      <c r="F49" t="s">
        <v>19</v>
      </c>
      <c r="G49">
        <v>11</v>
      </c>
      <c r="H49" s="32">
        <v>9.7669999999999995</v>
      </c>
      <c r="I49">
        <v>0.41699999999999998</v>
      </c>
      <c r="J49">
        <v>0.217</v>
      </c>
      <c r="K49">
        <v>129.49700000000001</v>
      </c>
      <c r="L49">
        <v>42.02</v>
      </c>
      <c r="M49">
        <v>9.4629999999999992</v>
      </c>
      <c r="N49">
        <v>397.63526000000002</v>
      </c>
      <c r="O49">
        <v>7</v>
      </c>
      <c r="P49">
        <v>18.499571428571432</v>
      </c>
      <c r="Q49" t="s">
        <v>312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9">
        <f>IFERROR(Hours_Working[[#This Row],[Gallon]],0)</f>
        <v>18.499571428571432</v>
      </c>
    </row>
    <row r="50" spans="1:19" hidden="1" x14ac:dyDescent="0.25">
      <c r="A50" t="s">
        <v>55</v>
      </c>
      <c r="B50" s="2">
        <v>45586</v>
      </c>
      <c r="C50" t="s">
        <v>15</v>
      </c>
      <c r="D50" t="s">
        <v>1071</v>
      </c>
      <c r="E50" t="s">
        <v>565</v>
      </c>
      <c r="F50" t="s">
        <v>5</v>
      </c>
      <c r="G50">
        <v>9</v>
      </c>
      <c r="H50" s="32">
        <v>8.7669999999999995</v>
      </c>
      <c r="I50">
        <v>0.45</v>
      </c>
      <c r="J50">
        <v>0.51700000000000002</v>
      </c>
      <c r="K50">
        <v>173.398</v>
      </c>
      <c r="L50">
        <v>36.770000000000003</v>
      </c>
      <c r="M50">
        <v>8.129999999999999</v>
      </c>
      <c r="N50">
        <v>298.94009999999997</v>
      </c>
      <c r="O50">
        <v>12</v>
      </c>
      <c r="P50">
        <v>14.449833333333332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14.449833333333332</v>
      </c>
    </row>
    <row r="51" spans="1:19" hidden="1" x14ac:dyDescent="0.25">
      <c r="A51" t="s">
        <v>55</v>
      </c>
      <c r="B51" s="2">
        <v>45587</v>
      </c>
      <c r="C51" t="s">
        <v>15</v>
      </c>
      <c r="D51" t="s">
        <v>1071</v>
      </c>
      <c r="E51" t="s">
        <v>565</v>
      </c>
      <c r="F51" t="s">
        <v>5</v>
      </c>
      <c r="G51">
        <v>5</v>
      </c>
      <c r="H51" s="32">
        <v>8.3330000000000002</v>
      </c>
      <c r="I51">
        <v>0.36699999999999999</v>
      </c>
      <c r="J51">
        <v>0.55000000000000004</v>
      </c>
      <c r="K51">
        <v>128.00899999999999</v>
      </c>
      <c r="L51">
        <v>36.770000000000003</v>
      </c>
      <c r="M51">
        <v>7.7460000000000004</v>
      </c>
      <c r="N51">
        <v>284.82042000000001</v>
      </c>
      <c r="O51">
        <v>12</v>
      </c>
      <c r="P51">
        <v>10.667416666666666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10.667416666666666</v>
      </c>
    </row>
    <row r="52" spans="1:19" hidden="1" x14ac:dyDescent="0.25">
      <c r="A52" t="s">
        <v>55</v>
      </c>
      <c r="B52" s="2">
        <v>45588</v>
      </c>
      <c r="C52" t="s">
        <v>15</v>
      </c>
      <c r="D52" t="s">
        <v>1071</v>
      </c>
      <c r="E52" t="s">
        <v>565</v>
      </c>
      <c r="F52" t="s">
        <v>5</v>
      </c>
      <c r="G52">
        <v>6</v>
      </c>
      <c r="H52" s="32">
        <v>8.6999999999999993</v>
      </c>
      <c r="I52">
        <v>0.38300000000000001</v>
      </c>
      <c r="J52">
        <v>0.51700000000000002</v>
      </c>
      <c r="K52">
        <v>168.96199999999999</v>
      </c>
      <c r="L52">
        <v>36.770000000000003</v>
      </c>
      <c r="M52">
        <v>8.129999999999999</v>
      </c>
      <c r="N52">
        <v>298.94009999999997</v>
      </c>
      <c r="O52">
        <v>12</v>
      </c>
      <c r="P52">
        <v>14.080166666666665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14.080166666666665</v>
      </c>
    </row>
    <row r="53" spans="1:19" hidden="1" x14ac:dyDescent="0.25">
      <c r="A53" t="s">
        <v>55</v>
      </c>
      <c r="B53" s="2">
        <v>45596</v>
      </c>
      <c r="C53" t="s">
        <v>15</v>
      </c>
      <c r="D53" t="s">
        <v>1071</v>
      </c>
      <c r="E53" t="s">
        <v>565</v>
      </c>
      <c r="F53" t="s">
        <v>5</v>
      </c>
      <c r="G53">
        <v>5</v>
      </c>
      <c r="H53" s="32">
        <v>8.6669999999999998</v>
      </c>
      <c r="I53">
        <v>0.183</v>
      </c>
      <c r="J53">
        <v>0.26700000000000002</v>
      </c>
      <c r="K53">
        <v>181.91200000000001</v>
      </c>
      <c r="L53">
        <v>36.770000000000003</v>
      </c>
      <c r="M53">
        <v>8.4</v>
      </c>
      <c r="N53">
        <v>308.86800000000005</v>
      </c>
      <c r="O53">
        <v>12</v>
      </c>
      <c r="P53">
        <v>15.159333333333334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3">
        <f>IFERROR(Hours_Working[[#This Row],[Gallon]],0)</f>
        <v>15.159333333333334</v>
      </c>
    </row>
    <row r="54" spans="1:19" hidden="1" x14ac:dyDescent="0.25">
      <c r="A54" t="s">
        <v>55</v>
      </c>
      <c r="B54" s="2">
        <v>45586</v>
      </c>
      <c r="C54" t="s">
        <v>31</v>
      </c>
      <c r="D54" t="s">
        <v>434</v>
      </c>
      <c r="E54" t="s">
        <v>340</v>
      </c>
      <c r="F54" t="s">
        <v>19</v>
      </c>
      <c r="G54">
        <v>7</v>
      </c>
      <c r="H54" s="32">
        <v>8.5500000000000007</v>
      </c>
      <c r="I54">
        <v>0.26700000000000002</v>
      </c>
      <c r="J54">
        <v>0.53300000000000003</v>
      </c>
      <c r="K54">
        <v>95.768000000000001</v>
      </c>
      <c r="L54">
        <v>42.02</v>
      </c>
      <c r="M54">
        <v>8.0170000000000012</v>
      </c>
      <c r="N54">
        <v>336.87434000000007</v>
      </c>
      <c r="O54">
        <v>7</v>
      </c>
      <c r="P54">
        <v>13.681142857142857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13.681142857142857</v>
      </c>
    </row>
    <row r="55" spans="1:19" hidden="1" x14ac:dyDescent="0.25">
      <c r="A55" t="s">
        <v>55</v>
      </c>
      <c r="B55" s="2">
        <v>45587</v>
      </c>
      <c r="C55" t="s">
        <v>31</v>
      </c>
      <c r="D55" t="s">
        <v>434</v>
      </c>
      <c r="E55" t="s">
        <v>41</v>
      </c>
      <c r="F55" t="s">
        <v>19</v>
      </c>
      <c r="G55">
        <v>8</v>
      </c>
      <c r="H55" s="32">
        <v>8.5329999999999995</v>
      </c>
      <c r="I55">
        <v>0.317</v>
      </c>
      <c r="J55">
        <v>0.51700000000000002</v>
      </c>
      <c r="K55">
        <v>71.671000000000006</v>
      </c>
      <c r="L55">
        <v>42.02</v>
      </c>
      <c r="M55">
        <v>8.016</v>
      </c>
      <c r="N55">
        <v>336.83232000000004</v>
      </c>
      <c r="O55">
        <v>7</v>
      </c>
      <c r="P55">
        <v>10.238714285714286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10.238714285714286</v>
      </c>
    </row>
    <row r="56" spans="1:19" hidden="1" x14ac:dyDescent="0.25">
      <c r="A56" t="s">
        <v>55</v>
      </c>
      <c r="B56" s="2">
        <v>45589</v>
      </c>
      <c r="C56" t="s">
        <v>31</v>
      </c>
      <c r="D56" t="s">
        <v>434</v>
      </c>
      <c r="E56" t="s">
        <v>340</v>
      </c>
      <c r="F56" t="s">
        <v>19</v>
      </c>
      <c r="G56">
        <v>11</v>
      </c>
      <c r="H56" s="32">
        <v>8.9329999999999998</v>
      </c>
      <c r="I56">
        <v>0.35</v>
      </c>
      <c r="J56">
        <v>0.61699999999999999</v>
      </c>
      <c r="K56">
        <v>103.65900000000001</v>
      </c>
      <c r="L56">
        <v>42.02</v>
      </c>
      <c r="M56">
        <v>8.2959999999999994</v>
      </c>
      <c r="N56">
        <v>348.59791999999999</v>
      </c>
      <c r="O56">
        <v>7</v>
      </c>
      <c r="P56">
        <v>14.808428571428573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14.808428571428573</v>
      </c>
    </row>
    <row r="57" spans="1:19" hidden="1" x14ac:dyDescent="0.25">
      <c r="A57" t="s">
        <v>55</v>
      </c>
      <c r="B57" s="2">
        <v>45589</v>
      </c>
      <c r="C57" t="s">
        <v>31</v>
      </c>
      <c r="D57" t="s">
        <v>434</v>
      </c>
      <c r="E57" t="s">
        <v>41</v>
      </c>
      <c r="F57" t="s">
        <v>19</v>
      </c>
      <c r="G57">
        <v>10</v>
      </c>
      <c r="H57" s="32">
        <v>8.7330000000000005</v>
      </c>
      <c r="I57">
        <v>1.7000000000000001E-2</v>
      </c>
      <c r="J57">
        <v>0.35</v>
      </c>
      <c r="K57">
        <v>126.474</v>
      </c>
      <c r="L57">
        <v>42.02</v>
      </c>
      <c r="M57">
        <v>8.3830000000000009</v>
      </c>
      <c r="N57">
        <v>352.25366000000008</v>
      </c>
      <c r="O57">
        <v>7</v>
      </c>
      <c r="P57">
        <v>18.067714285714285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18.067714285714285</v>
      </c>
    </row>
    <row r="58" spans="1:19" hidden="1" x14ac:dyDescent="0.25">
      <c r="A58" t="s">
        <v>734</v>
      </c>
      <c r="B58" s="2">
        <v>45587</v>
      </c>
      <c r="C58" t="s">
        <v>31</v>
      </c>
      <c r="D58" t="s">
        <v>358</v>
      </c>
      <c r="E58" t="s">
        <v>35</v>
      </c>
      <c r="F58" t="s">
        <v>5</v>
      </c>
      <c r="G58">
        <v>18</v>
      </c>
      <c r="H58" s="32">
        <v>9.5</v>
      </c>
      <c r="I58">
        <v>0.26700000000000002</v>
      </c>
      <c r="J58">
        <v>0.53300000000000003</v>
      </c>
      <c r="K58">
        <v>114.96599999999999</v>
      </c>
      <c r="L58">
        <v>35</v>
      </c>
      <c r="M58">
        <v>8.9670000000000005</v>
      </c>
      <c r="N58">
        <v>313.84500000000003</v>
      </c>
      <c r="O58">
        <v>12</v>
      </c>
      <c r="P58">
        <v>9.5804999999999989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9.5804999999999989</v>
      </c>
    </row>
    <row r="59" spans="1:19" hidden="1" x14ac:dyDescent="0.25">
      <c r="A59" t="s">
        <v>461</v>
      </c>
      <c r="B59" s="2">
        <v>45587</v>
      </c>
      <c r="C59" t="s">
        <v>15</v>
      </c>
      <c r="D59" t="s">
        <v>421</v>
      </c>
      <c r="E59" t="s">
        <v>290</v>
      </c>
      <c r="F59" t="s">
        <v>5</v>
      </c>
      <c r="G59">
        <v>10</v>
      </c>
      <c r="H59" s="32">
        <v>10.5</v>
      </c>
      <c r="I59">
        <v>0.33300000000000002</v>
      </c>
      <c r="J59">
        <v>0.41699999999999998</v>
      </c>
      <c r="K59">
        <v>279.98200000000003</v>
      </c>
      <c r="L59">
        <v>32.5</v>
      </c>
      <c r="M59">
        <v>10.08</v>
      </c>
      <c r="N59">
        <v>327.60000000000002</v>
      </c>
      <c r="O59">
        <v>12</v>
      </c>
      <c r="P59">
        <v>23.331833333333336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23.331833333333336</v>
      </c>
    </row>
    <row r="60" spans="1:19" hidden="1" x14ac:dyDescent="0.25">
      <c r="A60" t="s">
        <v>59</v>
      </c>
      <c r="B60" s="2">
        <v>45588</v>
      </c>
      <c r="C60" t="s">
        <v>31</v>
      </c>
      <c r="D60" t="s">
        <v>361</v>
      </c>
      <c r="E60" t="s">
        <v>44</v>
      </c>
      <c r="F60" t="s">
        <v>5</v>
      </c>
      <c r="G60">
        <v>14</v>
      </c>
      <c r="H60" s="32">
        <v>9.3000000000000007</v>
      </c>
      <c r="I60">
        <v>0.38300000000000001</v>
      </c>
      <c r="J60">
        <v>0.51700000000000002</v>
      </c>
      <c r="K60">
        <v>73.305000000000007</v>
      </c>
      <c r="L60">
        <v>40</v>
      </c>
      <c r="M60">
        <v>8.73</v>
      </c>
      <c r="N60">
        <v>349.20000000000005</v>
      </c>
      <c r="O60">
        <v>12</v>
      </c>
      <c r="P60">
        <v>6.1087500000000006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6.1087500000000006</v>
      </c>
    </row>
    <row r="61" spans="1:19" hidden="1" x14ac:dyDescent="0.25">
      <c r="A61" t="s">
        <v>370</v>
      </c>
      <c r="B61" s="2">
        <v>45588</v>
      </c>
      <c r="C61" t="s">
        <v>15</v>
      </c>
      <c r="D61" t="s">
        <v>353</v>
      </c>
      <c r="E61" t="s">
        <v>217</v>
      </c>
      <c r="F61" t="s">
        <v>5</v>
      </c>
      <c r="G61">
        <v>13</v>
      </c>
      <c r="H61" s="32">
        <v>10.817</v>
      </c>
      <c r="I61">
        <v>0</v>
      </c>
      <c r="J61">
        <v>0.183</v>
      </c>
      <c r="K61">
        <v>203.07</v>
      </c>
      <c r="L61">
        <v>32.5</v>
      </c>
      <c r="M61">
        <v>10.634</v>
      </c>
      <c r="N61">
        <v>345.60500000000002</v>
      </c>
      <c r="O61">
        <v>12</v>
      </c>
      <c r="P61">
        <v>16.922499999999999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16.922499999999999</v>
      </c>
    </row>
    <row r="62" spans="1:19" hidden="1" x14ac:dyDescent="0.25">
      <c r="A62" t="s">
        <v>392</v>
      </c>
      <c r="B62" s="2">
        <v>45588</v>
      </c>
      <c r="C62" t="s">
        <v>15</v>
      </c>
      <c r="D62" t="s">
        <v>618</v>
      </c>
      <c r="E62" t="s">
        <v>40</v>
      </c>
      <c r="F62" t="s">
        <v>5</v>
      </c>
      <c r="G62">
        <v>10</v>
      </c>
      <c r="H62" s="32">
        <v>10.516999999999999</v>
      </c>
      <c r="I62">
        <v>0</v>
      </c>
      <c r="J62">
        <v>0.48299999999999998</v>
      </c>
      <c r="K62">
        <v>239.917</v>
      </c>
      <c r="L62">
        <v>32.5</v>
      </c>
      <c r="M62">
        <v>10.033999999999999</v>
      </c>
      <c r="N62">
        <v>326.10499999999996</v>
      </c>
      <c r="O62">
        <v>12</v>
      </c>
      <c r="P62">
        <v>19.993083333333335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19.993083333333335</v>
      </c>
    </row>
    <row r="63" spans="1:19" hidden="1" x14ac:dyDescent="0.25">
      <c r="A63" t="s">
        <v>392</v>
      </c>
      <c r="B63" s="2">
        <v>45588</v>
      </c>
      <c r="C63" t="s">
        <v>15</v>
      </c>
      <c r="D63" t="s">
        <v>666</v>
      </c>
      <c r="E63" t="s">
        <v>38</v>
      </c>
      <c r="F63" t="s">
        <v>26</v>
      </c>
      <c r="G63">
        <v>10</v>
      </c>
      <c r="H63" s="32">
        <v>10.95</v>
      </c>
      <c r="I63">
        <v>0</v>
      </c>
      <c r="J63">
        <v>0.51700000000000002</v>
      </c>
      <c r="K63">
        <v>151.53</v>
      </c>
      <c r="L63">
        <v>29</v>
      </c>
      <c r="M63">
        <v>10.433</v>
      </c>
      <c r="N63">
        <v>302.55700000000002</v>
      </c>
      <c r="O63">
        <v>19</v>
      </c>
      <c r="P63">
        <v>7.9752631578947373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7.9752631578947373</v>
      </c>
    </row>
    <row r="64" spans="1:19" hidden="1" x14ac:dyDescent="0.25">
      <c r="A64" t="s">
        <v>432</v>
      </c>
      <c r="B64" s="2">
        <v>45588</v>
      </c>
      <c r="C64" t="s">
        <v>15</v>
      </c>
      <c r="D64" t="s">
        <v>398</v>
      </c>
      <c r="E64" t="s">
        <v>27</v>
      </c>
      <c r="F64" t="s">
        <v>26</v>
      </c>
      <c r="G64">
        <v>9</v>
      </c>
      <c r="H64" s="32">
        <v>10.117000000000001</v>
      </c>
      <c r="I64">
        <v>0.2</v>
      </c>
      <c r="J64">
        <v>0.51700000000000002</v>
      </c>
      <c r="K64">
        <v>111.473</v>
      </c>
      <c r="L64">
        <v>29</v>
      </c>
      <c r="M64">
        <v>9.6000000000000014</v>
      </c>
      <c r="N64">
        <v>278.40000000000003</v>
      </c>
      <c r="O64">
        <v>19</v>
      </c>
      <c r="P64">
        <v>5.867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5.867</v>
      </c>
    </row>
    <row r="65" spans="1:19" hidden="1" x14ac:dyDescent="0.25">
      <c r="A65" t="s">
        <v>56</v>
      </c>
      <c r="B65" s="2">
        <v>45588</v>
      </c>
      <c r="C65" t="s">
        <v>15</v>
      </c>
      <c r="D65" t="s">
        <v>286</v>
      </c>
      <c r="E65" t="s">
        <v>345</v>
      </c>
      <c r="F65" t="s">
        <v>5</v>
      </c>
      <c r="G65">
        <v>5</v>
      </c>
      <c r="H65" s="32">
        <v>8.6999999999999993</v>
      </c>
      <c r="I65">
        <v>0</v>
      </c>
      <c r="J65">
        <v>0</v>
      </c>
      <c r="K65">
        <v>197.00700000000001</v>
      </c>
      <c r="L65">
        <v>32.5</v>
      </c>
      <c r="M65">
        <v>8.6999999999999993</v>
      </c>
      <c r="N65">
        <v>282.75</v>
      </c>
      <c r="O65">
        <v>12</v>
      </c>
      <c r="P65">
        <v>16.417249999999999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16.417249999999999</v>
      </c>
    </row>
    <row r="66" spans="1:19" hidden="1" x14ac:dyDescent="0.25">
      <c r="A66" t="s">
        <v>56</v>
      </c>
      <c r="B66" s="2">
        <v>45588</v>
      </c>
      <c r="C66" t="s">
        <v>15</v>
      </c>
      <c r="D66" t="s">
        <v>285</v>
      </c>
      <c r="E66" t="s">
        <v>346</v>
      </c>
      <c r="F66" t="s">
        <v>5</v>
      </c>
      <c r="G66">
        <v>7</v>
      </c>
      <c r="H66" s="32">
        <v>9.3829999999999991</v>
      </c>
      <c r="I66">
        <v>0.28299999999999997</v>
      </c>
      <c r="J66">
        <v>0.51700000000000002</v>
      </c>
      <c r="K66">
        <v>160.32400000000001</v>
      </c>
      <c r="L66">
        <v>32.5</v>
      </c>
      <c r="M66">
        <v>8.8659999999999997</v>
      </c>
      <c r="N66">
        <v>288.14499999999998</v>
      </c>
      <c r="O66">
        <v>12</v>
      </c>
      <c r="P66">
        <v>13.360333333333335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13.360333333333335</v>
      </c>
    </row>
    <row r="67" spans="1:19" hidden="1" x14ac:dyDescent="0.25">
      <c r="A67" t="s">
        <v>336</v>
      </c>
      <c r="B67" s="2">
        <v>45588</v>
      </c>
      <c r="C67" t="s">
        <v>31</v>
      </c>
      <c r="D67" t="s">
        <v>357</v>
      </c>
      <c r="E67" t="s">
        <v>355</v>
      </c>
      <c r="F67" t="s">
        <v>5</v>
      </c>
      <c r="G67">
        <v>19</v>
      </c>
      <c r="H67" s="32">
        <v>7.4669999999999996</v>
      </c>
      <c r="I67">
        <v>0.35</v>
      </c>
      <c r="J67">
        <v>0.71699999999999997</v>
      </c>
      <c r="K67">
        <v>112.244</v>
      </c>
      <c r="L67">
        <v>35</v>
      </c>
      <c r="M67">
        <v>6.7299999999999995</v>
      </c>
      <c r="N67">
        <v>235.54999999999998</v>
      </c>
      <c r="O67">
        <v>12</v>
      </c>
      <c r="P67">
        <v>9.3536666666666672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9.3536666666666672</v>
      </c>
    </row>
    <row r="68" spans="1:19" hidden="1" x14ac:dyDescent="0.25">
      <c r="A68" t="s">
        <v>470</v>
      </c>
      <c r="B68" s="2">
        <v>45588</v>
      </c>
      <c r="C68" t="s">
        <v>15</v>
      </c>
      <c r="D68" t="s">
        <v>491</v>
      </c>
      <c r="E68" t="s">
        <v>28</v>
      </c>
      <c r="F68" t="s">
        <v>5</v>
      </c>
      <c r="G68">
        <v>11</v>
      </c>
      <c r="H68" s="32">
        <v>10.4</v>
      </c>
      <c r="I68">
        <v>1.7000000000000001E-2</v>
      </c>
      <c r="J68">
        <v>0.5</v>
      </c>
      <c r="K68">
        <v>173.91200000000001</v>
      </c>
      <c r="L68">
        <v>32.5</v>
      </c>
      <c r="M68">
        <v>9.9</v>
      </c>
      <c r="N68">
        <v>321.75</v>
      </c>
      <c r="O68">
        <v>12</v>
      </c>
      <c r="P68">
        <v>14.492666666666667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14.492666666666667</v>
      </c>
    </row>
    <row r="69" spans="1:19" hidden="1" x14ac:dyDescent="0.25">
      <c r="A69" t="s">
        <v>333</v>
      </c>
      <c r="B69" s="2">
        <v>45588</v>
      </c>
      <c r="C69" t="s">
        <v>31</v>
      </c>
      <c r="D69" t="s">
        <v>334</v>
      </c>
      <c r="E69" t="s">
        <v>335</v>
      </c>
      <c r="F69" t="s">
        <v>5</v>
      </c>
      <c r="G69">
        <v>11</v>
      </c>
      <c r="H69" s="32">
        <v>9.0329999999999995</v>
      </c>
      <c r="I69">
        <v>0.16700000000000001</v>
      </c>
      <c r="J69">
        <v>0.5</v>
      </c>
      <c r="K69">
        <v>83.186000000000007</v>
      </c>
      <c r="L69">
        <v>35</v>
      </c>
      <c r="M69">
        <v>8.5329999999999995</v>
      </c>
      <c r="N69">
        <v>298.65499999999997</v>
      </c>
      <c r="O69">
        <v>12</v>
      </c>
      <c r="P69">
        <v>6.9321666666666673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6.9321666666666673</v>
      </c>
    </row>
    <row r="70" spans="1:19" hidden="1" x14ac:dyDescent="0.25">
      <c r="A70" t="s">
        <v>333</v>
      </c>
      <c r="B70" s="2">
        <v>45588</v>
      </c>
      <c r="C70" t="s">
        <v>31</v>
      </c>
      <c r="D70" t="s">
        <v>334</v>
      </c>
      <c r="E70" t="s">
        <v>36</v>
      </c>
      <c r="F70" t="s">
        <v>5</v>
      </c>
      <c r="G70">
        <v>14</v>
      </c>
      <c r="H70" s="32">
        <v>9.4670000000000005</v>
      </c>
      <c r="I70">
        <v>0.35</v>
      </c>
      <c r="J70">
        <v>0.6</v>
      </c>
      <c r="K70">
        <v>158.88999999999999</v>
      </c>
      <c r="L70">
        <v>35</v>
      </c>
      <c r="M70">
        <v>8.8470000000000013</v>
      </c>
      <c r="N70">
        <v>309.64500000000004</v>
      </c>
      <c r="O70">
        <v>12</v>
      </c>
      <c r="P70">
        <v>13.240833333333333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13.240833333333333</v>
      </c>
    </row>
    <row r="71" spans="1:19" x14ac:dyDescent="0.25">
      <c r="A71" t="s">
        <v>444</v>
      </c>
      <c r="B71" s="2">
        <v>45588</v>
      </c>
      <c r="C71" t="s">
        <v>15</v>
      </c>
      <c r="D71" t="s">
        <v>415</v>
      </c>
      <c r="E71" t="s">
        <v>354</v>
      </c>
      <c r="F71" t="s">
        <v>5</v>
      </c>
      <c r="G71">
        <v>9</v>
      </c>
      <c r="H71" s="32">
        <v>11.617000000000001</v>
      </c>
      <c r="I71">
        <v>0.3</v>
      </c>
      <c r="J71">
        <v>0.5</v>
      </c>
      <c r="K71">
        <v>206.779</v>
      </c>
      <c r="L71">
        <v>32.5</v>
      </c>
      <c r="M71">
        <v>11.117000000000001</v>
      </c>
      <c r="N71">
        <v>361.30250000000001</v>
      </c>
      <c r="O71">
        <v>12</v>
      </c>
      <c r="P71">
        <v>17.231583333333333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17.231583333333333</v>
      </c>
    </row>
    <row r="72" spans="1:19" hidden="1" x14ac:dyDescent="0.25">
      <c r="A72" t="s">
        <v>582</v>
      </c>
      <c r="B72" s="2">
        <v>45588</v>
      </c>
      <c r="C72" t="s">
        <v>15</v>
      </c>
      <c r="D72" t="s">
        <v>542</v>
      </c>
      <c r="E72" t="s">
        <v>29</v>
      </c>
      <c r="F72" t="s">
        <v>26</v>
      </c>
      <c r="G72">
        <v>7</v>
      </c>
      <c r="H72" s="32">
        <v>4.7830000000000004</v>
      </c>
      <c r="I72">
        <v>0.1</v>
      </c>
      <c r="J72">
        <v>0</v>
      </c>
      <c r="K72">
        <v>90.522999999999996</v>
      </c>
      <c r="L72">
        <v>29</v>
      </c>
      <c r="M72">
        <v>4.7830000000000004</v>
      </c>
      <c r="N72">
        <v>138.70700000000002</v>
      </c>
      <c r="O72">
        <v>19</v>
      </c>
      <c r="P72">
        <v>4.7643684210526311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4.7643684210526311</v>
      </c>
    </row>
    <row r="73" spans="1:19" hidden="1" x14ac:dyDescent="0.25">
      <c r="A73" t="s">
        <v>698</v>
      </c>
      <c r="B73" s="2">
        <v>45588</v>
      </c>
      <c r="C73" t="s">
        <v>31</v>
      </c>
      <c r="D73" t="s">
        <v>359</v>
      </c>
      <c r="E73" t="s">
        <v>34</v>
      </c>
      <c r="F73" t="s">
        <v>5</v>
      </c>
      <c r="G73">
        <v>9</v>
      </c>
      <c r="H73" s="32">
        <v>10.467000000000001</v>
      </c>
      <c r="I73">
        <v>0</v>
      </c>
      <c r="J73">
        <v>0.41699999999999998</v>
      </c>
      <c r="K73">
        <v>100.001</v>
      </c>
      <c r="L73">
        <v>35</v>
      </c>
      <c r="M73">
        <v>10.050000000000001</v>
      </c>
      <c r="N73">
        <v>351.75</v>
      </c>
      <c r="O73">
        <v>12</v>
      </c>
      <c r="P73">
        <v>8.3334166666666665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8.3334166666666665</v>
      </c>
    </row>
    <row r="74" spans="1:19" hidden="1" x14ac:dyDescent="0.25">
      <c r="A74" t="s">
        <v>390</v>
      </c>
      <c r="B74" s="2">
        <v>45588</v>
      </c>
      <c r="C74" t="s">
        <v>15</v>
      </c>
      <c r="D74" t="s">
        <v>369</v>
      </c>
      <c r="E74" t="s">
        <v>17</v>
      </c>
      <c r="F74" t="s">
        <v>5</v>
      </c>
      <c r="G74">
        <v>11</v>
      </c>
      <c r="H74" s="32">
        <v>10.382999999999999</v>
      </c>
      <c r="I74">
        <v>0.16700000000000001</v>
      </c>
      <c r="J74">
        <v>0.48299999999999998</v>
      </c>
      <c r="K74">
        <v>223.99799999999999</v>
      </c>
      <c r="L74">
        <v>32.5</v>
      </c>
      <c r="M74">
        <v>9.8999999999999986</v>
      </c>
      <c r="N74">
        <v>321.74999999999994</v>
      </c>
      <c r="O74">
        <v>12</v>
      </c>
      <c r="P74">
        <v>18.666499999999999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18.666499999999999</v>
      </c>
    </row>
    <row r="75" spans="1:19" hidden="1" x14ac:dyDescent="0.25">
      <c r="A75" t="s">
        <v>406</v>
      </c>
      <c r="B75" s="2">
        <v>45588</v>
      </c>
      <c r="C75" t="s">
        <v>15</v>
      </c>
      <c r="D75" t="s">
        <v>385</v>
      </c>
      <c r="E75" t="s">
        <v>212</v>
      </c>
      <c r="F75" t="s">
        <v>26</v>
      </c>
      <c r="G75">
        <v>10</v>
      </c>
      <c r="H75" s="32">
        <v>10.217000000000001</v>
      </c>
      <c r="I75">
        <v>0.35</v>
      </c>
      <c r="J75">
        <v>0.5</v>
      </c>
      <c r="K75">
        <v>467.38</v>
      </c>
      <c r="L75">
        <v>29</v>
      </c>
      <c r="M75">
        <v>9.697000000000001</v>
      </c>
      <c r="N75">
        <v>281.21300000000002</v>
      </c>
      <c r="O75">
        <v>19</v>
      </c>
      <c r="P75">
        <v>24.598947368421051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24.598947368421051</v>
      </c>
    </row>
    <row r="76" spans="1:19" hidden="1" x14ac:dyDescent="0.25">
      <c r="A76" t="s">
        <v>60</v>
      </c>
      <c r="B76" s="2">
        <v>45588</v>
      </c>
      <c r="C76" t="s">
        <v>15</v>
      </c>
      <c r="D76" t="s">
        <v>561</v>
      </c>
      <c r="E76" t="s">
        <v>23</v>
      </c>
      <c r="F76" t="s">
        <v>5</v>
      </c>
      <c r="G76">
        <v>9</v>
      </c>
      <c r="H76" s="32">
        <v>10.667</v>
      </c>
      <c r="I76">
        <v>0.217</v>
      </c>
      <c r="J76">
        <v>0.25</v>
      </c>
      <c r="K76">
        <v>254.40199999999999</v>
      </c>
      <c r="L76">
        <v>32.5</v>
      </c>
      <c r="M76">
        <v>10.417</v>
      </c>
      <c r="N76">
        <v>338.55250000000001</v>
      </c>
      <c r="O76">
        <v>12</v>
      </c>
      <c r="P76">
        <v>21.200166666666664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21.200166666666664</v>
      </c>
    </row>
    <row r="77" spans="1:19" hidden="1" x14ac:dyDescent="0.25">
      <c r="A77" t="s">
        <v>581</v>
      </c>
      <c r="B77" s="2">
        <v>45588</v>
      </c>
      <c r="C77" t="s">
        <v>15</v>
      </c>
      <c r="D77" t="s">
        <v>563</v>
      </c>
      <c r="E77" t="s">
        <v>564</v>
      </c>
      <c r="F77" t="s">
        <v>5</v>
      </c>
      <c r="G77">
        <v>10</v>
      </c>
      <c r="H77" s="32">
        <v>9.9830000000000005</v>
      </c>
      <c r="I77">
        <v>0.33300000000000002</v>
      </c>
      <c r="J77">
        <v>0.5</v>
      </c>
      <c r="K77">
        <v>0</v>
      </c>
      <c r="L77">
        <v>32.5</v>
      </c>
      <c r="M77">
        <v>9.48</v>
      </c>
      <c r="N77">
        <v>308.10000000000002</v>
      </c>
      <c r="O77">
        <v>12</v>
      </c>
      <c r="P77">
        <v>0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hidden="1" x14ac:dyDescent="0.25">
      <c r="A78" t="s">
        <v>55</v>
      </c>
      <c r="B78" s="2">
        <v>45590</v>
      </c>
      <c r="C78" t="s">
        <v>31</v>
      </c>
      <c r="D78" t="s">
        <v>434</v>
      </c>
      <c r="E78" t="s">
        <v>340</v>
      </c>
      <c r="F78" t="s">
        <v>19</v>
      </c>
      <c r="G78">
        <v>9</v>
      </c>
      <c r="H78" s="32">
        <v>9.1669999999999998</v>
      </c>
      <c r="I78">
        <v>0</v>
      </c>
      <c r="J78">
        <v>0</v>
      </c>
      <c r="K78">
        <v>96.828000000000003</v>
      </c>
      <c r="L78">
        <v>42.02</v>
      </c>
      <c r="M78">
        <v>9.1669999999999998</v>
      </c>
      <c r="N78">
        <v>385.19734</v>
      </c>
      <c r="O78">
        <v>7</v>
      </c>
      <c r="P78">
        <v>13.832571428571429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13.832571428571429</v>
      </c>
    </row>
    <row r="79" spans="1:19" hidden="1" x14ac:dyDescent="0.25">
      <c r="A79" t="s">
        <v>55</v>
      </c>
      <c r="B79" s="2">
        <v>45591</v>
      </c>
      <c r="C79" t="s">
        <v>31</v>
      </c>
      <c r="D79" t="s">
        <v>434</v>
      </c>
      <c r="E79" t="s">
        <v>340</v>
      </c>
      <c r="F79" t="s">
        <v>19</v>
      </c>
      <c r="G79">
        <v>8</v>
      </c>
      <c r="H79" s="32">
        <v>8.0830000000000002</v>
      </c>
      <c r="I79">
        <v>0.58299999999999996</v>
      </c>
      <c r="J79">
        <v>0.45</v>
      </c>
      <c r="K79">
        <v>114.446</v>
      </c>
      <c r="L79">
        <v>42.02</v>
      </c>
      <c r="M79">
        <v>7.38</v>
      </c>
      <c r="N79">
        <v>310.10759999999999</v>
      </c>
      <c r="O79">
        <v>7</v>
      </c>
      <c r="P79">
        <v>16.349428571428572</v>
      </c>
      <c r="Q79" t="s">
        <v>312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16.349428571428572</v>
      </c>
    </row>
    <row r="80" spans="1:19" hidden="1" x14ac:dyDescent="0.25">
      <c r="A80" t="s">
        <v>55</v>
      </c>
      <c r="B80" s="2">
        <v>45595</v>
      </c>
      <c r="C80" t="s">
        <v>31</v>
      </c>
      <c r="D80" t="s">
        <v>434</v>
      </c>
      <c r="E80" t="s">
        <v>41</v>
      </c>
      <c r="F80" t="s">
        <v>19</v>
      </c>
      <c r="G80">
        <v>8</v>
      </c>
      <c r="H80" s="32">
        <v>8.65</v>
      </c>
      <c r="I80">
        <v>0.25</v>
      </c>
      <c r="J80">
        <v>0.46700000000000003</v>
      </c>
      <c r="K80">
        <v>106.669</v>
      </c>
      <c r="L80">
        <v>42.02</v>
      </c>
      <c r="M80">
        <v>8.1829999999999998</v>
      </c>
      <c r="N80">
        <v>343.84966000000003</v>
      </c>
      <c r="O80">
        <v>7</v>
      </c>
      <c r="P80">
        <v>15.238428571428571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0">
        <f>IFERROR(Hours_Working[[#This Row],[Gallon]],0)</f>
        <v>15.238428571428571</v>
      </c>
    </row>
    <row r="81" spans="1:19" hidden="1" x14ac:dyDescent="0.25">
      <c r="A81" t="s">
        <v>55</v>
      </c>
      <c r="B81" s="2">
        <v>45593</v>
      </c>
      <c r="C81" t="s">
        <v>31</v>
      </c>
      <c r="D81" t="s">
        <v>851</v>
      </c>
      <c r="E81" t="s">
        <v>340</v>
      </c>
      <c r="F81" t="s">
        <v>19</v>
      </c>
      <c r="G81">
        <v>9</v>
      </c>
      <c r="H81" s="32">
        <v>8.5830000000000002</v>
      </c>
      <c r="I81">
        <v>0.16700000000000001</v>
      </c>
      <c r="J81">
        <v>0</v>
      </c>
      <c r="K81">
        <v>79.228999999999999</v>
      </c>
      <c r="L81">
        <v>42.02</v>
      </c>
      <c r="M81">
        <v>8.5830000000000002</v>
      </c>
      <c r="N81">
        <v>360.65766000000002</v>
      </c>
      <c r="O81">
        <v>7</v>
      </c>
      <c r="P81">
        <v>11.318428571428571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1">
        <f>IFERROR(Hours_Working[[#This Row],[Gallon]],0)</f>
        <v>11.318428571428571</v>
      </c>
    </row>
    <row r="82" spans="1:19" hidden="1" x14ac:dyDescent="0.25">
      <c r="A82" t="s">
        <v>55</v>
      </c>
      <c r="B82" s="2">
        <v>45596</v>
      </c>
      <c r="C82" t="s">
        <v>31</v>
      </c>
      <c r="D82" t="s">
        <v>851</v>
      </c>
      <c r="E82" t="s">
        <v>340</v>
      </c>
      <c r="F82" t="s">
        <v>19</v>
      </c>
      <c r="G82">
        <v>10</v>
      </c>
      <c r="H82" s="32">
        <v>8.6170000000000009</v>
      </c>
      <c r="I82">
        <v>0.16700000000000001</v>
      </c>
      <c r="J82">
        <v>0.5</v>
      </c>
      <c r="K82">
        <v>63.198</v>
      </c>
      <c r="L82">
        <v>42.02</v>
      </c>
      <c r="M82">
        <v>8.1170000000000009</v>
      </c>
      <c r="N82">
        <v>341.07634000000007</v>
      </c>
      <c r="O82">
        <v>7</v>
      </c>
      <c r="P82">
        <v>9.0282857142857136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2">
        <f>IFERROR(Hours_Working[[#This Row],[Gallon]],0)</f>
        <v>9.0282857142857136</v>
      </c>
    </row>
    <row r="83" spans="1:19" hidden="1" x14ac:dyDescent="0.25">
      <c r="A83" t="s">
        <v>55</v>
      </c>
      <c r="B83" s="2">
        <v>45597</v>
      </c>
      <c r="C83" t="s">
        <v>31</v>
      </c>
      <c r="D83" t="s">
        <v>851</v>
      </c>
      <c r="E83" t="s">
        <v>340</v>
      </c>
      <c r="F83" t="s">
        <v>19</v>
      </c>
      <c r="G83">
        <v>7</v>
      </c>
      <c r="H83" s="32">
        <v>8.3829999999999991</v>
      </c>
      <c r="I83">
        <v>0.7</v>
      </c>
      <c r="J83">
        <v>0.51700000000000002</v>
      </c>
      <c r="K83">
        <v>102.636</v>
      </c>
      <c r="L83">
        <v>42.02</v>
      </c>
      <c r="M83">
        <v>7.4959999999999987</v>
      </c>
      <c r="N83">
        <v>314.98191999999995</v>
      </c>
      <c r="O83">
        <v>7</v>
      </c>
      <c r="P83">
        <v>14.662285714285714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3">
        <f>IFERROR(Hours_Working[[#This Row],[Gallon]],0)</f>
        <v>14.662285714285714</v>
      </c>
    </row>
    <row r="84" spans="1:19" hidden="1" x14ac:dyDescent="0.25">
      <c r="A84" t="s">
        <v>55</v>
      </c>
      <c r="B84" s="2">
        <v>45598</v>
      </c>
      <c r="C84" t="s">
        <v>31</v>
      </c>
      <c r="D84" t="s">
        <v>851</v>
      </c>
      <c r="E84" t="s">
        <v>340</v>
      </c>
      <c r="F84" t="s">
        <v>19</v>
      </c>
      <c r="G84">
        <v>6</v>
      </c>
      <c r="H84" s="32">
        <v>8.65</v>
      </c>
      <c r="I84">
        <v>0.28299999999999997</v>
      </c>
      <c r="J84">
        <v>0.5</v>
      </c>
      <c r="K84">
        <v>68.438999999999993</v>
      </c>
      <c r="L84">
        <v>42.02</v>
      </c>
      <c r="M84">
        <v>8.15</v>
      </c>
      <c r="N84">
        <v>342.46300000000002</v>
      </c>
      <c r="O84">
        <v>7</v>
      </c>
      <c r="P84">
        <v>9.7769999999999992</v>
      </c>
      <c r="Q84" t="s">
        <v>312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9.7769999999999992</v>
      </c>
    </row>
    <row r="85" spans="1:19" hidden="1" x14ac:dyDescent="0.25">
      <c r="A85" t="s">
        <v>55</v>
      </c>
      <c r="B85" s="2">
        <v>45599</v>
      </c>
      <c r="C85" t="s">
        <v>31</v>
      </c>
      <c r="D85" t="s">
        <v>851</v>
      </c>
      <c r="E85" t="s">
        <v>340</v>
      </c>
      <c r="F85" t="s">
        <v>19</v>
      </c>
      <c r="G85">
        <v>7</v>
      </c>
      <c r="H85" s="32">
        <v>8.2170000000000005</v>
      </c>
      <c r="I85">
        <v>0.15</v>
      </c>
      <c r="J85">
        <v>0.433</v>
      </c>
      <c r="K85">
        <v>55.061</v>
      </c>
      <c r="L85">
        <v>42.02</v>
      </c>
      <c r="M85">
        <v>7.7840000000000007</v>
      </c>
      <c r="N85">
        <v>327.08368000000007</v>
      </c>
      <c r="O85">
        <v>7</v>
      </c>
      <c r="P85">
        <v>7.8658571428571431</v>
      </c>
      <c r="Q85" t="s">
        <v>312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7.8658571428571431</v>
      </c>
    </row>
    <row r="86" spans="1:19" hidden="1" x14ac:dyDescent="0.25">
      <c r="A86" t="s">
        <v>331</v>
      </c>
      <c r="B86" s="2">
        <v>45588</v>
      </c>
      <c r="C86" t="s">
        <v>15</v>
      </c>
      <c r="D86" t="s">
        <v>284</v>
      </c>
      <c r="E86" t="s">
        <v>213</v>
      </c>
      <c r="F86" t="s">
        <v>5</v>
      </c>
      <c r="G86">
        <v>11</v>
      </c>
      <c r="H86" s="32">
        <v>11.3</v>
      </c>
      <c r="I86">
        <v>0.4</v>
      </c>
      <c r="J86">
        <v>0.53300000000000003</v>
      </c>
      <c r="K86">
        <v>261.31400000000002</v>
      </c>
      <c r="L86">
        <v>32.5</v>
      </c>
      <c r="M86">
        <v>10.697000000000001</v>
      </c>
      <c r="N86">
        <v>347.65250000000003</v>
      </c>
      <c r="O86">
        <v>12</v>
      </c>
      <c r="P86">
        <v>21.776166666666668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21.776166666666668</v>
      </c>
    </row>
    <row r="87" spans="1:19" hidden="1" x14ac:dyDescent="0.25">
      <c r="A87" t="s">
        <v>734</v>
      </c>
      <c r="B87" s="2">
        <v>45588</v>
      </c>
      <c r="C87" t="s">
        <v>31</v>
      </c>
      <c r="D87" t="s">
        <v>358</v>
      </c>
      <c r="E87" t="s">
        <v>35</v>
      </c>
      <c r="F87" t="s">
        <v>5</v>
      </c>
      <c r="G87">
        <v>14</v>
      </c>
      <c r="H87" s="32">
        <v>9.4670000000000005</v>
      </c>
      <c r="I87">
        <v>0</v>
      </c>
      <c r="J87">
        <v>0.51700000000000002</v>
      </c>
      <c r="K87">
        <v>133.09399999999999</v>
      </c>
      <c r="L87">
        <v>35</v>
      </c>
      <c r="M87">
        <v>8.9500000000000011</v>
      </c>
      <c r="N87">
        <v>313.25000000000006</v>
      </c>
      <c r="O87">
        <v>12</v>
      </c>
      <c r="P87">
        <v>11.091166666666666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11.091166666666666</v>
      </c>
    </row>
    <row r="88" spans="1:19" hidden="1" x14ac:dyDescent="0.25">
      <c r="A88" t="s">
        <v>461</v>
      </c>
      <c r="B88" s="2">
        <v>45588</v>
      </c>
      <c r="C88" t="s">
        <v>15</v>
      </c>
      <c r="D88" t="s">
        <v>421</v>
      </c>
      <c r="E88" t="s">
        <v>290</v>
      </c>
      <c r="F88" t="s">
        <v>5</v>
      </c>
      <c r="G88">
        <v>11</v>
      </c>
      <c r="H88" s="32">
        <v>11.483000000000001</v>
      </c>
      <c r="I88">
        <v>0.33300000000000002</v>
      </c>
      <c r="J88">
        <v>0.45</v>
      </c>
      <c r="K88">
        <v>183.82300000000001</v>
      </c>
      <c r="L88">
        <v>32.5</v>
      </c>
      <c r="M88">
        <v>11.030000000000001</v>
      </c>
      <c r="N88">
        <v>358.47500000000002</v>
      </c>
      <c r="O88">
        <v>12</v>
      </c>
      <c r="P88">
        <v>15.318583333333335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15.318583333333335</v>
      </c>
    </row>
    <row r="89" spans="1:19" hidden="1" x14ac:dyDescent="0.25">
      <c r="A89" t="s">
        <v>59</v>
      </c>
      <c r="B89" s="2">
        <v>45589</v>
      </c>
      <c r="C89" t="s">
        <v>31</v>
      </c>
      <c r="D89" t="s">
        <v>361</v>
      </c>
      <c r="E89" t="s">
        <v>44</v>
      </c>
      <c r="F89" t="s">
        <v>5</v>
      </c>
      <c r="G89">
        <v>18</v>
      </c>
      <c r="H89" s="32">
        <v>8.6329999999999991</v>
      </c>
      <c r="I89">
        <v>0.48299999999999998</v>
      </c>
      <c r="J89">
        <v>0.5</v>
      </c>
      <c r="K89">
        <v>106.515</v>
      </c>
      <c r="L89">
        <v>40</v>
      </c>
      <c r="M89">
        <v>7.9799999999999986</v>
      </c>
      <c r="N89">
        <v>319.19999999999993</v>
      </c>
      <c r="O89">
        <v>12</v>
      </c>
      <c r="P89">
        <v>8.8762500000000006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8.8762500000000006</v>
      </c>
    </row>
    <row r="90" spans="1:19" hidden="1" x14ac:dyDescent="0.25">
      <c r="A90" t="s">
        <v>370</v>
      </c>
      <c r="B90" s="2">
        <v>45589</v>
      </c>
      <c r="C90" t="s">
        <v>15</v>
      </c>
      <c r="D90" t="s">
        <v>353</v>
      </c>
      <c r="E90" t="s">
        <v>217</v>
      </c>
      <c r="F90" t="s">
        <v>5</v>
      </c>
      <c r="G90">
        <v>13</v>
      </c>
      <c r="H90" s="32">
        <v>10.050000000000001</v>
      </c>
      <c r="I90">
        <v>0</v>
      </c>
      <c r="J90">
        <v>0</v>
      </c>
      <c r="K90">
        <v>139.83799999999999</v>
      </c>
      <c r="L90">
        <v>32.5</v>
      </c>
      <c r="M90">
        <v>10.050000000000001</v>
      </c>
      <c r="N90">
        <v>326.625</v>
      </c>
      <c r="O90">
        <v>12</v>
      </c>
      <c r="P90">
        <v>11.653166666666666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11.653166666666666</v>
      </c>
    </row>
    <row r="91" spans="1:19" hidden="1" x14ac:dyDescent="0.25">
      <c r="A91" t="s">
        <v>392</v>
      </c>
      <c r="B91" s="2">
        <v>45589</v>
      </c>
      <c r="C91" t="s">
        <v>15</v>
      </c>
      <c r="D91" t="s">
        <v>618</v>
      </c>
      <c r="E91" t="s">
        <v>40</v>
      </c>
      <c r="F91" t="s">
        <v>5</v>
      </c>
      <c r="G91">
        <v>9</v>
      </c>
      <c r="H91" s="32">
        <v>10.567</v>
      </c>
      <c r="I91">
        <v>0</v>
      </c>
      <c r="J91">
        <v>0.5</v>
      </c>
      <c r="K91">
        <v>149.358</v>
      </c>
      <c r="L91">
        <v>32.5</v>
      </c>
      <c r="M91">
        <v>10.067</v>
      </c>
      <c r="N91">
        <v>327.17750000000001</v>
      </c>
      <c r="O91">
        <v>12</v>
      </c>
      <c r="P91">
        <v>12.4465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12.4465</v>
      </c>
    </row>
    <row r="92" spans="1:19" hidden="1" x14ac:dyDescent="0.25">
      <c r="A92" t="s">
        <v>392</v>
      </c>
      <c r="B92" s="2">
        <v>45589</v>
      </c>
      <c r="C92" t="s">
        <v>15</v>
      </c>
      <c r="D92" t="s">
        <v>666</v>
      </c>
      <c r="E92" t="s">
        <v>38</v>
      </c>
      <c r="F92" t="s">
        <v>26</v>
      </c>
      <c r="G92">
        <v>10</v>
      </c>
      <c r="H92" s="32">
        <v>10.5</v>
      </c>
      <c r="I92">
        <v>0</v>
      </c>
      <c r="J92">
        <v>0.5</v>
      </c>
      <c r="K92">
        <v>186.601</v>
      </c>
      <c r="L92">
        <v>29</v>
      </c>
      <c r="M92">
        <v>10</v>
      </c>
      <c r="N92">
        <v>290</v>
      </c>
      <c r="O92">
        <v>19</v>
      </c>
      <c r="P92">
        <v>9.8211052631578948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9.8211052631578948</v>
      </c>
    </row>
    <row r="93" spans="1:19" hidden="1" x14ac:dyDescent="0.25">
      <c r="A93" t="s">
        <v>432</v>
      </c>
      <c r="B93" s="2">
        <v>45589</v>
      </c>
      <c r="C93" t="s">
        <v>15</v>
      </c>
      <c r="D93" t="s">
        <v>398</v>
      </c>
      <c r="E93" t="s">
        <v>27</v>
      </c>
      <c r="F93" t="s">
        <v>26</v>
      </c>
      <c r="G93">
        <v>12</v>
      </c>
      <c r="H93" s="32">
        <v>10.217000000000001</v>
      </c>
      <c r="I93">
        <v>0.33300000000000002</v>
      </c>
      <c r="J93">
        <v>0.5</v>
      </c>
      <c r="K93">
        <v>185.99100000000001</v>
      </c>
      <c r="L93">
        <v>29</v>
      </c>
      <c r="M93">
        <v>9.7140000000000004</v>
      </c>
      <c r="N93">
        <v>281.70600000000002</v>
      </c>
      <c r="O93">
        <v>19</v>
      </c>
      <c r="P93">
        <v>9.7890000000000015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9.7890000000000015</v>
      </c>
    </row>
    <row r="94" spans="1:19" hidden="1" x14ac:dyDescent="0.25">
      <c r="A94" t="s">
        <v>56</v>
      </c>
      <c r="B94" s="2">
        <v>45589</v>
      </c>
      <c r="C94" t="s">
        <v>15</v>
      </c>
      <c r="D94" t="s">
        <v>286</v>
      </c>
      <c r="E94" t="s">
        <v>345</v>
      </c>
      <c r="F94" t="s">
        <v>5</v>
      </c>
      <c r="G94">
        <v>5</v>
      </c>
      <c r="H94" s="32">
        <v>8.1669999999999998</v>
      </c>
      <c r="I94">
        <v>0</v>
      </c>
      <c r="J94">
        <v>0</v>
      </c>
      <c r="K94">
        <v>168.09399999999999</v>
      </c>
      <c r="L94">
        <v>32.5</v>
      </c>
      <c r="M94">
        <v>8.1669999999999998</v>
      </c>
      <c r="N94">
        <v>265.42750000000001</v>
      </c>
      <c r="O94">
        <v>12</v>
      </c>
      <c r="P94">
        <v>14.007833333333332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14.007833333333332</v>
      </c>
    </row>
    <row r="95" spans="1:19" hidden="1" x14ac:dyDescent="0.25">
      <c r="A95" t="s">
        <v>56</v>
      </c>
      <c r="B95" s="2">
        <v>45589</v>
      </c>
      <c r="C95" t="s">
        <v>15</v>
      </c>
      <c r="D95" t="s">
        <v>285</v>
      </c>
      <c r="E95" t="s">
        <v>346</v>
      </c>
      <c r="F95" t="s">
        <v>5</v>
      </c>
      <c r="G95">
        <v>4</v>
      </c>
      <c r="H95" s="32">
        <v>9.5</v>
      </c>
      <c r="I95">
        <v>0.16700000000000001</v>
      </c>
      <c r="J95">
        <v>0.33300000000000002</v>
      </c>
      <c r="K95">
        <v>65.620999999999995</v>
      </c>
      <c r="L95">
        <v>32.5</v>
      </c>
      <c r="M95">
        <v>9.1669999999999998</v>
      </c>
      <c r="N95">
        <v>297.92750000000001</v>
      </c>
      <c r="O95">
        <v>12</v>
      </c>
      <c r="P95">
        <v>5.4684166666666663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5.4684166666666663</v>
      </c>
    </row>
    <row r="96" spans="1:19" hidden="1" x14ac:dyDescent="0.25">
      <c r="A96" t="s">
        <v>336</v>
      </c>
      <c r="B96" s="2">
        <v>45589</v>
      </c>
      <c r="C96" t="s">
        <v>31</v>
      </c>
      <c r="D96" t="s">
        <v>357</v>
      </c>
      <c r="E96" t="s">
        <v>355</v>
      </c>
      <c r="F96" t="s">
        <v>5</v>
      </c>
      <c r="G96">
        <v>22</v>
      </c>
      <c r="H96" s="32">
        <v>9.1329999999999991</v>
      </c>
      <c r="I96">
        <v>0.25</v>
      </c>
      <c r="J96">
        <v>0.68300000000000005</v>
      </c>
      <c r="K96">
        <v>118.17100000000001</v>
      </c>
      <c r="L96">
        <v>35</v>
      </c>
      <c r="M96">
        <v>8.4499999999999993</v>
      </c>
      <c r="N96">
        <v>295.75</v>
      </c>
      <c r="O96">
        <v>12</v>
      </c>
      <c r="P96">
        <v>9.8475833333333345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9.8475833333333345</v>
      </c>
    </row>
    <row r="97" spans="1:19" hidden="1" x14ac:dyDescent="0.25">
      <c r="A97" t="s">
        <v>470</v>
      </c>
      <c r="B97" s="2">
        <v>45589</v>
      </c>
      <c r="C97" t="s">
        <v>15</v>
      </c>
      <c r="D97" t="s">
        <v>491</v>
      </c>
      <c r="E97" t="s">
        <v>28</v>
      </c>
      <c r="F97" t="s">
        <v>5</v>
      </c>
      <c r="G97">
        <v>12</v>
      </c>
      <c r="H97" s="32">
        <v>10.317</v>
      </c>
      <c r="I97">
        <v>6.7000000000000004E-2</v>
      </c>
      <c r="J97">
        <v>0.5</v>
      </c>
      <c r="K97">
        <v>195.80099999999999</v>
      </c>
      <c r="L97">
        <v>32.5</v>
      </c>
      <c r="M97">
        <v>9.8170000000000002</v>
      </c>
      <c r="N97">
        <v>319.05250000000001</v>
      </c>
      <c r="O97">
        <v>12</v>
      </c>
      <c r="P97">
        <v>16.316749999999999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16.316749999999999</v>
      </c>
    </row>
    <row r="98" spans="1:19" hidden="1" x14ac:dyDescent="0.25">
      <c r="A98" t="s">
        <v>333</v>
      </c>
      <c r="B98" s="2">
        <v>45589</v>
      </c>
      <c r="C98" t="s">
        <v>31</v>
      </c>
      <c r="D98" t="s">
        <v>334</v>
      </c>
      <c r="E98" t="s">
        <v>36</v>
      </c>
      <c r="F98" t="s">
        <v>5</v>
      </c>
      <c r="G98">
        <v>16</v>
      </c>
      <c r="H98" s="32">
        <v>10.183</v>
      </c>
      <c r="I98">
        <v>0.16700000000000001</v>
      </c>
      <c r="J98">
        <v>0.63300000000000001</v>
      </c>
      <c r="K98">
        <v>160.00800000000001</v>
      </c>
      <c r="L98">
        <v>35</v>
      </c>
      <c r="M98">
        <v>9.5500000000000007</v>
      </c>
      <c r="N98">
        <v>334.25</v>
      </c>
      <c r="O98">
        <v>12</v>
      </c>
      <c r="P98">
        <v>13.334000000000001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13.334000000000001</v>
      </c>
    </row>
    <row r="99" spans="1:19" x14ac:dyDescent="0.25">
      <c r="A99" t="s">
        <v>444</v>
      </c>
      <c r="B99" s="2">
        <v>45589</v>
      </c>
      <c r="C99" t="s">
        <v>15</v>
      </c>
      <c r="D99" t="s">
        <v>415</v>
      </c>
      <c r="E99" t="s">
        <v>354</v>
      </c>
      <c r="F99" t="s">
        <v>5</v>
      </c>
      <c r="G99">
        <v>9</v>
      </c>
      <c r="H99" s="32">
        <v>10.333</v>
      </c>
      <c r="I99">
        <v>0.33300000000000002</v>
      </c>
      <c r="J99">
        <v>0.5</v>
      </c>
      <c r="K99">
        <v>220.07499999999999</v>
      </c>
      <c r="L99">
        <v>32.5</v>
      </c>
      <c r="M99">
        <v>9.83</v>
      </c>
      <c r="N99">
        <v>319.47500000000002</v>
      </c>
      <c r="O99">
        <v>12</v>
      </c>
      <c r="P99">
        <v>18.339583333333334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18.339583333333334</v>
      </c>
    </row>
    <row r="100" spans="1:19" hidden="1" x14ac:dyDescent="0.25">
      <c r="A100" t="s">
        <v>582</v>
      </c>
      <c r="B100" s="2">
        <v>45589</v>
      </c>
      <c r="C100" t="s">
        <v>15</v>
      </c>
      <c r="D100" t="s">
        <v>542</v>
      </c>
      <c r="E100" t="s">
        <v>29</v>
      </c>
      <c r="F100" t="s">
        <v>26</v>
      </c>
      <c r="G100">
        <v>7</v>
      </c>
      <c r="H100" s="32">
        <v>8.8670000000000009</v>
      </c>
      <c r="I100">
        <v>0.26700000000000002</v>
      </c>
      <c r="J100">
        <v>0.6</v>
      </c>
      <c r="K100">
        <v>212.61500000000001</v>
      </c>
      <c r="L100">
        <v>29</v>
      </c>
      <c r="M100">
        <v>8.2670000000000012</v>
      </c>
      <c r="N100">
        <v>239.74300000000002</v>
      </c>
      <c r="O100">
        <v>19</v>
      </c>
      <c r="P100">
        <v>11.190263157894737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11.190263157894737</v>
      </c>
    </row>
    <row r="101" spans="1:19" hidden="1" x14ac:dyDescent="0.25">
      <c r="A101" t="s">
        <v>698</v>
      </c>
      <c r="B101" s="2">
        <v>45589</v>
      </c>
      <c r="C101" t="s">
        <v>31</v>
      </c>
      <c r="D101" t="s">
        <v>359</v>
      </c>
      <c r="E101" t="s">
        <v>34</v>
      </c>
      <c r="F101" t="s">
        <v>5</v>
      </c>
      <c r="G101">
        <v>12</v>
      </c>
      <c r="H101" s="32">
        <v>10.632999999999999</v>
      </c>
      <c r="I101">
        <v>0</v>
      </c>
      <c r="J101">
        <v>0.38300000000000001</v>
      </c>
      <c r="K101">
        <v>120.786</v>
      </c>
      <c r="L101">
        <v>35</v>
      </c>
      <c r="M101">
        <v>10.25</v>
      </c>
      <c r="N101">
        <v>358.75</v>
      </c>
      <c r="O101">
        <v>12</v>
      </c>
      <c r="P101">
        <v>10.0655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10.0655</v>
      </c>
    </row>
    <row r="102" spans="1:19" hidden="1" x14ac:dyDescent="0.25">
      <c r="A102" t="s">
        <v>390</v>
      </c>
      <c r="B102" s="2">
        <v>45589</v>
      </c>
      <c r="C102" t="s">
        <v>15</v>
      </c>
      <c r="D102" t="s">
        <v>369</v>
      </c>
      <c r="E102" t="s">
        <v>17</v>
      </c>
      <c r="F102" t="s">
        <v>5</v>
      </c>
      <c r="G102">
        <v>12</v>
      </c>
      <c r="H102" s="32">
        <v>10.467000000000001</v>
      </c>
      <c r="I102">
        <v>0.35</v>
      </c>
      <c r="J102">
        <v>0.5</v>
      </c>
      <c r="K102">
        <v>240.27199999999999</v>
      </c>
      <c r="L102">
        <v>32.5</v>
      </c>
      <c r="M102">
        <v>9.947000000000001</v>
      </c>
      <c r="N102">
        <v>323.27750000000003</v>
      </c>
      <c r="O102">
        <v>12</v>
      </c>
      <c r="P102">
        <v>20.022666666666666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20.022666666666666</v>
      </c>
    </row>
    <row r="103" spans="1:19" hidden="1" x14ac:dyDescent="0.25">
      <c r="A103" t="s">
        <v>406</v>
      </c>
      <c r="B103" s="2">
        <v>45589</v>
      </c>
      <c r="C103" t="s">
        <v>15</v>
      </c>
      <c r="D103" t="s">
        <v>385</v>
      </c>
      <c r="E103" t="s">
        <v>212</v>
      </c>
      <c r="F103" t="s">
        <v>26</v>
      </c>
      <c r="G103">
        <v>7</v>
      </c>
      <c r="H103" s="32">
        <v>10</v>
      </c>
      <c r="I103">
        <v>0.36699999999999999</v>
      </c>
      <c r="J103">
        <v>0.5</v>
      </c>
      <c r="K103">
        <v>176.03200000000001</v>
      </c>
      <c r="L103">
        <v>29</v>
      </c>
      <c r="M103">
        <v>9.463000000000001</v>
      </c>
      <c r="N103">
        <v>274.42700000000002</v>
      </c>
      <c r="O103">
        <v>19</v>
      </c>
      <c r="P103">
        <v>9.264842105263158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9.264842105263158</v>
      </c>
    </row>
    <row r="104" spans="1:19" hidden="1" x14ac:dyDescent="0.25">
      <c r="A104" t="s">
        <v>60</v>
      </c>
      <c r="B104" s="2">
        <v>45589</v>
      </c>
      <c r="C104" t="s">
        <v>15</v>
      </c>
      <c r="D104" t="s">
        <v>561</v>
      </c>
      <c r="E104" t="s">
        <v>23</v>
      </c>
      <c r="F104" t="s">
        <v>5</v>
      </c>
      <c r="G104">
        <v>9</v>
      </c>
      <c r="H104" s="32">
        <v>10.167</v>
      </c>
      <c r="I104">
        <v>0</v>
      </c>
      <c r="J104">
        <v>0.36699999999999999</v>
      </c>
      <c r="K104">
        <v>166.428</v>
      </c>
      <c r="L104">
        <v>32.5</v>
      </c>
      <c r="M104">
        <v>9.8000000000000007</v>
      </c>
      <c r="N104">
        <v>318.5</v>
      </c>
      <c r="O104">
        <v>12</v>
      </c>
      <c r="P104">
        <v>13.869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13.869</v>
      </c>
    </row>
    <row r="105" spans="1:19" hidden="1" x14ac:dyDescent="0.25">
      <c r="A105" t="s">
        <v>581</v>
      </c>
      <c r="B105" s="2">
        <v>45589</v>
      </c>
      <c r="C105" t="s">
        <v>15</v>
      </c>
      <c r="D105" t="s">
        <v>563</v>
      </c>
      <c r="E105" t="s">
        <v>564</v>
      </c>
      <c r="F105" t="s">
        <v>5</v>
      </c>
      <c r="G105">
        <v>10</v>
      </c>
      <c r="H105" s="32">
        <v>10</v>
      </c>
      <c r="I105">
        <v>0.35</v>
      </c>
      <c r="J105">
        <v>0.5</v>
      </c>
      <c r="K105">
        <v>156.92400000000001</v>
      </c>
      <c r="L105">
        <v>32.5</v>
      </c>
      <c r="M105">
        <v>9.48</v>
      </c>
      <c r="N105">
        <v>308.10000000000002</v>
      </c>
      <c r="O105">
        <v>12</v>
      </c>
      <c r="P105">
        <v>13.077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13.077</v>
      </c>
    </row>
    <row r="106" spans="1:19" hidden="1" x14ac:dyDescent="0.25">
      <c r="A106" t="s">
        <v>55</v>
      </c>
      <c r="B106" s="2">
        <v>45587</v>
      </c>
      <c r="C106" t="s">
        <v>15</v>
      </c>
      <c r="D106" t="s">
        <v>342</v>
      </c>
      <c r="E106" t="s">
        <v>306</v>
      </c>
      <c r="F106" t="s">
        <v>5</v>
      </c>
      <c r="G106">
        <v>9</v>
      </c>
      <c r="H106" s="32">
        <v>8.75</v>
      </c>
      <c r="I106">
        <v>0</v>
      </c>
      <c r="J106">
        <v>0.48299999999999998</v>
      </c>
      <c r="K106">
        <v>138.77799999999999</v>
      </c>
      <c r="L106">
        <v>36.770000000000003</v>
      </c>
      <c r="M106">
        <v>8.2669999999999995</v>
      </c>
      <c r="N106">
        <v>303.97759000000002</v>
      </c>
      <c r="O106">
        <v>12</v>
      </c>
      <c r="P106">
        <v>11.564833333333333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11.564833333333333</v>
      </c>
    </row>
    <row r="107" spans="1:19" hidden="1" x14ac:dyDescent="0.25">
      <c r="A107" t="s">
        <v>55</v>
      </c>
      <c r="B107" s="2">
        <v>45588</v>
      </c>
      <c r="C107" t="s">
        <v>15</v>
      </c>
      <c r="D107" t="s">
        <v>342</v>
      </c>
      <c r="E107" t="s">
        <v>306</v>
      </c>
      <c r="F107" t="s">
        <v>5</v>
      </c>
      <c r="G107">
        <v>7</v>
      </c>
      <c r="H107" s="32">
        <v>8.1999999999999993</v>
      </c>
      <c r="I107">
        <v>0.46700000000000003</v>
      </c>
      <c r="J107">
        <v>0.48299999999999998</v>
      </c>
      <c r="K107">
        <v>160.893</v>
      </c>
      <c r="L107">
        <v>36.770000000000003</v>
      </c>
      <c r="M107">
        <v>7.5799999999999992</v>
      </c>
      <c r="N107">
        <v>278.71659999999997</v>
      </c>
      <c r="O107">
        <v>12</v>
      </c>
      <c r="P107">
        <v>13.40775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13.40775</v>
      </c>
    </row>
    <row r="108" spans="1:19" hidden="1" x14ac:dyDescent="0.25">
      <c r="A108" t="s">
        <v>55</v>
      </c>
      <c r="B108" s="2">
        <v>45589</v>
      </c>
      <c r="C108" t="s">
        <v>15</v>
      </c>
      <c r="D108" t="s">
        <v>342</v>
      </c>
      <c r="E108" t="s">
        <v>306</v>
      </c>
      <c r="F108" t="s">
        <v>5</v>
      </c>
      <c r="G108">
        <v>7</v>
      </c>
      <c r="H108" s="32">
        <v>9.5</v>
      </c>
      <c r="I108">
        <v>0</v>
      </c>
      <c r="J108">
        <v>0.48299999999999998</v>
      </c>
      <c r="K108">
        <v>205.108</v>
      </c>
      <c r="L108">
        <v>36.770000000000003</v>
      </c>
      <c r="M108">
        <v>9.0169999999999995</v>
      </c>
      <c r="N108">
        <v>331.55509000000001</v>
      </c>
      <c r="O108">
        <v>12</v>
      </c>
      <c r="P108">
        <v>17.092333333333332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17.092333333333332</v>
      </c>
    </row>
    <row r="109" spans="1:19" hidden="1" x14ac:dyDescent="0.25">
      <c r="A109" t="s">
        <v>55</v>
      </c>
      <c r="B109" s="2">
        <v>45590</v>
      </c>
      <c r="C109" t="s">
        <v>15</v>
      </c>
      <c r="D109" t="s">
        <v>342</v>
      </c>
      <c r="E109" t="s">
        <v>306</v>
      </c>
      <c r="F109" t="s">
        <v>5</v>
      </c>
      <c r="G109">
        <v>8</v>
      </c>
      <c r="H109" s="32">
        <v>8.4169999999999998</v>
      </c>
      <c r="I109">
        <v>0</v>
      </c>
      <c r="J109">
        <v>0</v>
      </c>
      <c r="K109">
        <v>159.12</v>
      </c>
      <c r="L109">
        <v>36.770000000000003</v>
      </c>
      <c r="M109">
        <v>8.4169999999999998</v>
      </c>
      <c r="N109">
        <v>309.49309</v>
      </c>
      <c r="O109">
        <v>12</v>
      </c>
      <c r="P109">
        <v>13.26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13.26</v>
      </c>
    </row>
    <row r="110" spans="1:19" hidden="1" x14ac:dyDescent="0.25">
      <c r="A110" t="s">
        <v>55</v>
      </c>
      <c r="B110" s="2">
        <v>45591</v>
      </c>
      <c r="C110" t="s">
        <v>15</v>
      </c>
      <c r="D110" t="s">
        <v>342</v>
      </c>
      <c r="E110" t="s">
        <v>306</v>
      </c>
      <c r="F110" t="s">
        <v>5</v>
      </c>
      <c r="G110">
        <v>7</v>
      </c>
      <c r="H110" s="32">
        <v>8.5670000000000002</v>
      </c>
      <c r="I110">
        <v>0</v>
      </c>
      <c r="J110">
        <v>0</v>
      </c>
      <c r="K110">
        <v>170.322</v>
      </c>
      <c r="L110">
        <v>36.770000000000003</v>
      </c>
      <c r="M110">
        <v>8.5670000000000002</v>
      </c>
      <c r="N110">
        <v>315.00859000000003</v>
      </c>
      <c r="O110">
        <v>12</v>
      </c>
      <c r="P110">
        <v>14.1935</v>
      </c>
      <c r="Q110" t="s">
        <v>312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14.1935</v>
      </c>
    </row>
    <row r="111" spans="1:19" hidden="1" x14ac:dyDescent="0.25">
      <c r="A111" t="s">
        <v>55</v>
      </c>
      <c r="B111" s="2">
        <v>45594</v>
      </c>
      <c r="C111" t="s">
        <v>15</v>
      </c>
      <c r="D111" t="s">
        <v>342</v>
      </c>
      <c r="E111" t="s">
        <v>306</v>
      </c>
      <c r="F111" t="s">
        <v>5</v>
      </c>
      <c r="G111">
        <v>6</v>
      </c>
      <c r="H111" s="32">
        <v>8.0670000000000002</v>
      </c>
      <c r="I111">
        <v>0</v>
      </c>
      <c r="J111">
        <v>0.48299999999999998</v>
      </c>
      <c r="K111">
        <v>155.023</v>
      </c>
      <c r="L111">
        <v>36.770000000000003</v>
      </c>
      <c r="M111">
        <v>7.5840000000000005</v>
      </c>
      <c r="N111">
        <v>278.86368000000004</v>
      </c>
      <c r="O111">
        <v>12</v>
      </c>
      <c r="P111">
        <v>12.918583333333332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12.918583333333332</v>
      </c>
    </row>
    <row r="112" spans="1:19" hidden="1" x14ac:dyDescent="0.25">
      <c r="A112" t="s">
        <v>55</v>
      </c>
      <c r="B112" s="2">
        <v>45595</v>
      </c>
      <c r="C112" t="s">
        <v>15</v>
      </c>
      <c r="D112" t="s">
        <v>342</v>
      </c>
      <c r="E112" t="s">
        <v>306</v>
      </c>
      <c r="F112" t="s">
        <v>5</v>
      </c>
      <c r="G112">
        <v>7</v>
      </c>
      <c r="H112" s="32">
        <v>8.8170000000000002</v>
      </c>
      <c r="I112">
        <v>0</v>
      </c>
      <c r="J112">
        <v>0.5</v>
      </c>
      <c r="K112">
        <v>148.03</v>
      </c>
      <c r="L112">
        <v>36.770000000000003</v>
      </c>
      <c r="M112">
        <v>8.3170000000000002</v>
      </c>
      <c r="N112">
        <v>305.81609000000003</v>
      </c>
      <c r="O112">
        <v>12</v>
      </c>
      <c r="P112">
        <v>12.335833333333333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12.335833333333333</v>
      </c>
    </row>
    <row r="113" spans="1:19" hidden="1" x14ac:dyDescent="0.25">
      <c r="A113" t="s">
        <v>55</v>
      </c>
      <c r="B113" s="2">
        <v>45596</v>
      </c>
      <c r="C113" t="s">
        <v>15</v>
      </c>
      <c r="D113" t="s">
        <v>342</v>
      </c>
      <c r="E113" t="s">
        <v>306</v>
      </c>
      <c r="F113" t="s">
        <v>5</v>
      </c>
      <c r="G113">
        <v>9</v>
      </c>
      <c r="H113" s="32">
        <v>8.5830000000000002</v>
      </c>
      <c r="I113">
        <v>1.7000000000000001E-2</v>
      </c>
      <c r="J113">
        <v>0.61699999999999999</v>
      </c>
      <c r="K113">
        <v>151.87799999999999</v>
      </c>
      <c r="L113">
        <v>36.770000000000003</v>
      </c>
      <c r="M113">
        <v>7.9660000000000002</v>
      </c>
      <c r="N113">
        <v>292.90982000000002</v>
      </c>
      <c r="O113">
        <v>12</v>
      </c>
      <c r="P113">
        <v>12.656499999999999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12.656499999999999</v>
      </c>
    </row>
    <row r="114" spans="1:19" hidden="1" x14ac:dyDescent="0.25">
      <c r="A114" t="s">
        <v>331</v>
      </c>
      <c r="B114" s="2">
        <v>45589</v>
      </c>
      <c r="C114" t="s">
        <v>15</v>
      </c>
      <c r="D114" t="s">
        <v>284</v>
      </c>
      <c r="E114" t="s">
        <v>213</v>
      </c>
      <c r="F114" t="s">
        <v>5</v>
      </c>
      <c r="G114">
        <v>10</v>
      </c>
      <c r="H114" s="32">
        <v>10.433</v>
      </c>
      <c r="I114">
        <v>0.33300000000000002</v>
      </c>
      <c r="J114">
        <v>0.51700000000000002</v>
      </c>
      <c r="K114">
        <v>210.583</v>
      </c>
      <c r="L114">
        <v>32.5</v>
      </c>
      <c r="M114">
        <v>9.9130000000000003</v>
      </c>
      <c r="N114">
        <v>322.17250000000001</v>
      </c>
      <c r="O114">
        <v>12</v>
      </c>
      <c r="P114">
        <v>17.548583333333333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17.548583333333333</v>
      </c>
    </row>
    <row r="115" spans="1:19" hidden="1" x14ac:dyDescent="0.25">
      <c r="A115" t="s">
        <v>734</v>
      </c>
      <c r="B115" s="2">
        <v>45589</v>
      </c>
      <c r="C115" t="s">
        <v>31</v>
      </c>
      <c r="D115" t="s">
        <v>358</v>
      </c>
      <c r="E115" t="s">
        <v>35</v>
      </c>
      <c r="F115" t="s">
        <v>5</v>
      </c>
      <c r="G115">
        <v>23</v>
      </c>
      <c r="H115" s="32">
        <v>10.6</v>
      </c>
      <c r="I115">
        <v>0.15</v>
      </c>
      <c r="J115">
        <v>0.53300000000000003</v>
      </c>
      <c r="K115">
        <v>157.75899999999999</v>
      </c>
      <c r="L115">
        <v>35</v>
      </c>
      <c r="M115">
        <v>10.067</v>
      </c>
      <c r="N115">
        <v>352.34500000000003</v>
      </c>
      <c r="O115">
        <v>12</v>
      </c>
      <c r="P115">
        <v>13.146583333333332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13.146583333333332</v>
      </c>
    </row>
    <row r="116" spans="1:19" hidden="1" x14ac:dyDescent="0.25">
      <c r="A116" t="s">
        <v>461</v>
      </c>
      <c r="B116" s="2">
        <v>45589</v>
      </c>
      <c r="C116" t="s">
        <v>15</v>
      </c>
      <c r="D116" t="s">
        <v>421</v>
      </c>
      <c r="E116" t="s">
        <v>290</v>
      </c>
      <c r="F116" t="s">
        <v>5</v>
      </c>
      <c r="G116">
        <v>8</v>
      </c>
      <c r="H116" s="32">
        <v>10.483000000000001</v>
      </c>
      <c r="I116">
        <v>0.33300000000000002</v>
      </c>
      <c r="J116">
        <v>0.5</v>
      </c>
      <c r="K116">
        <v>155.773</v>
      </c>
      <c r="L116">
        <v>32.5</v>
      </c>
      <c r="M116">
        <v>9.98</v>
      </c>
      <c r="N116">
        <v>324.35000000000002</v>
      </c>
      <c r="O116">
        <v>12</v>
      </c>
      <c r="P116">
        <v>12.981083333333332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12.981083333333332</v>
      </c>
    </row>
    <row r="117" spans="1:19" hidden="1" x14ac:dyDescent="0.25">
      <c r="A117" t="s">
        <v>59</v>
      </c>
      <c r="B117" s="2">
        <v>45590</v>
      </c>
      <c r="C117" t="s">
        <v>31</v>
      </c>
      <c r="D117" t="s">
        <v>361</v>
      </c>
      <c r="E117" t="s">
        <v>44</v>
      </c>
      <c r="F117" t="s">
        <v>5</v>
      </c>
      <c r="G117">
        <v>19</v>
      </c>
      <c r="H117" s="32">
        <v>8.1829999999999998</v>
      </c>
      <c r="I117">
        <v>0.68300000000000005</v>
      </c>
      <c r="J117">
        <v>0.51700000000000002</v>
      </c>
      <c r="K117">
        <v>118.61199999999999</v>
      </c>
      <c r="L117">
        <v>40</v>
      </c>
      <c r="M117">
        <v>7.3129999999999997</v>
      </c>
      <c r="N117">
        <v>292.52</v>
      </c>
      <c r="O117">
        <v>12</v>
      </c>
      <c r="P117">
        <v>9.8843333333333323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9.8843333333333323</v>
      </c>
    </row>
    <row r="118" spans="1:19" hidden="1" x14ac:dyDescent="0.25">
      <c r="A118" t="s">
        <v>370</v>
      </c>
      <c r="B118" s="2">
        <v>45590</v>
      </c>
      <c r="C118" t="s">
        <v>15</v>
      </c>
      <c r="D118" t="s">
        <v>353</v>
      </c>
      <c r="E118" t="s">
        <v>217</v>
      </c>
      <c r="F118" t="s">
        <v>5</v>
      </c>
      <c r="G118">
        <v>9</v>
      </c>
      <c r="H118" s="32">
        <v>10.15</v>
      </c>
      <c r="I118">
        <v>0</v>
      </c>
      <c r="J118">
        <v>8.3000000000000004E-2</v>
      </c>
      <c r="K118">
        <v>137.88300000000001</v>
      </c>
      <c r="L118">
        <v>32.5</v>
      </c>
      <c r="M118">
        <v>10.067</v>
      </c>
      <c r="N118">
        <v>327.17750000000001</v>
      </c>
      <c r="O118">
        <v>12</v>
      </c>
      <c r="P118">
        <v>11.490250000000001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11.490250000000001</v>
      </c>
    </row>
    <row r="119" spans="1:19" hidden="1" x14ac:dyDescent="0.25">
      <c r="A119" t="s">
        <v>392</v>
      </c>
      <c r="B119" s="2">
        <v>45590</v>
      </c>
      <c r="C119" t="s">
        <v>15</v>
      </c>
      <c r="D119" t="s">
        <v>618</v>
      </c>
      <c r="E119" t="s">
        <v>40</v>
      </c>
      <c r="F119" t="s">
        <v>5</v>
      </c>
      <c r="G119">
        <v>7</v>
      </c>
      <c r="H119" s="32">
        <v>10.683</v>
      </c>
      <c r="I119">
        <v>0</v>
      </c>
      <c r="J119">
        <v>0</v>
      </c>
      <c r="K119">
        <v>239.03200000000001</v>
      </c>
      <c r="L119">
        <v>32.5</v>
      </c>
      <c r="M119">
        <v>10.683</v>
      </c>
      <c r="N119">
        <v>347.19749999999999</v>
      </c>
      <c r="O119">
        <v>12</v>
      </c>
      <c r="P119">
        <v>19.919333333333334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19.919333333333334</v>
      </c>
    </row>
    <row r="120" spans="1:19" hidden="1" x14ac:dyDescent="0.25">
      <c r="A120" t="s">
        <v>392</v>
      </c>
      <c r="B120" s="2">
        <v>45590</v>
      </c>
      <c r="C120" t="s">
        <v>15</v>
      </c>
      <c r="D120" t="s">
        <v>666</v>
      </c>
      <c r="E120" t="s">
        <v>38</v>
      </c>
      <c r="F120" t="s">
        <v>26</v>
      </c>
      <c r="G120">
        <v>8</v>
      </c>
      <c r="H120" s="32">
        <v>10.483000000000001</v>
      </c>
      <c r="I120">
        <v>0</v>
      </c>
      <c r="J120">
        <v>0.5</v>
      </c>
      <c r="K120">
        <v>175.57</v>
      </c>
      <c r="L120">
        <v>29</v>
      </c>
      <c r="M120">
        <v>9.9830000000000005</v>
      </c>
      <c r="N120">
        <v>289.50700000000001</v>
      </c>
      <c r="O120">
        <v>19</v>
      </c>
      <c r="P120">
        <v>9.2405263157894737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9.2405263157894737</v>
      </c>
    </row>
    <row r="121" spans="1:19" hidden="1" x14ac:dyDescent="0.25">
      <c r="A121" t="s">
        <v>432</v>
      </c>
      <c r="B121" s="2">
        <v>45590</v>
      </c>
      <c r="C121" t="s">
        <v>15</v>
      </c>
      <c r="D121" t="s">
        <v>398</v>
      </c>
      <c r="E121" t="s">
        <v>27</v>
      </c>
      <c r="F121" t="s">
        <v>26</v>
      </c>
      <c r="G121">
        <v>6</v>
      </c>
      <c r="H121" s="32">
        <v>10.199999999999999</v>
      </c>
      <c r="I121">
        <v>0.183</v>
      </c>
      <c r="J121">
        <v>0.5</v>
      </c>
      <c r="K121">
        <v>136.285</v>
      </c>
      <c r="L121">
        <v>29</v>
      </c>
      <c r="M121">
        <v>9.6999999999999993</v>
      </c>
      <c r="N121">
        <v>281.29999999999995</v>
      </c>
      <c r="O121">
        <v>19</v>
      </c>
      <c r="P121">
        <v>7.172894736842105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7.172894736842105</v>
      </c>
    </row>
    <row r="122" spans="1:19" hidden="1" x14ac:dyDescent="0.25">
      <c r="A122" t="s">
        <v>56</v>
      </c>
      <c r="B122" s="2">
        <v>45590</v>
      </c>
      <c r="C122" t="s">
        <v>15</v>
      </c>
      <c r="D122" t="s">
        <v>285</v>
      </c>
      <c r="E122" t="s">
        <v>346</v>
      </c>
      <c r="F122" t="s">
        <v>5</v>
      </c>
      <c r="G122">
        <v>6</v>
      </c>
      <c r="H122" s="32">
        <v>9.3330000000000002</v>
      </c>
      <c r="I122">
        <v>0.183</v>
      </c>
      <c r="J122">
        <v>0.5</v>
      </c>
      <c r="K122">
        <v>126.97499999999999</v>
      </c>
      <c r="L122">
        <v>32.5</v>
      </c>
      <c r="M122">
        <v>8.8330000000000002</v>
      </c>
      <c r="N122">
        <v>287.07249999999999</v>
      </c>
      <c r="O122">
        <v>12</v>
      </c>
      <c r="P122">
        <v>10.581249999999999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10.581249999999999</v>
      </c>
    </row>
    <row r="123" spans="1:19" hidden="1" x14ac:dyDescent="0.25">
      <c r="A123" t="s">
        <v>336</v>
      </c>
      <c r="B123" s="2">
        <v>45590</v>
      </c>
      <c r="C123" t="s">
        <v>31</v>
      </c>
      <c r="D123" t="s">
        <v>357</v>
      </c>
      <c r="E123" t="s">
        <v>355</v>
      </c>
      <c r="F123" t="s">
        <v>5</v>
      </c>
      <c r="G123">
        <v>22</v>
      </c>
      <c r="H123" s="32">
        <v>11.75</v>
      </c>
      <c r="I123">
        <v>1.7000000000000001E-2</v>
      </c>
      <c r="J123">
        <v>0.56699999999999995</v>
      </c>
      <c r="K123">
        <v>151.161</v>
      </c>
      <c r="L123">
        <v>35</v>
      </c>
      <c r="M123">
        <v>11.183</v>
      </c>
      <c r="N123">
        <v>391.40499999999997</v>
      </c>
      <c r="O123">
        <v>12</v>
      </c>
      <c r="P123">
        <v>12.59675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12.59675</v>
      </c>
    </row>
    <row r="124" spans="1:19" hidden="1" x14ac:dyDescent="0.25">
      <c r="A124" t="s">
        <v>470</v>
      </c>
      <c r="B124" s="2">
        <v>45590</v>
      </c>
      <c r="C124" t="s">
        <v>15</v>
      </c>
      <c r="D124" t="s">
        <v>491</v>
      </c>
      <c r="E124" t="s">
        <v>28</v>
      </c>
      <c r="F124" t="s">
        <v>5</v>
      </c>
      <c r="G124">
        <v>12</v>
      </c>
      <c r="H124" s="32">
        <v>10.25</v>
      </c>
      <c r="I124">
        <v>0</v>
      </c>
      <c r="J124">
        <v>0.5</v>
      </c>
      <c r="K124">
        <v>204.50299999999999</v>
      </c>
      <c r="L124">
        <v>32.5</v>
      </c>
      <c r="M124">
        <v>9.75</v>
      </c>
      <c r="N124">
        <v>316.875</v>
      </c>
      <c r="O124">
        <v>12</v>
      </c>
      <c r="P124">
        <v>17.041916666666665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17.041916666666665</v>
      </c>
    </row>
    <row r="125" spans="1:19" hidden="1" x14ac:dyDescent="0.25">
      <c r="A125" t="s">
        <v>333</v>
      </c>
      <c r="B125" s="2">
        <v>45590</v>
      </c>
      <c r="C125" t="s">
        <v>31</v>
      </c>
      <c r="D125" t="s">
        <v>334</v>
      </c>
      <c r="E125" t="s">
        <v>36</v>
      </c>
      <c r="F125" t="s">
        <v>5</v>
      </c>
      <c r="G125">
        <v>18</v>
      </c>
      <c r="H125" s="32">
        <v>9.4499999999999993</v>
      </c>
      <c r="I125">
        <v>0.41699999999999998</v>
      </c>
      <c r="J125">
        <v>0.73299999999999998</v>
      </c>
      <c r="K125">
        <v>142.26400000000001</v>
      </c>
      <c r="L125">
        <v>35</v>
      </c>
      <c r="M125">
        <v>8.629999999999999</v>
      </c>
      <c r="N125">
        <v>302.04999999999995</v>
      </c>
      <c r="O125">
        <v>12</v>
      </c>
      <c r="P125">
        <v>11.855333333333334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11.855333333333334</v>
      </c>
    </row>
    <row r="126" spans="1:19" x14ac:dyDescent="0.25">
      <c r="A126" t="s">
        <v>444</v>
      </c>
      <c r="B126" s="2">
        <v>45590</v>
      </c>
      <c r="C126" t="s">
        <v>15</v>
      </c>
      <c r="D126" t="s">
        <v>415</v>
      </c>
      <c r="E126" t="s">
        <v>354</v>
      </c>
      <c r="F126" t="s">
        <v>5</v>
      </c>
      <c r="G126">
        <v>9</v>
      </c>
      <c r="H126" s="32">
        <v>10.067</v>
      </c>
      <c r="I126">
        <v>0.33300000000000002</v>
      </c>
      <c r="J126">
        <v>0.5</v>
      </c>
      <c r="K126">
        <v>148.929</v>
      </c>
      <c r="L126">
        <v>32.5</v>
      </c>
      <c r="M126">
        <v>9.5640000000000001</v>
      </c>
      <c r="N126">
        <v>310.83</v>
      </c>
      <c r="O126">
        <v>12</v>
      </c>
      <c r="P126">
        <v>12.41075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12.41075</v>
      </c>
    </row>
    <row r="127" spans="1:19" hidden="1" x14ac:dyDescent="0.25">
      <c r="A127" t="s">
        <v>582</v>
      </c>
      <c r="B127" s="2">
        <v>45590</v>
      </c>
      <c r="C127" t="s">
        <v>15</v>
      </c>
      <c r="D127" t="s">
        <v>542</v>
      </c>
      <c r="E127" t="s">
        <v>29</v>
      </c>
      <c r="F127" t="s">
        <v>26</v>
      </c>
      <c r="G127">
        <v>10</v>
      </c>
      <c r="H127" s="32">
        <v>9.7669999999999995</v>
      </c>
      <c r="I127">
        <v>0.25</v>
      </c>
      <c r="J127">
        <v>0.53300000000000003</v>
      </c>
      <c r="K127">
        <v>263.44900000000001</v>
      </c>
      <c r="L127">
        <v>29</v>
      </c>
      <c r="M127">
        <v>9.234</v>
      </c>
      <c r="N127">
        <v>267.786</v>
      </c>
      <c r="O127">
        <v>19</v>
      </c>
      <c r="P127">
        <v>13.865736842105264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13.865736842105264</v>
      </c>
    </row>
    <row r="128" spans="1:19" hidden="1" x14ac:dyDescent="0.25">
      <c r="A128" t="s">
        <v>698</v>
      </c>
      <c r="B128" s="2">
        <v>45590</v>
      </c>
      <c r="C128" t="s">
        <v>31</v>
      </c>
      <c r="D128" t="s">
        <v>359</v>
      </c>
      <c r="E128" t="s">
        <v>34</v>
      </c>
      <c r="F128" t="s">
        <v>5</v>
      </c>
      <c r="G128">
        <v>11</v>
      </c>
      <c r="H128" s="32">
        <v>10.016999999999999</v>
      </c>
      <c r="I128">
        <v>0</v>
      </c>
      <c r="J128">
        <v>0.56699999999999995</v>
      </c>
      <c r="K128">
        <v>149.38300000000001</v>
      </c>
      <c r="L128">
        <v>35</v>
      </c>
      <c r="M128">
        <v>9.4499999999999993</v>
      </c>
      <c r="N128">
        <v>330.75</v>
      </c>
      <c r="O128">
        <v>12</v>
      </c>
      <c r="P128">
        <v>12.448583333333334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12.448583333333334</v>
      </c>
    </row>
    <row r="129" spans="1:19" hidden="1" x14ac:dyDescent="0.25">
      <c r="A129" t="s">
        <v>390</v>
      </c>
      <c r="B129" s="2">
        <v>45590</v>
      </c>
      <c r="C129" t="s">
        <v>15</v>
      </c>
      <c r="D129" t="s">
        <v>369</v>
      </c>
      <c r="E129" t="s">
        <v>17</v>
      </c>
      <c r="F129" t="s">
        <v>5</v>
      </c>
      <c r="G129">
        <v>10</v>
      </c>
      <c r="H129" s="32">
        <v>10.5</v>
      </c>
      <c r="I129">
        <v>0.33300000000000002</v>
      </c>
      <c r="J129">
        <v>0.51700000000000002</v>
      </c>
      <c r="K129">
        <v>214.029</v>
      </c>
      <c r="L129">
        <v>32.5</v>
      </c>
      <c r="M129">
        <v>9.98</v>
      </c>
      <c r="N129">
        <v>324.35000000000002</v>
      </c>
      <c r="O129">
        <v>12</v>
      </c>
      <c r="P129">
        <v>17.835750000000001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17.835750000000001</v>
      </c>
    </row>
    <row r="130" spans="1:19" hidden="1" x14ac:dyDescent="0.25">
      <c r="A130" t="s">
        <v>406</v>
      </c>
      <c r="B130" s="2">
        <v>45590</v>
      </c>
      <c r="C130" t="s">
        <v>15</v>
      </c>
      <c r="D130" t="s">
        <v>385</v>
      </c>
      <c r="E130" t="s">
        <v>212</v>
      </c>
      <c r="F130" t="s">
        <v>26</v>
      </c>
      <c r="G130">
        <v>2</v>
      </c>
      <c r="H130" s="32">
        <v>5.3</v>
      </c>
      <c r="I130">
        <v>0</v>
      </c>
      <c r="J130">
        <v>0</v>
      </c>
      <c r="K130">
        <v>70.957999999999998</v>
      </c>
      <c r="L130">
        <v>29</v>
      </c>
      <c r="M130">
        <v>5.3</v>
      </c>
      <c r="N130">
        <v>153.69999999999999</v>
      </c>
      <c r="O130">
        <v>19</v>
      </c>
      <c r="P130">
        <v>3.7346315789473685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3.7346315789473685</v>
      </c>
    </row>
    <row r="131" spans="1:19" hidden="1" x14ac:dyDescent="0.25">
      <c r="A131" t="s">
        <v>60</v>
      </c>
      <c r="B131" s="2">
        <v>45590</v>
      </c>
      <c r="C131" t="s">
        <v>15</v>
      </c>
      <c r="D131" t="s">
        <v>561</v>
      </c>
      <c r="E131" t="s">
        <v>23</v>
      </c>
      <c r="F131" t="s">
        <v>5</v>
      </c>
      <c r="G131">
        <v>10</v>
      </c>
      <c r="H131" s="32">
        <v>10.382999999999999</v>
      </c>
      <c r="I131">
        <v>0.23300000000000001</v>
      </c>
      <c r="J131">
        <v>0.16700000000000001</v>
      </c>
      <c r="K131">
        <v>171.97300000000001</v>
      </c>
      <c r="L131">
        <v>32.5</v>
      </c>
      <c r="M131">
        <v>10.215999999999999</v>
      </c>
      <c r="N131">
        <v>332.02</v>
      </c>
      <c r="O131">
        <v>12</v>
      </c>
      <c r="P131">
        <v>14.331083333333334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14.331083333333334</v>
      </c>
    </row>
    <row r="132" spans="1:19" hidden="1" x14ac:dyDescent="0.25">
      <c r="A132" t="s">
        <v>55</v>
      </c>
      <c r="B132" s="2">
        <v>45597</v>
      </c>
      <c r="C132" t="s">
        <v>15</v>
      </c>
      <c r="D132" t="s">
        <v>342</v>
      </c>
      <c r="E132" t="s">
        <v>306</v>
      </c>
      <c r="F132" t="s">
        <v>5</v>
      </c>
      <c r="G132">
        <v>7</v>
      </c>
      <c r="H132" s="32">
        <v>8.5830000000000002</v>
      </c>
      <c r="I132">
        <v>0</v>
      </c>
      <c r="J132">
        <v>0.45</v>
      </c>
      <c r="K132">
        <v>160.11500000000001</v>
      </c>
      <c r="L132">
        <v>36.770000000000003</v>
      </c>
      <c r="M132">
        <v>8.1330000000000009</v>
      </c>
      <c r="N132">
        <v>299.05041000000006</v>
      </c>
      <c r="O132">
        <v>12</v>
      </c>
      <c r="P132">
        <v>13.342916666666667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2">
        <f>IFERROR(Hours_Working[[#This Row],[Gallon]],0)</f>
        <v>13.342916666666667</v>
      </c>
    </row>
    <row r="133" spans="1:19" hidden="1" x14ac:dyDescent="0.25">
      <c r="A133" t="s">
        <v>55</v>
      </c>
      <c r="B133" s="2">
        <v>45598</v>
      </c>
      <c r="C133" t="s">
        <v>15</v>
      </c>
      <c r="D133" t="s">
        <v>342</v>
      </c>
      <c r="E133" t="s">
        <v>306</v>
      </c>
      <c r="F133" t="s">
        <v>5</v>
      </c>
      <c r="G133">
        <v>7</v>
      </c>
      <c r="H133" s="32">
        <v>8.5830000000000002</v>
      </c>
      <c r="I133">
        <v>0</v>
      </c>
      <c r="J133">
        <v>0</v>
      </c>
      <c r="K133">
        <v>150.32499999999999</v>
      </c>
      <c r="L133">
        <v>36.770000000000003</v>
      </c>
      <c r="M133">
        <v>8.5830000000000002</v>
      </c>
      <c r="N133">
        <v>315.59691000000004</v>
      </c>
      <c r="O133">
        <v>12</v>
      </c>
      <c r="P133">
        <v>12.527083333333332</v>
      </c>
      <c r="Q133" t="s">
        <v>312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3">
        <f>IFERROR(Hours_Working[[#This Row],[Gallon]],0)</f>
        <v>12.527083333333332</v>
      </c>
    </row>
    <row r="134" spans="1:19" hidden="1" x14ac:dyDescent="0.25">
      <c r="A134" t="s">
        <v>55</v>
      </c>
      <c r="B134" s="2">
        <v>45589</v>
      </c>
      <c r="C134" t="s">
        <v>15</v>
      </c>
      <c r="D134" t="s">
        <v>473</v>
      </c>
      <c r="E134" t="s">
        <v>565</v>
      </c>
      <c r="F134" t="s">
        <v>5</v>
      </c>
      <c r="G134">
        <v>7</v>
      </c>
      <c r="H134" s="32">
        <v>8.6329999999999991</v>
      </c>
      <c r="I134">
        <v>0.9</v>
      </c>
      <c r="J134">
        <v>0.61699999999999999</v>
      </c>
      <c r="K134">
        <v>145.596</v>
      </c>
      <c r="L134">
        <v>36.770000000000003</v>
      </c>
      <c r="M134">
        <v>7.4459999999999988</v>
      </c>
      <c r="N134">
        <v>273.78942000000001</v>
      </c>
      <c r="O134">
        <v>12</v>
      </c>
      <c r="P134">
        <v>12.133000000000001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12.133000000000001</v>
      </c>
    </row>
    <row r="135" spans="1:19" hidden="1" x14ac:dyDescent="0.25">
      <c r="A135" t="s">
        <v>55</v>
      </c>
      <c r="B135" s="2">
        <v>45590</v>
      </c>
      <c r="C135" t="s">
        <v>15</v>
      </c>
      <c r="D135" t="s">
        <v>473</v>
      </c>
      <c r="E135" t="s">
        <v>565</v>
      </c>
      <c r="F135" t="s">
        <v>5</v>
      </c>
      <c r="G135">
        <v>6</v>
      </c>
      <c r="H135" s="32">
        <v>8.4329999999999998</v>
      </c>
      <c r="I135">
        <v>0</v>
      </c>
      <c r="J135">
        <v>0.53300000000000003</v>
      </c>
      <c r="K135">
        <v>143.84800000000001</v>
      </c>
      <c r="L135">
        <v>36.770000000000003</v>
      </c>
      <c r="M135">
        <v>7.8999999999999995</v>
      </c>
      <c r="N135">
        <v>290.483</v>
      </c>
      <c r="O135">
        <v>12</v>
      </c>
      <c r="P135">
        <v>11.987333333333334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11.987333333333334</v>
      </c>
    </row>
    <row r="136" spans="1:19" hidden="1" x14ac:dyDescent="0.25">
      <c r="A136" t="s">
        <v>55</v>
      </c>
      <c r="B136" s="2">
        <v>45593</v>
      </c>
      <c r="C136" t="s">
        <v>15</v>
      </c>
      <c r="D136" t="s">
        <v>473</v>
      </c>
      <c r="E136" t="s">
        <v>565</v>
      </c>
      <c r="F136" t="s">
        <v>5</v>
      </c>
      <c r="G136">
        <v>8</v>
      </c>
      <c r="H136" s="32">
        <v>8.9169999999999998</v>
      </c>
      <c r="I136">
        <v>0.433</v>
      </c>
      <c r="J136">
        <v>0.58299999999999996</v>
      </c>
      <c r="K136">
        <v>180.01400000000001</v>
      </c>
      <c r="L136">
        <v>36.770000000000003</v>
      </c>
      <c r="M136">
        <v>8.2309999999999999</v>
      </c>
      <c r="N136">
        <v>302.65387000000004</v>
      </c>
      <c r="O136">
        <v>12</v>
      </c>
      <c r="P136">
        <v>15.001166666666668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6">
        <f>IFERROR(Hours_Working[[#This Row],[Gallon]],0)</f>
        <v>15.001166666666668</v>
      </c>
    </row>
    <row r="137" spans="1:19" hidden="1" x14ac:dyDescent="0.25">
      <c r="A137" t="s">
        <v>55</v>
      </c>
      <c r="B137" s="2">
        <v>45594</v>
      </c>
      <c r="C137" t="s">
        <v>15</v>
      </c>
      <c r="D137" t="s">
        <v>473</v>
      </c>
      <c r="E137" t="s">
        <v>565</v>
      </c>
      <c r="F137" t="s">
        <v>5</v>
      </c>
      <c r="G137">
        <v>6</v>
      </c>
      <c r="H137" s="32">
        <v>8.5329999999999995</v>
      </c>
      <c r="I137">
        <v>0.61699999999999999</v>
      </c>
      <c r="J137">
        <v>0.61699999999999999</v>
      </c>
      <c r="K137">
        <v>104.196</v>
      </c>
      <c r="L137">
        <v>36.770000000000003</v>
      </c>
      <c r="M137">
        <v>7.6289999999999996</v>
      </c>
      <c r="N137">
        <v>280.51832999999999</v>
      </c>
      <c r="O137">
        <v>12</v>
      </c>
      <c r="P137">
        <v>8.6829999999999998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7">
        <f>IFERROR(Hours_Working[[#This Row],[Gallon]],0)</f>
        <v>8.6829999999999998</v>
      </c>
    </row>
    <row r="138" spans="1:19" hidden="1" x14ac:dyDescent="0.25">
      <c r="A138" t="s">
        <v>55</v>
      </c>
      <c r="B138" s="2">
        <v>45595</v>
      </c>
      <c r="C138" t="s">
        <v>15</v>
      </c>
      <c r="D138" t="s">
        <v>473</v>
      </c>
      <c r="E138" t="s">
        <v>565</v>
      </c>
      <c r="F138" t="s">
        <v>5</v>
      </c>
      <c r="G138">
        <v>6</v>
      </c>
      <c r="H138" s="32">
        <v>8.6829999999999998</v>
      </c>
      <c r="I138">
        <v>0.2</v>
      </c>
      <c r="J138">
        <v>0.51700000000000002</v>
      </c>
      <c r="K138">
        <v>179.245</v>
      </c>
      <c r="L138">
        <v>36.770000000000003</v>
      </c>
      <c r="M138">
        <v>8.1660000000000004</v>
      </c>
      <c r="N138">
        <v>300.26382000000007</v>
      </c>
      <c r="O138">
        <v>12</v>
      </c>
      <c r="P138">
        <v>14.937083333333334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8">
        <f>IFERROR(Hours_Working[[#This Row],[Gallon]],0)</f>
        <v>14.937083333333334</v>
      </c>
    </row>
    <row r="139" spans="1:19" hidden="1" x14ac:dyDescent="0.25">
      <c r="A139" t="s">
        <v>55</v>
      </c>
      <c r="B139" s="2">
        <v>45597</v>
      </c>
      <c r="C139" t="s">
        <v>15</v>
      </c>
      <c r="D139" t="s">
        <v>473</v>
      </c>
      <c r="E139" t="s">
        <v>565</v>
      </c>
      <c r="F139" t="s">
        <v>5</v>
      </c>
      <c r="G139">
        <v>8</v>
      </c>
      <c r="H139" s="32">
        <v>8.6</v>
      </c>
      <c r="I139">
        <v>0.55000000000000004</v>
      </c>
      <c r="J139">
        <v>0.433</v>
      </c>
      <c r="K139">
        <v>167.94</v>
      </c>
      <c r="L139">
        <v>36.770000000000003</v>
      </c>
      <c r="M139">
        <v>7.9469999999999992</v>
      </c>
      <c r="N139">
        <v>292.21118999999999</v>
      </c>
      <c r="O139">
        <v>12</v>
      </c>
      <c r="P139">
        <v>13.994999999999999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9">
        <f>IFERROR(Hours_Working[[#This Row],[Gallon]],0)</f>
        <v>13.994999999999999</v>
      </c>
    </row>
    <row r="140" spans="1:19" hidden="1" x14ac:dyDescent="0.25">
      <c r="A140" t="s">
        <v>55</v>
      </c>
      <c r="B140" s="2">
        <v>45587</v>
      </c>
      <c r="C140" t="s">
        <v>31</v>
      </c>
      <c r="D140" t="s">
        <v>431</v>
      </c>
      <c r="E140" t="s">
        <v>341</v>
      </c>
      <c r="F140" t="s">
        <v>19</v>
      </c>
      <c r="G140">
        <v>11</v>
      </c>
      <c r="H140" s="32">
        <v>8.5169999999999995</v>
      </c>
      <c r="I140">
        <v>0.35</v>
      </c>
      <c r="J140">
        <v>0.51700000000000002</v>
      </c>
      <c r="K140">
        <v>97.106999999999999</v>
      </c>
      <c r="L140">
        <v>42.02</v>
      </c>
      <c r="M140">
        <v>7.9799999999999995</v>
      </c>
      <c r="N140">
        <v>335.31959999999998</v>
      </c>
      <c r="O140">
        <v>7</v>
      </c>
      <c r="P140">
        <v>13.872428571428571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13.872428571428571</v>
      </c>
    </row>
    <row r="141" spans="1:19" hidden="1" x14ac:dyDescent="0.25">
      <c r="A141" t="s">
        <v>55</v>
      </c>
      <c r="B141" s="2">
        <v>45588</v>
      </c>
      <c r="C141" t="s">
        <v>31</v>
      </c>
      <c r="D141" t="s">
        <v>431</v>
      </c>
      <c r="E141" t="s">
        <v>341</v>
      </c>
      <c r="F141" t="s">
        <v>19</v>
      </c>
      <c r="G141">
        <v>9</v>
      </c>
      <c r="H141" s="32">
        <v>8.7170000000000005</v>
      </c>
      <c r="I141">
        <v>0.51700000000000002</v>
      </c>
      <c r="J141">
        <v>0.23300000000000001</v>
      </c>
      <c r="K141">
        <v>106.28100000000001</v>
      </c>
      <c r="L141">
        <v>42.02</v>
      </c>
      <c r="M141">
        <v>8.2970000000000006</v>
      </c>
      <c r="N141">
        <v>348.63994000000002</v>
      </c>
      <c r="O141">
        <v>7</v>
      </c>
      <c r="P141">
        <v>15.183000000000002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15.183000000000002</v>
      </c>
    </row>
    <row r="142" spans="1:19" hidden="1" x14ac:dyDescent="0.25">
      <c r="A142" t="s">
        <v>331</v>
      </c>
      <c r="B142" s="2">
        <v>45590</v>
      </c>
      <c r="C142" t="s">
        <v>15</v>
      </c>
      <c r="D142" t="s">
        <v>284</v>
      </c>
      <c r="E142" t="s">
        <v>213</v>
      </c>
      <c r="F142" t="s">
        <v>5</v>
      </c>
      <c r="G142">
        <v>8</v>
      </c>
      <c r="H142" s="32">
        <v>10.183</v>
      </c>
      <c r="I142">
        <v>0.3</v>
      </c>
      <c r="J142">
        <v>0.5</v>
      </c>
      <c r="K142">
        <v>208.61099999999999</v>
      </c>
      <c r="L142">
        <v>32.5</v>
      </c>
      <c r="M142">
        <v>9.6829999999999998</v>
      </c>
      <c r="N142">
        <v>314.69749999999999</v>
      </c>
      <c r="O142">
        <v>12</v>
      </c>
      <c r="P142">
        <v>17.384249999999998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17.384249999999998</v>
      </c>
    </row>
    <row r="143" spans="1:19" hidden="1" x14ac:dyDescent="0.25">
      <c r="A143" t="s">
        <v>734</v>
      </c>
      <c r="B143" s="2">
        <v>45590</v>
      </c>
      <c r="C143" t="s">
        <v>31</v>
      </c>
      <c r="D143" t="s">
        <v>358</v>
      </c>
      <c r="E143" t="s">
        <v>35</v>
      </c>
      <c r="F143" t="s">
        <v>5</v>
      </c>
      <c r="G143">
        <v>24</v>
      </c>
      <c r="H143" s="32">
        <v>9.9329999999999998</v>
      </c>
      <c r="I143">
        <v>0</v>
      </c>
      <c r="J143">
        <v>0.61699999999999999</v>
      </c>
      <c r="K143">
        <v>131.928</v>
      </c>
      <c r="L143">
        <v>35</v>
      </c>
      <c r="M143">
        <v>9.3159999999999989</v>
      </c>
      <c r="N143">
        <v>326.05999999999995</v>
      </c>
      <c r="O143">
        <v>12</v>
      </c>
      <c r="P143">
        <v>10.994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10.994</v>
      </c>
    </row>
    <row r="144" spans="1:19" hidden="1" x14ac:dyDescent="0.25">
      <c r="A144" t="s">
        <v>461</v>
      </c>
      <c r="B144" s="2">
        <v>45590</v>
      </c>
      <c r="C144" t="s">
        <v>15</v>
      </c>
      <c r="D144" t="s">
        <v>421</v>
      </c>
      <c r="E144" t="s">
        <v>290</v>
      </c>
      <c r="F144" t="s">
        <v>5</v>
      </c>
      <c r="G144">
        <v>9</v>
      </c>
      <c r="H144" s="32">
        <v>10.3</v>
      </c>
      <c r="I144">
        <v>0.16700000000000001</v>
      </c>
      <c r="J144">
        <v>0.5</v>
      </c>
      <c r="K144">
        <v>227.50899999999999</v>
      </c>
      <c r="L144">
        <v>32.5</v>
      </c>
      <c r="M144">
        <v>9.8000000000000007</v>
      </c>
      <c r="N144">
        <v>318.5</v>
      </c>
      <c r="O144">
        <v>12</v>
      </c>
      <c r="P144">
        <v>18.959083333333332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18.959083333333332</v>
      </c>
    </row>
    <row r="145" spans="1:19" hidden="1" x14ac:dyDescent="0.25">
      <c r="A145" t="s">
        <v>370</v>
      </c>
      <c r="B145" s="2">
        <v>45591</v>
      </c>
      <c r="C145" t="s">
        <v>15</v>
      </c>
      <c r="D145" t="s">
        <v>353</v>
      </c>
      <c r="E145" t="s">
        <v>217</v>
      </c>
      <c r="F145" t="s">
        <v>5</v>
      </c>
      <c r="G145">
        <v>10</v>
      </c>
      <c r="H145" s="32">
        <v>10.083</v>
      </c>
      <c r="I145">
        <v>0</v>
      </c>
      <c r="J145">
        <v>0.16700000000000001</v>
      </c>
      <c r="K145">
        <v>147.01</v>
      </c>
      <c r="L145">
        <v>34.5</v>
      </c>
      <c r="M145">
        <v>9.9160000000000004</v>
      </c>
      <c r="N145">
        <v>342.10200000000003</v>
      </c>
      <c r="O145">
        <v>12</v>
      </c>
      <c r="P145">
        <v>12.250833333333333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12.250833333333333</v>
      </c>
    </row>
    <row r="146" spans="1:19" hidden="1" x14ac:dyDescent="0.25">
      <c r="A146" t="s">
        <v>392</v>
      </c>
      <c r="B146" s="2">
        <v>45591</v>
      </c>
      <c r="C146" t="s">
        <v>15</v>
      </c>
      <c r="D146" t="s">
        <v>618</v>
      </c>
      <c r="E146" t="s">
        <v>40</v>
      </c>
      <c r="F146" t="s">
        <v>5</v>
      </c>
      <c r="G146">
        <v>1</v>
      </c>
      <c r="H146" s="32">
        <v>1</v>
      </c>
      <c r="I146">
        <v>0</v>
      </c>
      <c r="J146">
        <v>0</v>
      </c>
      <c r="K146">
        <v>8.4109999999999996</v>
      </c>
      <c r="L146">
        <v>34.5</v>
      </c>
      <c r="M146">
        <v>1</v>
      </c>
      <c r="N146">
        <v>34.5</v>
      </c>
      <c r="O146">
        <v>12</v>
      </c>
      <c r="P146">
        <v>0.70091666666666663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0.70091666666666663</v>
      </c>
    </row>
    <row r="147" spans="1:19" hidden="1" x14ac:dyDescent="0.25">
      <c r="A147" t="s">
        <v>392</v>
      </c>
      <c r="B147" s="2">
        <v>45591</v>
      </c>
      <c r="C147" t="s">
        <v>31</v>
      </c>
      <c r="D147" t="s">
        <v>618</v>
      </c>
      <c r="E147" t="s">
        <v>735</v>
      </c>
      <c r="F147" t="s">
        <v>5</v>
      </c>
      <c r="G147">
        <v>7</v>
      </c>
      <c r="H147" s="32">
        <v>9.6669999999999998</v>
      </c>
      <c r="I147">
        <v>0</v>
      </c>
      <c r="J147">
        <v>0.433</v>
      </c>
      <c r="K147">
        <v>100.989</v>
      </c>
      <c r="L147">
        <v>37</v>
      </c>
      <c r="M147">
        <v>9.234</v>
      </c>
      <c r="N147">
        <v>341.65800000000002</v>
      </c>
      <c r="O147">
        <v>12</v>
      </c>
      <c r="P147">
        <v>8.415750000000001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8.415750000000001</v>
      </c>
    </row>
    <row r="148" spans="1:19" hidden="1" x14ac:dyDescent="0.25">
      <c r="A148" t="s">
        <v>336</v>
      </c>
      <c r="B148" s="2">
        <v>45591</v>
      </c>
      <c r="C148" t="s">
        <v>31</v>
      </c>
      <c r="D148" t="s">
        <v>357</v>
      </c>
      <c r="E148" t="s">
        <v>355</v>
      </c>
      <c r="F148" t="s">
        <v>5</v>
      </c>
      <c r="G148">
        <v>8</v>
      </c>
      <c r="H148" s="32">
        <v>9.5169999999999995</v>
      </c>
      <c r="I148">
        <v>0.16700000000000001</v>
      </c>
      <c r="J148">
        <v>0.6</v>
      </c>
      <c r="K148">
        <v>98.117000000000004</v>
      </c>
      <c r="L148">
        <v>37</v>
      </c>
      <c r="M148">
        <v>8.9169999999999998</v>
      </c>
      <c r="N148">
        <v>329.92899999999997</v>
      </c>
      <c r="O148">
        <v>12</v>
      </c>
      <c r="P148">
        <v>8.1764166666666664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8.1764166666666664</v>
      </c>
    </row>
    <row r="149" spans="1:19" hidden="1" x14ac:dyDescent="0.25">
      <c r="A149" t="s">
        <v>333</v>
      </c>
      <c r="B149" s="2">
        <v>45591</v>
      </c>
      <c r="C149" t="s">
        <v>31</v>
      </c>
      <c r="D149" t="s">
        <v>334</v>
      </c>
      <c r="E149" t="s">
        <v>335</v>
      </c>
      <c r="F149" t="s">
        <v>5</v>
      </c>
      <c r="G149">
        <v>12</v>
      </c>
      <c r="H149" s="32">
        <v>9.9</v>
      </c>
      <c r="I149">
        <v>0.15</v>
      </c>
      <c r="J149">
        <v>0.5</v>
      </c>
      <c r="K149">
        <v>126.024</v>
      </c>
      <c r="L149">
        <v>37</v>
      </c>
      <c r="M149">
        <v>9.4</v>
      </c>
      <c r="N149">
        <v>347.8</v>
      </c>
      <c r="O149">
        <v>12</v>
      </c>
      <c r="P149">
        <v>10.502000000000001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10.502000000000001</v>
      </c>
    </row>
    <row r="150" spans="1:19" hidden="1" x14ac:dyDescent="0.25">
      <c r="A150" t="s">
        <v>406</v>
      </c>
      <c r="B150" s="2">
        <v>45591</v>
      </c>
      <c r="C150" t="s">
        <v>15</v>
      </c>
      <c r="D150" t="s">
        <v>385</v>
      </c>
      <c r="E150" t="s">
        <v>212</v>
      </c>
      <c r="F150" t="s">
        <v>26</v>
      </c>
      <c r="G150">
        <v>5</v>
      </c>
      <c r="H150" s="32">
        <v>10</v>
      </c>
      <c r="I150">
        <v>0.33300000000000002</v>
      </c>
      <c r="J150">
        <v>0.48299999999999998</v>
      </c>
      <c r="K150">
        <v>77.953999999999994</v>
      </c>
      <c r="L150">
        <v>31</v>
      </c>
      <c r="M150">
        <v>9.5139999999999993</v>
      </c>
      <c r="N150">
        <v>294.93399999999997</v>
      </c>
      <c r="O150">
        <v>19</v>
      </c>
      <c r="P150">
        <v>4.1028421052631572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4.1028421052631572</v>
      </c>
    </row>
    <row r="151" spans="1:19" hidden="1" x14ac:dyDescent="0.25">
      <c r="A151" t="s">
        <v>60</v>
      </c>
      <c r="B151" s="2">
        <v>45591</v>
      </c>
      <c r="C151" t="s">
        <v>15</v>
      </c>
      <c r="D151" t="s">
        <v>561</v>
      </c>
      <c r="E151" t="s">
        <v>23</v>
      </c>
      <c r="F151" t="s">
        <v>5</v>
      </c>
      <c r="G151">
        <v>7</v>
      </c>
      <c r="H151" s="32">
        <v>9.9329999999999998</v>
      </c>
      <c r="I151">
        <v>0.41699999999999998</v>
      </c>
      <c r="J151">
        <v>0</v>
      </c>
      <c r="K151">
        <v>153.96600000000001</v>
      </c>
      <c r="L151">
        <v>34.5</v>
      </c>
      <c r="M151">
        <v>9.8460000000000001</v>
      </c>
      <c r="N151">
        <v>339.68700000000001</v>
      </c>
      <c r="O151">
        <v>12</v>
      </c>
      <c r="P151">
        <v>12.830500000000001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12.830500000000001</v>
      </c>
    </row>
    <row r="152" spans="1:19" hidden="1" x14ac:dyDescent="0.25">
      <c r="A152" t="s">
        <v>55</v>
      </c>
      <c r="B152" s="2">
        <v>45590</v>
      </c>
      <c r="C152" t="s">
        <v>31</v>
      </c>
      <c r="D152" t="s">
        <v>431</v>
      </c>
      <c r="E152" t="s">
        <v>341</v>
      </c>
      <c r="F152" t="s">
        <v>19</v>
      </c>
      <c r="G152">
        <v>4</v>
      </c>
      <c r="H152" s="32">
        <v>6.5830000000000002</v>
      </c>
      <c r="I152">
        <v>0.46700000000000003</v>
      </c>
      <c r="J152">
        <v>0.46700000000000003</v>
      </c>
      <c r="K152">
        <v>64.191999999999993</v>
      </c>
      <c r="L152">
        <v>42.02</v>
      </c>
      <c r="M152">
        <v>5.9790000000000001</v>
      </c>
      <c r="N152">
        <v>251.23758000000004</v>
      </c>
      <c r="O152">
        <v>7</v>
      </c>
      <c r="P152">
        <v>9.170285714285713</v>
      </c>
      <c r="Q152" t="s">
        <v>192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9.170285714285713</v>
      </c>
    </row>
    <row r="153" spans="1:19" hidden="1" x14ac:dyDescent="0.25">
      <c r="A153" t="s">
        <v>55</v>
      </c>
      <c r="B153" s="2">
        <v>45591</v>
      </c>
      <c r="C153" t="s">
        <v>31</v>
      </c>
      <c r="D153" t="s">
        <v>431</v>
      </c>
      <c r="E153" t="s">
        <v>341</v>
      </c>
      <c r="F153" t="s">
        <v>19</v>
      </c>
      <c r="G153">
        <v>5</v>
      </c>
      <c r="H153" s="32">
        <v>8.9</v>
      </c>
      <c r="I153">
        <v>0.36699999999999999</v>
      </c>
      <c r="J153">
        <v>0.61699999999999999</v>
      </c>
      <c r="K153">
        <v>68.480999999999995</v>
      </c>
      <c r="L153">
        <v>42.02</v>
      </c>
      <c r="M153">
        <v>8.2460000000000004</v>
      </c>
      <c r="N153">
        <v>346.49692000000005</v>
      </c>
      <c r="O153">
        <v>7</v>
      </c>
      <c r="P153">
        <v>9.7829999999999995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9.7829999999999995</v>
      </c>
    </row>
    <row r="154" spans="1:19" hidden="1" x14ac:dyDescent="0.25">
      <c r="A154" t="s">
        <v>55</v>
      </c>
      <c r="B154" s="2">
        <v>45592</v>
      </c>
      <c r="C154" t="s">
        <v>31</v>
      </c>
      <c r="D154" t="s">
        <v>431</v>
      </c>
      <c r="E154" t="s">
        <v>341</v>
      </c>
      <c r="F154" t="s">
        <v>19</v>
      </c>
      <c r="G154">
        <v>5</v>
      </c>
      <c r="H154" s="32">
        <v>9.1829999999999998</v>
      </c>
      <c r="I154">
        <v>0.15</v>
      </c>
      <c r="J154">
        <v>1</v>
      </c>
      <c r="K154">
        <v>84.759</v>
      </c>
      <c r="L154">
        <v>42.02</v>
      </c>
      <c r="M154">
        <v>8.1829999999999998</v>
      </c>
      <c r="N154">
        <v>343.84966000000003</v>
      </c>
      <c r="O154">
        <v>7</v>
      </c>
      <c r="P154">
        <v>12.108428571428572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12.108428571428572</v>
      </c>
    </row>
    <row r="155" spans="1:19" hidden="1" x14ac:dyDescent="0.25">
      <c r="A155" t="s">
        <v>55</v>
      </c>
      <c r="B155" s="2">
        <v>45594</v>
      </c>
      <c r="C155" t="s">
        <v>31</v>
      </c>
      <c r="D155" t="s">
        <v>431</v>
      </c>
      <c r="E155" t="s">
        <v>341</v>
      </c>
      <c r="F155" t="s">
        <v>19</v>
      </c>
      <c r="G155">
        <v>11</v>
      </c>
      <c r="H155" s="32">
        <v>9</v>
      </c>
      <c r="I155">
        <v>0.55000000000000004</v>
      </c>
      <c r="J155">
        <v>0.73299999999999998</v>
      </c>
      <c r="K155">
        <v>98.043000000000006</v>
      </c>
      <c r="L155">
        <v>42.02</v>
      </c>
      <c r="M155">
        <v>8.0470000000000006</v>
      </c>
      <c r="N155">
        <v>338.13494000000003</v>
      </c>
      <c r="O155">
        <v>7</v>
      </c>
      <c r="P155">
        <v>14.006142857142859</v>
      </c>
      <c r="Q155" t="s">
        <v>192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14.006142857142859</v>
      </c>
    </row>
    <row r="156" spans="1:19" hidden="1" x14ac:dyDescent="0.25">
      <c r="A156" t="s">
        <v>331</v>
      </c>
      <c r="B156" s="2">
        <v>45591</v>
      </c>
      <c r="C156" t="s">
        <v>15</v>
      </c>
      <c r="D156" t="s">
        <v>284</v>
      </c>
      <c r="E156" t="s">
        <v>213</v>
      </c>
      <c r="F156" t="s">
        <v>5</v>
      </c>
      <c r="G156">
        <v>5</v>
      </c>
      <c r="H156" s="32">
        <v>10.199999999999999</v>
      </c>
      <c r="I156">
        <v>0.16700000000000001</v>
      </c>
      <c r="J156">
        <v>0.51700000000000002</v>
      </c>
      <c r="K156">
        <v>153.26</v>
      </c>
      <c r="L156">
        <v>34.5</v>
      </c>
      <c r="M156">
        <v>9.6829999999999998</v>
      </c>
      <c r="N156">
        <v>334.06349999999998</v>
      </c>
      <c r="O156">
        <v>12</v>
      </c>
      <c r="P156">
        <v>12.771666666666667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12.771666666666667</v>
      </c>
    </row>
    <row r="157" spans="1:19" hidden="1" x14ac:dyDescent="0.25">
      <c r="A157" t="s">
        <v>461</v>
      </c>
      <c r="B157" s="2">
        <v>45591</v>
      </c>
      <c r="C157" t="s">
        <v>15</v>
      </c>
      <c r="D157" t="s">
        <v>421</v>
      </c>
      <c r="E157" t="s">
        <v>290</v>
      </c>
      <c r="F157" t="s">
        <v>5</v>
      </c>
      <c r="G157">
        <v>5</v>
      </c>
      <c r="H157" s="32">
        <v>10.5</v>
      </c>
      <c r="I157">
        <v>0.33300000000000002</v>
      </c>
      <c r="J157">
        <v>0.5</v>
      </c>
      <c r="K157">
        <v>141.59</v>
      </c>
      <c r="L157">
        <v>35</v>
      </c>
      <c r="M157">
        <v>9.9969999999999999</v>
      </c>
      <c r="N157">
        <v>349.89499999999998</v>
      </c>
      <c r="O157">
        <v>12</v>
      </c>
      <c r="P157">
        <v>11.799166666666666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11.799166666666666</v>
      </c>
    </row>
    <row r="158" spans="1:19" hidden="1" x14ac:dyDescent="0.25">
      <c r="A158" t="s">
        <v>336</v>
      </c>
      <c r="B158" s="2">
        <v>45592</v>
      </c>
      <c r="C158" t="s">
        <v>31</v>
      </c>
      <c r="D158" t="s">
        <v>357</v>
      </c>
      <c r="E158" t="s">
        <v>355</v>
      </c>
      <c r="F158" t="s">
        <v>5</v>
      </c>
      <c r="G158">
        <v>3</v>
      </c>
      <c r="H158" s="32">
        <v>5.3170000000000002</v>
      </c>
      <c r="I158">
        <v>0</v>
      </c>
      <c r="J158">
        <v>0</v>
      </c>
      <c r="K158">
        <v>70.597999999999999</v>
      </c>
      <c r="L158">
        <v>37</v>
      </c>
      <c r="M158">
        <v>5.3170000000000002</v>
      </c>
      <c r="N158">
        <v>196.72900000000001</v>
      </c>
      <c r="O158">
        <v>12</v>
      </c>
      <c r="P158">
        <v>5.8831666666666669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5.8831666666666669</v>
      </c>
    </row>
    <row r="159" spans="1:19" hidden="1" x14ac:dyDescent="0.25">
      <c r="A159" t="s">
        <v>333</v>
      </c>
      <c r="B159" s="2">
        <v>45592</v>
      </c>
      <c r="C159" t="s">
        <v>31</v>
      </c>
      <c r="D159" t="s">
        <v>334</v>
      </c>
      <c r="E159" t="s">
        <v>335</v>
      </c>
      <c r="F159" t="s">
        <v>5</v>
      </c>
      <c r="G159">
        <v>6</v>
      </c>
      <c r="H159" s="32">
        <v>8.7829999999999995</v>
      </c>
      <c r="I159">
        <v>0.15</v>
      </c>
      <c r="J159">
        <v>0</v>
      </c>
      <c r="K159">
        <v>54.109000000000002</v>
      </c>
      <c r="L159">
        <v>37</v>
      </c>
      <c r="M159">
        <v>8.7829999999999995</v>
      </c>
      <c r="N159">
        <v>324.971</v>
      </c>
      <c r="O159">
        <v>12</v>
      </c>
      <c r="P159">
        <v>4.5090833333333338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4.5090833333333338</v>
      </c>
    </row>
    <row r="160" spans="1:19" hidden="1" x14ac:dyDescent="0.25">
      <c r="A160" t="s">
        <v>55</v>
      </c>
      <c r="B160" s="2">
        <v>45595</v>
      </c>
      <c r="C160" t="s">
        <v>31</v>
      </c>
      <c r="D160" t="s">
        <v>431</v>
      </c>
      <c r="E160" t="s">
        <v>341</v>
      </c>
      <c r="F160" t="s">
        <v>19</v>
      </c>
      <c r="G160">
        <v>9</v>
      </c>
      <c r="H160" s="32">
        <v>9.9499999999999993</v>
      </c>
      <c r="I160">
        <v>0.28299999999999997</v>
      </c>
      <c r="J160">
        <v>0.3</v>
      </c>
      <c r="K160">
        <v>94.015000000000001</v>
      </c>
      <c r="L160">
        <v>42.02</v>
      </c>
      <c r="M160">
        <v>9.6499999999999986</v>
      </c>
      <c r="N160">
        <v>405.49299999999999</v>
      </c>
      <c r="O160">
        <v>7</v>
      </c>
      <c r="P160">
        <v>13.430714285714286</v>
      </c>
      <c r="Q160" t="s">
        <v>192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13.430714285714286</v>
      </c>
    </row>
    <row r="161" spans="1:19" hidden="1" x14ac:dyDescent="0.25">
      <c r="A161" t="s">
        <v>55</v>
      </c>
      <c r="B161" s="2">
        <v>45597</v>
      </c>
      <c r="C161" t="s">
        <v>31</v>
      </c>
      <c r="D161" t="s">
        <v>431</v>
      </c>
      <c r="E161" t="s">
        <v>341</v>
      </c>
      <c r="F161" t="s">
        <v>19</v>
      </c>
      <c r="G161">
        <v>5</v>
      </c>
      <c r="H161" s="32">
        <v>7.9829999999999997</v>
      </c>
      <c r="I161">
        <v>0.2</v>
      </c>
      <c r="J161">
        <v>0.91700000000000004</v>
      </c>
      <c r="K161">
        <v>68.025999999999996</v>
      </c>
      <c r="L161">
        <v>42.02</v>
      </c>
      <c r="M161">
        <v>7.0659999999999998</v>
      </c>
      <c r="N161">
        <v>296.91332</v>
      </c>
      <c r="O161">
        <v>7</v>
      </c>
      <c r="P161">
        <v>9.718</v>
      </c>
      <c r="Q161" t="s">
        <v>192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9.718</v>
      </c>
    </row>
    <row r="162" spans="1:19" hidden="1" x14ac:dyDescent="0.25">
      <c r="A162" t="s">
        <v>55</v>
      </c>
      <c r="B162" s="2">
        <v>45598</v>
      </c>
      <c r="C162" t="s">
        <v>31</v>
      </c>
      <c r="D162" t="s">
        <v>431</v>
      </c>
      <c r="E162" t="s">
        <v>341</v>
      </c>
      <c r="F162" t="s">
        <v>19</v>
      </c>
      <c r="G162">
        <v>8</v>
      </c>
      <c r="H162" s="32">
        <v>9.8170000000000002</v>
      </c>
      <c r="I162">
        <v>0.3</v>
      </c>
      <c r="J162">
        <v>0.35</v>
      </c>
      <c r="K162">
        <v>81.03</v>
      </c>
      <c r="L162">
        <v>42.02</v>
      </c>
      <c r="M162">
        <v>9.4670000000000005</v>
      </c>
      <c r="N162">
        <v>397.80334000000005</v>
      </c>
      <c r="O162">
        <v>7</v>
      </c>
      <c r="P162">
        <v>11.575714285714286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11.575714285714286</v>
      </c>
    </row>
    <row r="163" spans="1:19" hidden="1" x14ac:dyDescent="0.25">
      <c r="A163" t="s">
        <v>55</v>
      </c>
      <c r="B163" s="2">
        <v>45599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8.8000000000000007</v>
      </c>
      <c r="I163">
        <v>0.5</v>
      </c>
      <c r="J163">
        <v>0.5</v>
      </c>
      <c r="K163">
        <v>47.377000000000002</v>
      </c>
      <c r="L163">
        <v>42.02</v>
      </c>
      <c r="M163">
        <v>8.1300000000000008</v>
      </c>
      <c r="N163">
        <v>341.62260000000003</v>
      </c>
      <c r="O163">
        <v>7</v>
      </c>
      <c r="P163">
        <v>6.7681428571428572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6.7681428571428572</v>
      </c>
    </row>
    <row r="164" spans="1:19" hidden="1" x14ac:dyDescent="0.25">
      <c r="A164" t="s">
        <v>55</v>
      </c>
      <c r="B164" s="2">
        <v>45589</v>
      </c>
      <c r="C164" t="s">
        <v>15</v>
      </c>
      <c r="D164" t="s">
        <v>307</v>
      </c>
      <c r="E164" t="s">
        <v>291</v>
      </c>
      <c r="F164" t="s">
        <v>5</v>
      </c>
      <c r="G164">
        <v>7</v>
      </c>
      <c r="H164" s="32">
        <v>7.9829999999999997</v>
      </c>
      <c r="I164">
        <v>0</v>
      </c>
      <c r="J164">
        <v>0.51700000000000002</v>
      </c>
      <c r="K164">
        <v>170.19300000000001</v>
      </c>
      <c r="L164">
        <v>36.770000000000003</v>
      </c>
      <c r="M164">
        <v>7.4659999999999993</v>
      </c>
      <c r="N164">
        <v>274.52481999999998</v>
      </c>
      <c r="O164">
        <v>12</v>
      </c>
      <c r="P164">
        <v>14.18275</v>
      </c>
      <c r="Q164" t="s">
        <v>192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14.18275</v>
      </c>
    </row>
    <row r="165" spans="1:19" hidden="1" x14ac:dyDescent="0.25">
      <c r="A165" t="s">
        <v>55</v>
      </c>
      <c r="B165" s="2">
        <v>45592</v>
      </c>
      <c r="C165" t="s">
        <v>15</v>
      </c>
      <c r="D165" t="s">
        <v>307</v>
      </c>
      <c r="E165" t="s">
        <v>291</v>
      </c>
      <c r="F165" t="s">
        <v>5</v>
      </c>
      <c r="G165">
        <v>7</v>
      </c>
      <c r="H165" s="32">
        <v>9.2330000000000005</v>
      </c>
      <c r="I165">
        <v>0</v>
      </c>
      <c r="J165">
        <v>0.433</v>
      </c>
      <c r="K165">
        <v>200.953</v>
      </c>
      <c r="L165">
        <v>36.770000000000003</v>
      </c>
      <c r="M165">
        <v>8.8000000000000007</v>
      </c>
      <c r="N165">
        <v>323.57600000000008</v>
      </c>
      <c r="O165">
        <v>12</v>
      </c>
      <c r="P165">
        <v>16.746083333333335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16.746083333333335</v>
      </c>
    </row>
    <row r="166" spans="1:19" hidden="1" x14ac:dyDescent="0.25">
      <c r="A166" t="s">
        <v>331</v>
      </c>
      <c r="B166" s="2">
        <v>45592</v>
      </c>
      <c r="C166" t="s">
        <v>15</v>
      </c>
      <c r="D166" t="s">
        <v>284</v>
      </c>
      <c r="E166" t="s">
        <v>213</v>
      </c>
      <c r="F166" t="s">
        <v>5</v>
      </c>
      <c r="G166">
        <v>7</v>
      </c>
      <c r="H166" s="32">
        <v>10.083</v>
      </c>
      <c r="I166">
        <v>0.38300000000000001</v>
      </c>
      <c r="J166">
        <v>0.56699999999999995</v>
      </c>
      <c r="K166">
        <v>198.40100000000001</v>
      </c>
      <c r="L166">
        <v>34.5</v>
      </c>
      <c r="M166">
        <v>9.463000000000001</v>
      </c>
      <c r="N166">
        <v>326.47350000000006</v>
      </c>
      <c r="O166">
        <v>12</v>
      </c>
      <c r="P166">
        <v>16.533416666666668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16.533416666666668</v>
      </c>
    </row>
    <row r="167" spans="1:19" hidden="1" x14ac:dyDescent="0.25">
      <c r="A167" t="s">
        <v>59</v>
      </c>
      <c r="B167" s="2">
        <v>45593</v>
      </c>
      <c r="C167" t="s">
        <v>31</v>
      </c>
      <c r="D167" t="s">
        <v>361</v>
      </c>
      <c r="E167" t="s">
        <v>44</v>
      </c>
      <c r="F167" t="s">
        <v>5</v>
      </c>
      <c r="G167">
        <v>19</v>
      </c>
      <c r="H167" s="32">
        <v>8.2829999999999995</v>
      </c>
      <c r="I167">
        <v>0.58299999999999996</v>
      </c>
      <c r="J167">
        <v>0.53300000000000003</v>
      </c>
      <c r="K167">
        <v>90.960999999999999</v>
      </c>
      <c r="L167">
        <v>40</v>
      </c>
      <c r="M167">
        <v>7.4969999999999999</v>
      </c>
      <c r="N167">
        <v>299.88</v>
      </c>
      <c r="O167">
        <v>12</v>
      </c>
      <c r="P167">
        <v>7.5800833333333335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7.5800833333333335</v>
      </c>
    </row>
    <row r="168" spans="1:19" hidden="1" x14ac:dyDescent="0.25">
      <c r="A168" t="s">
        <v>392</v>
      </c>
      <c r="B168" s="2">
        <v>45593</v>
      </c>
      <c r="C168" t="s">
        <v>15</v>
      </c>
      <c r="D168" t="s">
        <v>618</v>
      </c>
      <c r="E168" t="s">
        <v>40</v>
      </c>
      <c r="F168" t="s">
        <v>5</v>
      </c>
      <c r="G168">
        <v>8</v>
      </c>
      <c r="H168" s="32">
        <v>10.617000000000001</v>
      </c>
      <c r="I168">
        <v>0</v>
      </c>
      <c r="J168">
        <v>0.5</v>
      </c>
      <c r="K168">
        <v>262.61500000000001</v>
      </c>
      <c r="L168">
        <v>32.5</v>
      </c>
      <c r="M168">
        <v>10.117000000000001</v>
      </c>
      <c r="N168">
        <v>328.80250000000001</v>
      </c>
      <c r="O168">
        <v>12</v>
      </c>
      <c r="P168">
        <v>21.884583333333335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21.884583333333335</v>
      </c>
    </row>
    <row r="169" spans="1:19" hidden="1" x14ac:dyDescent="0.25">
      <c r="A169" t="s">
        <v>392</v>
      </c>
      <c r="B169" s="2">
        <v>45593</v>
      </c>
      <c r="C169" t="s">
        <v>15</v>
      </c>
      <c r="D169" t="s">
        <v>666</v>
      </c>
      <c r="E169" t="s">
        <v>38</v>
      </c>
      <c r="F169" t="s">
        <v>26</v>
      </c>
      <c r="G169">
        <v>16</v>
      </c>
      <c r="H169" s="32">
        <v>10.617000000000001</v>
      </c>
      <c r="I169">
        <v>0</v>
      </c>
      <c r="J169">
        <v>0.5</v>
      </c>
      <c r="K169">
        <v>170.596</v>
      </c>
      <c r="L169">
        <v>29</v>
      </c>
      <c r="M169">
        <v>10.117000000000001</v>
      </c>
      <c r="N169">
        <v>293.39300000000003</v>
      </c>
      <c r="O169">
        <v>19</v>
      </c>
      <c r="P169">
        <v>8.9787368421052633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8.9787368421052633</v>
      </c>
    </row>
    <row r="170" spans="1:19" hidden="1" x14ac:dyDescent="0.25">
      <c r="A170" t="s">
        <v>432</v>
      </c>
      <c r="B170" s="2">
        <v>45593</v>
      </c>
      <c r="C170" t="s">
        <v>15</v>
      </c>
      <c r="D170" t="s">
        <v>398</v>
      </c>
      <c r="E170" t="s">
        <v>27</v>
      </c>
      <c r="F170" t="s">
        <v>26</v>
      </c>
      <c r="G170">
        <v>7</v>
      </c>
      <c r="H170" s="32">
        <v>10.3</v>
      </c>
      <c r="I170">
        <v>0.35</v>
      </c>
      <c r="J170">
        <v>0.48299999999999998</v>
      </c>
      <c r="K170">
        <v>180.88900000000001</v>
      </c>
      <c r="L170">
        <v>29</v>
      </c>
      <c r="M170">
        <v>9.7970000000000006</v>
      </c>
      <c r="N170">
        <v>284.113</v>
      </c>
      <c r="O170">
        <v>19</v>
      </c>
      <c r="P170">
        <v>9.5204736842105273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9.5204736842105273</v>
      </c>
    </row>
    <row r="171" spans="1:19" hidden="1" x14ac:dyDescent="0.25">
      <c r="A171" t="s">
        <v>56</v>
      </c>
      <c r="B171" s="2">
        <v>45593</v>
      </c>
      <c r="C171" t="s">
        <v>15</v>
      </c>
      <c r="D171" t="s">
        <v>286</v>
      </c>
      <c r="E171" t="s">
        <v>345</v>
      </c>
      <c r="F171" t="s">
        <v>5</v>
      </c>
      <c r="G171">
        <v>6</v>
      </c>
      <c r="H171" s="32">
        <v>8.3170000000000002</v>
      </c>
      <c r="I171">
        <v>0</v>
      </c>
      <c r="J171">
        <v>0</v>
      </c>
      <c r="K171">
        <v>182.12899999999999</v>
      </c>
      <c r="L171">
        <v>32.5</v>
      </c>
      <c r="M171">
        <v>8.3170000000000002</v>
      </c>
      <c r="N171">
        <v>270.30250000000001</v>
      </c>
      <c r="O171">
        <v>12</v>
      </c>
      <c r="P171">
        <v>15.177416666666666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15.177416666666666</v>
      </c>
    </row>
    <row r="172" spans="1:19" hidden="1" x14ac:dyDescent="0.25">
      <c r="A172" t="s">
        <v>56</v>
      </c>
      <c r="B172" s="2">
        <v>45593</v>
      </c>
      <c r="C172" t="s">
        <v>15</v>
      </c>
      <c r="D172" t="s">
        <v>285</v>
      </c>
      <c r="E172" t="s">
        <v>346</v>
      </c>
      <c r="F172" t="s">
        <v>5</v>
      </c>
      <c r="G172">
        <v>8</v>
      </c>
      <c r="H172" s="32">
        <v>9.6329999999999991</v>
      </c>
      <c r="I172">
        <v>0.25</v>
      </c>
      <c r="J172">
        <v>0.56699999999999995</v>
      </c>
      <c r="K172">
        <v>225.732</v>
      </c>
      <c r="L172">
        <v>32.5</v>
      </c>
      <c r="M172">
        <v>9.0659999999999989</v>
      </c>
      <c r="N172">
        <v>294.64499999999998</v>
      </c>
      <c r="O172">
        <v>12</v>
      </c>
      <c r="P172">
        <v>18.811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18.811</v>
      </c>
    </row>
    <row r="173" spans="1:19" hidden="1" x14ac:dyDescent="0.25">
      <c r="A173" t="s">
        <v>336</v>
      </c>
      <c r="B173" s="2">
        <v>45593</v>
      </c>
      <c r="C173" t="s">
        <v>31</v>
      </c>
      <c r="D173" t="s">
        <v>357</v>
      </c>
      <c r="E173" t="s">
        <v>355</v>
      </c>
      <c r="F173" t="s">
        <v>5</v>
      </c>
      <c r="G173">
        <v>19</v>
      </c>
      <c r="H173" s="32">
        <v>8.1669999999999998</v>
      </c>
      <c r="I173">
        <v>0.35</v>
      </c>
      <c r="J173">
        <v>0.51700000000000002</v>
      </c>
      <c r="K173">
        <v>119.38800000000001</v>
      </c>
      <c r="L173">
        <v>35</v>
      </c>
      <c r="M173">
        <v>7.63</v>
      </c>
      <c r="N173">
        <v>267.05</v>
      </c>
      <c r="O173">
        <v>12</v>
      </c>
      <c r="P173">
        <v>9.9489999999999998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9.9489999999999998</v>
      </c>
    </row>
    <row r="174" spans="1:19" hidden="1" x14ac:dyDescent="0.25">
      <c r="A174" t="s">
        <v>470</v>
      </c>
      <c r="B174" s="2">
        <v>45593</v>
      </c>
      <c r="C174" t="s">
        <v>15</v>
      </c>
      <c r="D174" t="s">
        <v>491</v>
      </c>
      <c r="E174" t="s">
        <v>28</v>
      </c>
      <c r="F174" t="s">
        <v>5</v>
      </c>
      <c r="G174">
        <v>9</v>
      </c>
      <c r="H174" s="32">
        <v>10.683</v>
      </c>
      <c r="I174">
        <v>0.28299999999999997</v>
      </c>
      <c r="J174">
        <v>0.5</v>
      </c>
      <c r="K174">
        <v>215.40899999999999</v>
      </c>
      <c r="L174">
        <v>32.5</v>
      </c>
      <c r="M174">
        <v>10.183</v>
      </c>
      <c r="N174">
        <v>330.94749999999999</v>
      </c>
      <c r="O174">
        <v>12</v>
      </c>
      <c r="P174">
        <v>17.950749999999999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17.950749999999999</v>
      </c>
    </row>
    <row r="175" spans="1:19" hidden="1" x14ac:dyDescent="0.25">
      <c r="A175" t="s">
        <v>333</v>
      </c>
      <c r="B175" s="2">
        <v>45593</v>
      </c>
      <c r="C175" t="s">
        <v>31</v>
      </c>
      <c r="D175" t="s">
        <v>334</v>
      </c>
      <c r="E175" t="s">
        <v>335</v>
      </c>
      <c r="F175" t="s">
        <v>5</v>
      </c>
      <c r="G175">
        <v>12</v>
      </c>
      <c r="H175" s="32">
        <v>9.2669999999999995</v>
      </c>
      <c r="I175">
        <v>0.33300000000000002</v>
      </c>
      <c r="J175">
        <v>0.5</v>
      </c>
      <c r="K175">
        <v>123.044</v>
      </c>
      <c r="L175">
        <v>35</v>
      </c>
      <c r="M175">
        <v>8.7639999999999993</v>
      </c>
      <c r="N175">
        <v>306.73999999999995</v>
      </c>
      <c r="O175">
        <v>12</v>
      </c>
      <c r="P175">
        <v>10.253666666666666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10.253666666666666</v>
      </c>
    </row>
    <row r="176" spans="1:19" hidden="1" x14ac:dyDescent="0.25">
      <c r="A176" t="s">
        <v>333</v>
      </c>
      <c r="B176" s="2">
        <v>45593</v>
      </c>
      <c r="C176" t="s">
        <v>31</v>
      </c>
      <c r="D176" t="s">
        <v>334</v>
      </c>
      <c r="E176" t="s">
        <v>36</v>
      </c>
      <c r="F176" t="s">
        <v>5</v>
      </c>
      <c r="G176">
        <v>16</v>
      </c>
      <c r="H176" s="32">
        <v>9.4169999999999998</v>
      </c>
      <c r="I176">
        <v>0.33300000000000002</v>
      </c>
      <c r="J176">
        <v>1</v>
      </c>
      <c r="K176">
        <v>120.08499999999999</v>
      </c>
      <c r="L176">
        <v>35</v>
      </c>
      <c r="M176">
        <v>8.4139999999999997</v>
      </c>
      <c r="N176">
        <v>294.49</v>
      </c>
      <c r="O176">
        <v>12</v>
      </c>
      <c r="P176">
        <v>10.007083333333332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10.007083333333332</v>
      </c>
    </row>
    <row r="177" spans="1:19" x14ac:dyDescent="0.25">
      <c r="A177" t="s">
        <v>444</v>
      </c>
      <c r="B177" s="2">
        <v>45593</v>
      </c>
      <c r="C177" t="s">
        <v>15</v>
      </c>
      <c r="D177" t="s">
        <v>415</v>
      </c>
      <c r="E177" t="s">
        <v>25</v>
      </c>
      <c r="F177" t="s">
        <v>5</v>
      </c>
      <c r="G177">
        <v>4</v>
      </c>
      <c r="H177" s="32">
        <v>4</v>
      </c>
      <c r="I177">
        <v>0</v>
      </c>
      <c r="J177">
        <v>0</v>
      </c>
      <c r="K177">
        <v>98.658000000000001</v>
      </c>
      <c r="L177">
        <v>32.5</v>
      </c>
      <c r="M177">
        <v>4</v>
      </c>
      <c r="N177">
        <v>130</v>
      </c>
      <c r="O177">
        <v>12</v>
      </c>
      <c r="P177">
        <v>8.2215000000000007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8.2215000000000007</v>
      </c>
    </row>
    <row r="178" spans="1:19" x14ac:dyDescent="0.25">
      <c r="A178" t="s">
        <v>444</v>
      </c>
      <c r="B178" s="2">
        <v>45593</v>
      </c>
      <c r="C178" t="s">
        <v>15</v>
      </c>
      <c r="D178" t="s">
        <v>415</v>
      </c>
      <c r="E178" t="s">
        <v>354</v>
      </c>
      <c r="F178" t="s">
        <v>5</v>
      </c>
      <c r="G178">
        <v>5</v>
      </c>
      <c r="H178" s="32">
        <v>6.2670000000000003</v>
      </c>
      <c r="I178">
        <v>0.16700000000000001</v>
      </c>
      <c r="J178">
        <v>0.5</v>
      </c>
      <c r="K178">
        <v>146.88800000000001</v>
      </c>
      <c r="L178">
        <v>32.5</v>
      </c>
      <c r="M178">
        <v>5.7670000000000003</v>
      </c>
      <c r="N178">
        <v>187.42750000000001</v>
      </c>
      <c r="O178">
        <v>12</v>
      </c>
      <c r="P178">
        <v>12.240666666666668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12.240666666666668</v>
      </c>
    </row>
    <row r="179" spans="1:19" hidden="1" x14ac:dyDescent="0.25">
      <c r="A179" t="s">
        <v>582</v>
      </c>
      <c r="B179" s="2">
        <v>45593</v>
      </c>
      <c r="C179" t="s">
        <v>15</v>
      </c>
      <c r="D179" t="s">
        <v>542</v>
      </c>
      <c r="E179" t="s">
        <v>29</v>
      </c>
      <c r="F179" t="s">
        <v>26</v>
      </c>
      <c r="G179">
        <v>10</v>
      </c>
      <c r="H179" s="32">
        <v>9.1170000000000009</v>
      </c>
      <c r="I179">
        <v>0.61699999999999999</v>
      </c>
      <c r="J179">
        <v>0.53300000000000003</v>
      </c>
      <c r="K179">
        <v>231.47499999999999</v>
      </c>
      <c r="L179">
        <v>29</v>
      </c>
      <c r="M179">
        <v>8.2970000000000006</v>
      </c>
      <c r="N179">
        <v>240.61300000000003</v>
      </c>
      <c r="O179">
        <v>19</v>
      </c>
      <c r="P179">
        <v>12.182894736842105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12.182894736842105</v>
      </c>
    </row>
    <row r="180" spans="1:19" hidden="1" x14ac:dyDescent="0.25">
      <c r="A180" t="s">
        <v>698</v>
      </c>
      <c r="B180" s="2">
        <v>45593</v>
      </c>
      <c r="C180" t="s">
        <v>31</v>
      </c>
      <c r="D180" t="s">
        <v>359</v>
      </c>
      <c r="E180" t="s">
        <v>34</v>
      </c>
      <c r="F180" t="s">
        <v>5</v>
      </c>
      <c r="G180">
        <v>13</v>
      </c>
      <c r="H180" s="32">
        <v>10.3</v>
      </c>
      <c r="I180">
        <v>0</v>
      </c>
      <c r="J180">
        <v>0.41699999999999998</v>
      </c>
      <c r="K180">
        <v>138.18600000000001</v>
      </c>
      <c r="L180">
        <v>35</v>
      </c>
      <c r="M180">
        <v>9.8830000000000009</v>
      </c>
      <c r="N180">
        <v>345.90500000000003</v>
      </c>
      <c r="O180">
        <v>12</v>
      </c>
      <c r="P180">
        <v>11.515500000000001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11.515500000000001</v>
      </c>
    </row>
    <row r="181" spans="1:19" hidden="1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hidden="1" x14ac:dyDescent="0.25">
      <c r="A182" t="s">
        <v>406</v>
      </c>
      <c r="B182" s="2">
        <v>45593</v>
      </c>
      <c r="C182" t="s">
        <v>15</v>
      </c>
      <c r="D182" t="s">
        <v>385</v>
      </c>
      <c r="E182" t="s">
        <v>212</v>
      </c>
      <c r="F182" t="s">
        <v>26</v>
      </c>
      <c r="G182">
        <v>8</v>
      </c>
      <c r="H182" s="32">
        <v>10.233000000000001</v>
      </c>
      <c r="I182">
        <v>0.35</v>
      </c>
      <c r="J182">
        <v>0.5</v>
      </c>
      <c r="K182">
        <v>0</v>
      </c>
      <c r="L182">
        <v>29</v>
      </c>
      <c r="M182">
        <v>9.713000000000001</v>
      </c>
      <c r="N182">
        <v>281.67700000000002</v>
      </c>
      <c r="O182">
        <v>19</v>
      </c>
      <c r="P182">
        <v>0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0</v>
      </c>
    </row>
    <row r="183" spans="1:19" hidden="1" x14ac:dyDescent="0.25">
      <c r="A183" t="s">
        <v>60</v>
      </c>
      <c r="B183" s="2">
        <v>45593</v>
      </c>
      <c r="C183" t="s">
        <v>15</v>
      </c>
      <c r="D183" t="s">
        <v>561</v>
      </c>
      <c r="E183" t="s">
        <v>23</v>
      </c>
      <c r="F183" t="s">
        <v>5</v>
      </c>
      <c r="G183">
        <v>8</v>
      </c>
      <c r="H183" s="32">
        <v>10.467000000000001</v>
      </c>
      <c r="I183">
        <v>0.16700000000000001</v>
      </c>
      <c r="J183">
        <v>0</v>
      </c>
      <c r="K183">
        <v>243.054</v>
      </c>
      <c r="L183">
        <v>32.5</v>
      </c>
      <c r="M183">
        <v>10.467000000000001</v>
      </c>
      <c r="N183">
        <v>340.17750000000001</v>
      </c>
      <c r="O183">
        <v>12</v>
      </c>
      <c r="P183">
        <v>20.2545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20.2545</v>
      </c>
    </row>
    <row r="184" spans="1:19" hidden="1" x14ac:dyDescent="0.25">
      <c r="A184" t="s">
        <v>581</v>
      </c>
      <c r="B184" s="2">
        <v>45593</v>
      </c>
      <c r="C184" t="s">
        <v>15</v>
      </c>
      <c r="D184" t="s">
        <v>563</v>
      </c>
      <c r="E184" t="s">
        <v>564</v>
      </c>
      <c r="F184" t="s">
        <v>5</v>
      </c>
      <c r="G184">
        <v>14</v>
      </c>
      <c r="H184" s="32">
        <v>10.050000000000001</v>
      </c>
      <c r="I184">
        <v>0.35</v>
      </c>
      <c r="J184">
        <v>0.5</v>
      </c>
      <c r="K184">
        <v>167.20699999999999</v>
      </c>
      <c r="L184">
        <v>32.5</v>
      </c>
      <c r="M184">
        <v>9.5300000000000011</v>
      </c>
      <c r="N184">
        <v>309.72500000000002</v>
      </c>
      <c r="O184">
        <v>12</v>
      </c>
      <c r="P184">
        <v>13.933916666666667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13.933916666666667</v>
      </c>
    </row>
    <row r="185" spans="1:19" hidden="1" x14ac:dyDescent="0.25">
      <c r="A185" t="s">
        <v>55</v>
      </c>
      <c r="B185" s="2">
        <v>45596</v>
      </c>
      <c r="C185" t="s">
        <v>15</v>
      </c>
      <c r="D185" t="s">
        <v>307</v>
      </c>
      <c r="E185" t="s">
        <v>291</v>
      </c>
      <c r="F185" t="s">
        <v>5</v>
      </c>
      <c r="G185">
        <v>8</v>
      </c>
      <c r="H185" s="32">
        <v>8.8670000000000009</v>
      </c>
      <c r="I185">
        <v>0.183</v>
      </c>
      <c r="J185">
        <v>0.81699999999999995</v>
      </c>
      <c r="K185">
        <v>146.32900000000001</v>
      </c>
      <c r="L185">
        <v>36.770000000000003</v>
      </c>
      <c r="M185">
        <v>8.0500000000000007</v>
      </c>
      <c r="N185">
        <v>295.99850000000004</v>
      </c>
      <c r="O185">
        <v>12</v>
      </c>
      <c r="P185">
        <v>12.194083333333333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12.194083333333333</v>
      </c>
    </row>
    <row r="186" spans="1:19" hidden="1" x14ac:dyDescent="0.25">
      <c r="A186" t="s">
        <v>55</v>
      </c>
      <c r="B186" s="2">
        <v>45598</v>
      </c>
      <c r="C186" t="s">
        <v>15</v>
      </c>
      <c r="D186" t="s">
        <v>307</v>
      </c>
      <c r="E186" t="s">
        <v>291</v>
      </c>
      <c r="F186" t="s">
        <v>5</v>
      </c>
      <c r="G186">
        <v>6</v>
      </c>
      <c r="H186" s="32">
        <v>9.0830000000000002</v>
      </c>
      <c r="I186">
        <v>0.15</v>
      </c>
      <c r="J186">
        <v>0.48299999999999998</v>
      </c>
      <c r="K186">
        <v>167.922</v>
      </c>
      <c r="L186">
        <v>36.770000000000003</v>
      </c>
      <c r="M186">
        <v>8.6</v>
      </c>
      <c r="N186">
        <v>316.22200000000004</v>
      </c>
      <c r="O186">
        <v>12</v>
      </c>
      <c r="P186">
        <v>13.993499999999999</v>
      </c>
      <c r="Q186" t="s">
        <v>312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13.993499999999999</v>
      </c>
    </row>
    <row r="187" spans="1:19" hidden="1" x14ac:dyDescent="0.25">
      <c r="A187" t="s">
        <v>55</v>
      </c>
      <c r="B187" s="2">
        <v>45599</v>
      </c>
      <c r="C187" t="s">
        <v>15</v>
      </c>
      <c r="D187" t="s">
        <v>307</v>
      </c>
      <c r="E187" t="s">
        <v>291</v>
      </c>
      <c r="F187" t="s">
        <v>5</v>
      </c>
      <c r="G187">
        <v>5</v>
      </c>
      <c r="H187" s="32">
        <v>9.2829999999999995</v>
      </c>
      <c r="I187">
        <v>0.317</v>
      </c>
      <c r="J187">
        <v>0.5</v>
      </c>
      <c r="K187">
        <v>205.601</v>
      </c>
      <c r="L187">
        <v>36.770000000000003</v>
      </c>
      <c r="M187">
        <v>8.7829999999999995</v>
      </c>
      <c r="N187">
        <v>322.95091000000002</v>
      </c>
      <c r="O187">
        <v>12</v>
      </c>
      <c r="P187">
        <v>17.133416666666665</v>
      </c>
      <c r="Q187" t="s">
        <v>312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17.133416666666665</v>
      </c>
    </row>
    <row r="188" spans="1:19" hidden="1" x14ac:dyDescent="0.25">
      <c r="A188" t="s">
        <v>55</v>
      </c>
      <c r="B188" s="2">
        <v>45586</v>
      </c>
      <c r="C188" t="s">
        <v>31</v>
      </c>
      <c r="D188" t="s">
        <v>360</v>
      </c>
      <c r="E188" t="s">
        <v>41</v>
      </c>
      <c r="F188" t="s">
        <v>19</v>
      </c>
      <c r="G188">
        <v>8</v>
      </c>
      <c r="H188" s="32">
        <v>8.7170000000000005</v>
      </c>
      <c r="I188">
        <v>0.41699999999999998</v>
      </c>
      <c r="J188">
        <v>0.48299999999999998</v>
      </c>
      <c r="K188">
        <v>94.611000000000004</v>
      </c>
      <c r="L188">
        <v>42.02</v>
      </c>
      <c r="M188">
        <v>8.1470000000000002</v>
      </c>
      <c r="N188">
        <v>342.33694000000003</v>
      </c>
      <c r="O188">
        <v>7</v>
      </c>
      <c r="P188">
        <v>13.515857142857143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8">
        <f>IFERROR(Hours_Working[[#This Row],[Gallon]],0)</f>
        <v>13.515857142857143</v>
      </c>
    </row>
    <row r="189" spans="1:19" hidden="1" x14ac:dyDescent="0.25">
      <c r="A189" t="s">
        <v>55</v>
      </c>
      <c r="B189" s="2">
        <v>45588</v>
      </c>
      <c r="C189" t="s">
        <v>31</v>
      </c>
      <c r="D189" t="s">
        <v>360</v>
      </c>
      <c r="E189" t="s">
        <v>41</v>
      </c>
      <c r="F189" t="s">
        <v>19</v>
      </c>
      <c r="G189">
        <v>11</v>
      </c>
      <c r="H189" s="32">
        <v>8.7669999999999995</v>
      </c>
      <c r="I189">
        <v>0.23300000000000001</v>
      </c>
      <c r="J189">
        <v>0.45</v>
      </c>
      <c r="K189">
        <v>106.71899999999999</v>
      </c>
      <c r="L189">
        <v>42.02</v>
      </c>
      <c r="M189">
        <v>8.3170000000000002</v>
      </c>
      <c r="N189">
        <v>349.48034000000001</v>
      </c>
      <c r="O189">
        <v>7</v>
      </c>
      <c r="P189">
        <v>15.245571428571427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9">
        <f>IFERROR(Hours_Working[[#This Row],[Gallon]],0)</f>
        <v>15.245571428571427</v>
      </c>
    </row>
    <row r="190" spans="1:19" hidden="1" x14ac:dyDescent="0.25">
      <c r="A190" t="s">
        <v>55</v>
      </c>
      <c r="B190" s="2">
        <v>45590</v>
      </c>
      <c r="C190" t="s">
        <v>31</v>
      </c>
      <c r="D190" t="s">
        <v>360</v>
      </c>
      <c r="E190" t="s">
        <v>41</v>
      </c>
      <c r="F190" t="s">
        <v>19</v>
      </c>
      <c r="G190">
        <v>12</v>
      </c>
      <c r="H190" s="32">
        <v>9.1829999999999998</v>
      </c>
      <c r="I190">
        <v>0.16700000000000001</v>
      </c>
      <c r="J190">
        <v>0.36699999999999999</v>
      </c>
      <c r="K190">
        <v>139.798</v>
      </c>
      <c r="L190">
        <v>42.02</v>
      </c>
      <c r="M190">
        <v>8.8159999999999989</v>
      </c>
      <c r="N190">
        <v>370.44831999999997</v>
      </c>
      <c r="O190">
        <v>7</v>
      </c>
      <c r="P190">
        <v>19.971142857142858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19.971142857142858</v>
      </c>
    </row>
    <row r="191" spans="1:19" hidden="1" x14ac:dyDescent="0.25">
      <c r="A191" t="s">
        <v>55</v>
      </c>
      <c r="B191" s="2">
        <v>45592</v>
      </c>
      <c r="C191" t="s">
        <v>31</v>
      </c>
      <c r="D191" t="s">
        <v>360</v>
      </c>
      <c r="E191" t="s">
        <v>340</v>
      </c>
      <c r="F191" t="s">
        <v>19</v>
      </c>
      <c r="G191">
        <v>9</v>
      </c>
      <c r="H191" s="32">
        <v>8.3000000000000007</v>
      </c>
      <c r="I191">
        <v>0.183</v>
      </c>
      <c r="J191">
        <v>0.38300000000000001</v>
      </c>
      <c r="K191">
        <v>76.819000000000003</v>
      </c>
      <c r="L191">
        <v>42.02</v>
      </c>
      <c r="M191">
        <v>7.9170000000000007</v>
      </c>
      <c r="N191">
        <v>332.67234000000008</v>
      </c>
      <c r="O191">
        <v>7</v>
      </c>
      <c r="P191">
        <v>10.974142857142857</v>
      </c>
      <c r="Q191" t="s">
        <v>312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10.974142857142857</v>
      </c>
    </row>
    <row r="192" spans="1:19" hidden="1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hidden="1" x14ac:dyDescent="0.25">
      <c r="A193" t="s">
        <v>59</v>
      </c>
      <c r="B193" s="2">
        <v>45594</v>
      </c>
      <c r="C193" t="s">
        <v>31</v>
      </c>
      <c r="D193" t="s">
        <v>361</v>
      </c>
      <c r="E193" t="s">
        <v>44</v>
      </c>
      <c r="F193" t="s">
        <v>5</v>
      </c>
      <c r="G193">
        <v>20</v>
      </c>
      <c r="H193" s="32">
        <v>8.3330000000000002</v>
      </c>
      <c r="I193">
        <v>0.45</v>
      </c>
      <c r="J193">
        <v>0.35</v>
      </c>
      <c r="K193">
        <v>87.372</v>
      </c>
      <c r="L193">
        <v>40</v>
      </c>
      <c r="M193">
        <v>7.8630000000000004</v>
      </c>
      <c r="N193">
        <v>314.52000000000004</v>
      </c>
      <c r="O193">
        <v>12</v>
      </c>
      <c r="P193">
        <v>7.2809999999999997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7.2809999999999997</v>
      </c>
    </row>
    <row r="194" spans="1:19" hidden="1" x14ac:dyDescent="0.25">
      <c r="A194" t="s">
        <v>370</v>
      </c>
      <c r="B194" s="2">
        <v>45594</v>
      </c>
      <c r="C194" t="s">
        <v>15</v>
      </c>
      <c r="D194" t="s">
        <v>353</v>
      </c>
      <c r="E194" t="s">
        <v>217</v>
      </c>
      <c r="F194" t="s">
        <v>5</v>
      </c>
      <c r="G194">
        <v>8</v>
      </c>
      <c r="H194" s="32">
        <v>10.083</v>
      </c>
      <c r="I194">
        <v>0</v>
      </c>
      <c r="J194">
        <v>0</v>
      </c>
      <c r="K194">
        <v>178.53399999999999</v>
      </c>
      <c r="L194">
        <v>32.5</v>
      </c>
      <c r="M194">
        <v>10.083</v>
      </c>
      <c r="N194">
        <v>327.69749999999999</v>
      </c>
      <c r="O194">
        <v>12</v>
      </c>
      <c r="P194">
        <v>14.877833333333333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14.877833333333333</v>
      </c>
    </row>
    <row r="195" spans="1:19" hidden="1" x14ac:dyDescent="0.25">
      <c r="A195" t="s">
        <v>392</v>
      </c>
      <c r="B195" s="2">
        <v>45594</v>
      </c>
      <c r="C195" t="s">
        <v>15</v>
      </c>
      <c r="D195" t="s">
        <v>368</v>
      </c>
      <c r="E195" t="s">
        <v>38</v>
      </c>
      <c r="F195" t="s">
        <v>26</v>
      </c>
      <c r="G195">
        <v>11</v>
      </c>
      <c r="H195" s="32">
        <v>10.467000000000001</v>
      </c>
      <c r="I195">
        <v>0</v>
      </c>
      <c r="J195">
        <v>0.5</v>
      </c>
      <c r="K195">
        <v>170.697</v>
      </c>
      <c r="L195">
        <v>29</v>
      </c>
      <c r="M195">
        <v>9.9670000000000005</v>
      </c>
      <c r="N195">
        <v>289.04300000000001</v>
      </c>
      <c r="O195">
        <v>19</v>
      </c>
      <c r="P195">
        <v>8.9840526315789475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8.9840526315789475</v>
      </c>
    </row>
    <row r="196" spans="1:19" hidden="1" x14ac:dyDescent="0.25">
      <c r="A196" t="s">
        <v>392</v>
      </c>
      <c r="B196" s="2">
        <v>45594</v>
      </c>
      <c r="C196" t="s">
        <v>15</v>
      </c>
      <c r="D196" t="s">
        <v>618</v>
      </c>
      <c r="E196" t="s">
        <v>40</v>
      </c>
      <c r="F196" t="s">
        <v>5</v>
      </c>
      <c r="G196">
        <v>10</v>
      </c>
      <c r="H196" s="32">
        <v>10.417</v>
      </c>
      <c r="I196">
        <v>0</v>
      </c>
      <c r="J196">
        <v>0.48299999999999998</v>
      </c>
      <c r="K196">
        <v>152.577</v>
      </c>
      <c r="L196">
        <v>32.5</v>
      </c>
      <c r="M196">
        <v>9.9339999999999993</v>
      </c>
      <c r="N196">
        <v>322.85499999999996</v>
      </c>
      <c r="O196">
        <v>12</v>
      </c>
      <c r="P196">
        <v>12.71475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12.71475</v>
      </c>
    </row>
    <row r="197" spans="1:19" hidden="1" x14ac:dyDescent="0.25">
      <c r="A197" t="s">
        <v>432</v>
      </c>
      <c r="B197" s="2">
        <v>45594</v>
      </c>
      <c r="C197" t="s">
        <v>15</v>
      </c>
      <c r="D197" t="s">
        <v>398</v>
      </c>
      <c r="E197" t="s">
        <v>27</v>
      </c>
      <c r="F197" t="s">
        <v>26</v>
      </c>
      <c r="G197">
        <v>7</v>
      </c>
      <c r="H197" s="32">
        <v>10.132999999999999</v>
      </c>
      <c r="I197">
        <v>0.35</v>
      </c>
      <c r="J197">
        <v>0.51700000000000002</v>
      </c>
      <c r="K197">
        <v>163.482</v>
      </c>
      <c r="L197">
        <v>29</v>
      </c>
      <c r="M197">
        <v>9.5960000000000001</v>
      </c>
      <c r="N197">
        <v>278.28399999999999</v>
      </c>
      <c r="O197">
        <v>19</v>
      </c>
      <c r="P197">
        <v>8.6043157894736844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8.6043157894736844</v>
      </c>
    </row>
    <row r="198" spans="1:19" hidden="1" x14ac:dyDescent="0.25">
      <c r="A198" t="s">
        <v>56</v>
      </c>
      <c r="B198" s="2">
        <v>45594</v>
      </c>
      <c r="C198" t="s">
        <v>15</v>
      </c>
      <c r="D198" t="s">
        <v>286</v>
      </c>
      <c r="E198" t="s">
        <v>345</v>
      </c>
      <c r="F198" t="s">
        <v>5</v>
      </c>
      <c r="G198">
        <v>8</v>
      </c>
      <c r="H198" s="32">
        <v>8.0830000000000002</v>
      </c>
      <c r="I198">
        <v>0</v>
      </c>
      <c r="J198">
        <v>0</v>
      </c>
      <c r="K198">
        <v>140.69800000000001</v>
      </c>
      <c r="L198">
        <v>32.5</v>
      </c>
      <c r="M198">
        <v>8.0830000000000002</v>
      </c>
      <c r="N198">
        <v>262.69749999999999</v>
      </c>
      <c r="O198">
        <v>12</v>
      </c>
      <c r="P198">
        <v>11.724833333333335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11.724833333333335</v>
      </c>
    </row>
    <row r="199" spans="1:19" hidden="1" x14ac:dyDescent="0.25">
      <c r="A199" t="s">
        <v>56</v>
      </c>
      <c r="B199" s="2">
        <v>45594</v>
      </c>
      <c r="C199" t="s">
        <v>15</v>
      </c>
      <c r="D199" t="s">
        <v>285</v>
      </c>
      <c r="E199" t="s">
        <v>346</v>
      </c>
      <c r="F199" t="s">
        <v>5</v>
      </c>
      <c r="G199">
        <v>7</v>
      </c>
      <c r="H199" s="32">
        <v>9.4830000000000005</v>
      </c>
      <c r="I199">
        <v>0.16700000000000001</v>
      </c>
      <c r="J199">
        <v>0.35</v>
      </c>
      <c r="K199">
        <v>173.96299999999999</v>
      </c>
      <c r="L199">
        <v>32.5</v>
      </c>
      <c r="M199">
        <v>9.1330000000000009</v>
      </c>
      <c r="N199">
        <v>296.82250000000005</v>
      </c>
      <c r="O199">
        <v>12</v>
      </c>
      <c r="P199">
        <v>14.496916666666666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14.496916666666666</v>
      </c>
    </row>
    <row r="200" spans="1:19" hidden="1" x14ac:dyDescent="0.25">
      <c r="A200" t="s">
        <v>336</v>
      </c>
      <c r="B200" s="2">
        <v>45594</v>
      </c>
      <c r="C200" t="s">
        <v>31</v>
      </c>
      <c r="D200" t="s">
        <v>357</v>
      </c>
      <c r="E200" t="s">
        <v>355</v>
      </c>
      <c r="F200" t="s">
        <v>5</v>
      </c>
      <c r="G200">
        <v>20</v>
      </c>
      <c r="H200" s="32">
        <v>8.4830000000000005</v>
      </c>
      <c r="I200">
        <v>0.36699999999999999</v>
      </c>
      <c r="J200">
        <v>0.51700000000000002</v>
      </c>
      <c r="K200">
        <v>146.76300000000001</v>
      </c>
      <c r="L200">
        <v>35</v>
      </c>
      <c r="M200">
        <v>7.9290000000000003</v>
      </c>
      <c r="N200">
        <v>277.51499999999999</v>
      </c>
      <c r="O200">
        <v>12</v>
      </c>
      <c r="P200">
        <v>12.23025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12.23025</v>
      </c>
    </row>
    <row r="201" spans="1:19" hidden="1" x14ac:dyDescent="0.25">
      <c r="A201" t="s">
        <v>470</v>
      </c>
      <c r="B201" s="2">
        <v>45594</v>
      </c>
      <c r="C201" t="s">
        <v>15</v>
      </c>
      <c r="D201" t="s">
        <v>491</v>
      </c>
      <c r="E201" t="s">
        <v>28</v>
      </c>
      <c r="F201" t="s">
        <v>5</v>
      </c>
      <c r="G201">
        <v>9</v>
      </c>
      <c r="H201" s="32">
        <v>10.382999999999999</v>
      </c>
      <c r="I201">
        <v>0</v>
      </c>
      <c r="J201">
        <v>0.5</v>
      </c>
      <c r="K201">
        <v>117.863</v>
      </c>
      <c r="L201">
        <v>32.5</v>
      </c>
      <c r="M201">
        <v>9.8829999999999991</v>
      </c>
      <c r="N201">
        <v>321.19749999999999</v>
      </c>
      <c r="O201">
        <v>12</v>
      </c>
      <c r="P201">
        <v>9.8219166666666666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9.8219166666666666</v>
      </c>
    </row>
    <row r="202" spans="1:19" hidden="1" x14ac:dyDescent="0.25">
      <c r="A202" t="s">
        <v>333</v>
      </c>
      <c r="B202" s="2">
        <v>45594</v>
      </c>
      <c r="C202" t="s">
        <v>31</v>
      </c>
      <c r="D202" t="s">
        <v>334</v>
      </c>
      <c r="E202" t="s">
        <v>335</v>
      </c>
      <c r="F202" t="s">
        <v>5</v>
      </c>
      <c r="G202">
        <v>12</v>
      </c>
      <c r="H202" s="32">
        <v>9.1829999999999998</v>
      </c>
      <c r="I202">
        <v>0.16700000000000001</v>
      </c>
      <c r="J202">
        <v>0.5</v>
      </c>
      <c r="K202">
        <v>92.7</v>
      </c>
      <c r="L202">
        <v>35</v>
      </c>
      <c r="M202">
        <v>8.6829999999999998</v>
      </c>
      <c r="N202">
        <v>303.90499999999997</v>
      </c>
      <c r="O202">
        <v>12</v>
      </c>
      <c r="P202">
        <v>7.7250000000000005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7.7250000000000005</v>
      </c>
    </row>
    <row r="203" spans="1:19" hidden="1" x14ac:dyDescent="0.25">
      <c r="A203" t="s">
        <v>333</v>
      </c>
      <c r="B203" s="2">
        <v>45594</v>
      </c>
      <c r="C203" t="s">
        <v>31</v>
      </c>
      <c r="D203" t="s">
        <v>334</v>
      </c>
      <c r="E203" t="s">
        <v>36</v>
      </c>
      <c r="F203" t="s">
        <v>5</v>
      </c>
      <c r="G203">
        <v>14</v>
      </c>
      <c r="H203" s="32">
        <v>8.9169999999999998</v>
      </c>
      <c r="I203">
        <v>0.33300000000000002</v>
      </c>
      <c r="J203">
        <v>1</v>
      </c>
      <c r="K203">
        <v>103.345</v>
      </c>
      <c r="L203">
        <v>35</v>
      </c>
      <c r="M203">
        <v>7.9139999999999997</v>
      </c>
      <c r="N203">
        <v>276.99</v>
      </c>
      <c r="O203">
        <v>12</v>
      </c>
      <c r="P203">
        <v>8.6120833333333326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8.6120833333333326</v>
      </c>
    </row>
    <row r="204" spans="1:19" x14ac:dyDescent="0.25">
      <c r="A204" t="s">
        <v>444</v>
      </c>
      <c r="B204" s="2">
        <v>45594</v>
      </c>
      <c r="C204" t="s">
        <v>15</v>
      </c>
      <c r="D204" t="s">
        <v>415</v>
      </c>
      <c r="E204" t="s">
        <v>354</v>
      </c>
      <c r="F204" t="s">
        <v>5</v>
      </c>
      <c r="G204">
        <v>9</v>
      </c>
      <c r="H204" s="32">
        <v>11.167</v>
      </c>
      <c r="I204">
        <v>0.33300000000000002</v>
      </c>
      <c r="J204">
        <v>0.51700000000000002</v>
      </c>
      <c r="K204">
        <v>141.642</v>
      </c>
      <c r="L204">
        <v>32.5</v>
      </c>
      <c r="M204">
        <v>10.647</v>
      </c>
      <c r="N204">
        <v>346.02750000000003</v>
      </c>
      <c r="O204">
        <v>12</v>
      </c>
      <c r="P204">
        <v>11.8035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11.8035</v>
      </c>
    </row>
    <row r="205" spans="1:19" hidden="1" x14ac:dyDescent="0.25">
      <c r="A205" t="s">
        <v>582</v>
      </c>
      <c r="B205" s="2">
        <v>45594</v>
      </c>
      <c r="C205" t="s">
        <v>15</v>
      </c>
      <c r="D205" t="s">
        <v>542</v>
      </c>
      <c r="E205" t="s">
        <v>29</v>
      </c>
      <c r="F205" t="s">
        <v>26</v>
      </c>
      <c r="G205">
        <v>5</v>
      </c>
      <c r="H205" s="32">
        <v>10.050000000000001</v>
      </c>
      <c r="I205">
        <v>0.36699999999999999</v>
      </c>
      <c r="J205">
        <v>0.6</v>
      </c>
      <c r="K205">
        <v>181.864</v>
      </c>
      <c r="L205">
        <v>29</v>
      </c>
      <c r="M205">
        <v>9.4130000000000003</v>
      </c>
      <c r="N205">
        <v>272.97700000000003</v>
      </c>
      <c r="O205">
        <v>19</v>
      </c>
      <c r="P205">
        <v>9.5717894736842108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9.5717894736842108</v>
      </c>
    </row>
    <row r="206" spans="1:19" hidden="1" x14ac:dyDescent="0.25">
      <c r="A206" t="s">
        <v>698</v>
      </c>
      <c r="B206" s="2">
        <v>45594</v>
      </c>
      <c r="C206" t="s">
        <v>31</v>
      </c>
      <c r="D206" t="s">
        <v>359</v>
      </c>
      <c r="E206" t="s">
        <v>34</v>
      </c>
      <c r="F206" t="s">
        <v>5</v>
      </c>
      <c r="G206">
        <v>11</v>
      </c>
      <c r="H206" s="32">
        <v>10.15</v>
      </c>
      <c r="I206">
        <v>0</v>
      </c>
      <c r="J206">
        <v>0.5</v>
      </c>
      <c r="K206">
        <v>129.572</v>
      </c>
      <c r="L206">
        <v>35</v>
      </c>
      <c r="M206">
        <v>9.65</v>
      </c>
      <c r="N206">
        <v>337.75</v>
      </c>
      <c r="O206">
        <v>12</v>
      </c>
      <c r="P206">
        <v>10.797666666666666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10.797666666666666</v>
      </c>
    </row>
    <row r="207" spans="1:19" hidden="1" x14ac:dyDescent="0.25">
      <c r="A207" t="s">
        <v>390</v>
      </c>
      <c r="B207" s="2">
        <v>45594</v>
      </c>
      <c r="C207" t="s">
        <v>15</v>
      </c>
      <c r="D207" t="s">
        <v>369</v>
      </c>
      <c r="E207" t="s">
        <v>17</v>
      </c>
      <c r="F207" t="s">
        <v>5</v>
      </c>
      <c r="G207">
        <v>12</v>
      </c>
      <c r="H207" s="32">
        <v>11.032999999999999</v>
      </c>
      <c r="I207">
        <v>0.33300000000000002</v>
      </c>
      <c r="J207">
        <v>0.5</v>
      </c>
      <c r="K207">
        <v>150.21100000000001</v>
      </c>
      <c r="L207">
        <v>32.5</v>
      </c>
      <c r="M207">
        <v>10.53</v>
      </c>
      <c r="N207">
        <v>342.22499999999997</v>
      </c>
      <c r="O207">
        <v>12</v>
      </c>
      <c r="P207">
        <v>12.517583333333334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12.517583333333334</v>
      </c>
    </row>
    <row r="208" spans="1:19" hidden="1" x14ac:dyDescent="0.25">
      <c r="A208" t="s">
        <v>406</v>
      </c>
      <c r="B208" s="2">
        <v>45594</v>
      </c>
      <c r="C208" t="s">
        <v>15</v>
      </c>
      <c r="D208" t="s">
        <v>385</v>
      </c>
      <c r="E208" t="s">
        <v>212</v>
      </c>
      <c r="F208" t="s">
        <v>26</v>
      </c>
      <c r="G208">
        <v>8</v>
      </c>
      <c r="H208" s="32">
        <v>10.167</v>
      </c>
      <c r="I208">
        <v>0.183</v>
      </c>
      <c r="J208">
        <v>0.5</v>
      </c>
      <c r="K208">
        <v>145.34399999999999</v>
      </c>
      <c r="L208">
        <v>29</v>
      </c>
      <c r="M208">
        <v>9.6669999999999998</v>
      </c>
      <c r="N208">
        <v>280.34300000000002</v>
      </c>
      <c r="O208">
        <v>19</v>
      </c>
      <c r="P208">
        <v>7.6496842105263152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7.6496842105263152</v>
      </c>
    </row>
    <row r="209" spans="1:19" hidden="1" x14ac:dyDescent="0.25">
      <c r="A209" t="s">
        <v>60</v>
      </c>
      <c r="B209" s="2">
        <v>45594</v>
      </c>
      <c r="C209" t="s">
        <v>15</v>
      </c>
      <c r="D209" t="s">
        <v>561</v>
      </c>
      <c r="E209" t="s">
        <v>23</v>
      </c>
      <c r="F209" t="s">
        <v>5</v>
      </c>
      <c r="G209">
        <v>10</v>
      </c>
      <c r="H209" s="32">
        <v>10.199999999999999</v>
      </c>
      <c r="I209">
        <v>0</v>
      </c>
      <c r="J209">
        <v>0.3</v>
      </c>
      <c r="K209">
        <v>181.33099999999999</v>
      </c>
      <c r="L209">
        <v>32.5</v>
      </c>
      <c r="M209">
        <v>9.8999999999999986</v>
      </c>
      <c r="N209">
        <v>321.74999999999994</v>
      </c>
      <c r="O209">
        <v>12</v>
      </c>
      <c r="P209">
        <v>15.110916666666666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15.110916666666666</v>
      </c>
    </row>
    <row r="210" spans="1:19" hidden="1" x14ac:dyDescent="0.25">
      <c r="A210" t="s">
        <v>581</v>
      </c>
      <c r="B210" s="2">
        <v>45594</v>
      </c>
      <c r="C210" t="s">
        <v>15</v>
      </c>
      <c r="D210" t="s">
        <v>563</v>
      </c>
      <c r="E210" t="s">
        <v>564</v>
      </c>
      <c r="F210" t="s">
        <v>5</v>
      </c>
      <c r="G210">
        <v>10</v>
      </c>
      <c r="H210" s="32">
        <v>10.1</v>
      </c>
      <c r="I210">
        <v>0.35</v>
      </c>
      <c r="J210">
        <v>0.5</v>
      </c>
      <c r="K210">
        <v>234.23</v>
      </c>
      <c r="L210">
        <v>32.5</v>
      </c>
      <c r="M210">
        <v>9.58</v>
      </c>
      <c r="N210">
        <v>311.35000000000002</v>
      </c>
      <c r="O210">
        <v>12</v>
      </c>
      <c r="P210">
        <v>19.519166666666667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19.519166666666667</v>
      </c>
    </row>
    <row r="211" spans="1:19" hidden="1" x14ac:dyDescent="0.25">
      <c r="A211" t="s">
        <v>55</v>
      </c>
      <c r="B211" s="2">
        <v>45593</v>
      </c>
      <c r="C211" t="s">
        <v>31</v>
      </c>
      <c r="D211" t="s">
        <v>360</v>
      </c>
      <c r="E211" t="s">
        <v>41</v>
      </c>
      <c r="F211" t="s">
        <v>19</v>
      </c>
      <c r="G211">
        <v>8</v>
      </c>
      <c r="H211" s="32">
        <v>8.4329999999999998</v>
      </c>
      <c r="I211">
        <v>0.16700000000000001</v>
      </c>
      <c r="J211">
        <v>0.41699999999999998</v>
      </c>
      <c r="K211">
        <v>90.817999999999998</v>
      </c>
      <c r="L211">
        <v>42.02</v>
      </c>
      <c r="M211">
        <v>8.016</v>
      </c>
      <c r="N211">
        <v>336.83232000000004</v>
      </c>
      <c r="O211">
        <v>7</v>
      </c>
      <c r="P211">
        <v>12.974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12.974</v>
      </c>
    </row>
    <row r="212" spans="1:19" hidden="1" x14ac:dyDescent="0.25">
      <c r="A212" t="s">
        <v>55</v>
      </c>
      <c r="B212" s="2">
        <v>45594</v>
      </c>
      <c r="C212" t="s">
        <v>31</v>
      </c>
      <c r="D212" t="s">
        <v>360</v>
      </c>
      <c r="E212" t="s">
        <v>41</v>
      </c>
      <c r="F212" t="s">
        <v>19</v>
      </c>
      <c r="G212">
        <v>7</v>
      </c>
      <c r="H212" s="32">
        <v>8.5670000000000002</v>
      </c>
      <c r="I212">
        <v>0.28299999999999997</v>
      </c>
      <c r="J212">
        <v>0.48299999999999998</v>
      </c>
      <c r="K212">
        <v>67.91</v>
      </c>
      <c r="L212">
        <v>42.02</v>
      </c>
      <c r="M212">
        <v>8.0839999999999996</v>
      </c>
      <c r="N212">
        <v>339.68968000000001</v>
      </c>
      <c r="O212">
        <v>7</v>
      </c>
      <c r="P212">
        <v>9.7014285714285702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9.7014285714285702</v>
      </c>
    </row>
    <row r="213" spans="1:19" hidden="1" x14ac:dyDescent="0.25">
      <c r="A213" t="s">
        <v>55</v>
      </c>
      <c r="B213" s="2">
        <v>45596</v>
      </c>
      <c r="C213" t="s">
        <v>31</v>
      </c>
      <c r="D213" t="s">
        <v>360</v>
      </c>
      <c r="E213" t="s">
        <v>41</v>
      </c>
      <c r="F213" t="s">
        <v>19</v>
      </c>
      <c r="G213">
        <v>7</v>
      </c>
      <c r="H213" s="32">
        <v>8.9169999999999998</v>
      </c>
      <c r="I213">
        <v>0.3</v>
      </c>
      <c r="J213">
        <v>0.46700000000000003</v>
      </c>
      <c r="K213">
        <v>81.028000000000006</v>
      </c>
      <c r="L213">
        <v>42.02</v>
      </c>
      <c r="M213">
        <v>8.4499999999999993</v>
      </c>
      <c r="N213">
        <v>355.06900000000002</v>
      </c>
      <c r="O213">
        <v>7</v>
      </c>
      <c r="P213">
        <v>11.575428571428573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11.575428571428573</v>
      </c>
    </row>
    <row r="214" spans="1:19" hidden="1" x14ac:dyDescent="0.25">
      <c r="A214" t="s">
        <v>55</v>
      </c>
      <c r="B214" s="2">
        <v>45597</v>
      </c>
      <c r="C214" t="s">
        <v>31</v>
      </c>
      <c r="D214" t="s">
        <v>360</v>
      </c>
      <c r="E214" t="s">
        <v>41</v>
      </c>
      <c r="F214" t="s">
        <v>19</v>
      </c>
      <c r="G214">
        <v>7</v>
      </c>
      <c r="H214" s="32">
        <v>8.4</v>
      </c>
      <c r="I214">
        <v>0.317</v>
      </c>
      <c r="J214">
        <v>0.45</v>
      </c>
      <c r="K214">
        <v>97.850999999999999</v>
      </c>
      <c r="L214">
        <v>42.02</v>
      </c>
      <c r="M214">
        <v>7.95</v>
      </c>
      <c r="N214">
        <v>334.05900000000003</v>
      </c>
      <c r="O214">
        <v>7</v>
      </c>
      <c r="P214">
        <v>13.978714285714286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13.978714285714286</v>
      </c>
    </row>
    <row r="215" spans="1:19" hidden="1" x14ac:dyDescent="0.25">
      <c r="A215" t="s">
        <v>55</v>
      </c>
      <c r="B215" s="2">
        <v>45586</v>
      </c>
      <c r="C215" t="s">
        <v>15</v>
      </c>
      <c r="D215" t="s">
        <v>789</v>
      </c>
      <c r="E215" t="s">
        <v>291</v>
      </c>
      <c r="F215" t="s">
        <v>5</v>
      </c>
      <c r="G215">
        <v>8</v>
      </c>
      <c r="H215" s="32">
        <v>8.4499999999999993</v>
      </c>
      <c r="I215">
        <v>0</v>
      </c>
      <c r="J215">
        <v>0.23300000000000001</v>
      </c>
      <c r="K215">
        <v>176.15799999999999</v>
      </c>
      <c r="L215">
        <v>36.770000000000003</v>
      </c>
      <c r="M215">
        <v>8.2169999999999987</v>
      </c>
      <c r="N215">
        <v>302.13908999999995</v>
      </c>
      <c r="O215">
        <v>12</v>
      </c>
      <c r="P215">
        <v>14.679833333333333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5">
        <f>IFERROR(Hours_Working[[#This Row],[Gallon]],0)</f>
        <v>14.679833333333333</v>
      </c>
    </row>
    <row r="216" spans="1:19" hidden="1" x14ac:dyDescent="0.25">
      <c r="A216" t="s">
        <v>55</v>
      </c>
      <c r="B216" s="2">
        <v>45590</v>
      </c>
      <c r="C216" t="s">
        <v>15</v>
      </c>
      <c r="D216" t="s">
        <v>789</v>
      </c>
      <c r="E216" t="s">
        <v>291</v>
      </c>
      <c r="F216" t="s">
        <v>5</v>
      </c>
      <c r="G216">
        <v>10</v>
      </c>
      <c r="H216" s="32">
        <v>8.4</v>
      </c>
      <c r="I216">
        <v>0</v>
      </c>
      <c r="J216">
        <v>0.63300000000000001</v>
      </c>
      <c r="K216">
        <v>184.86</v>
      </c>
      <c r="L216">
        <v>36.770000000000003</v>
      </c>
      <c r="M216">
        <v>7.7670000000000003</v>
      </c>
      <c r="N216">
        <v>285.59259000000003</v>
      </c>
      <c r="O216">
        <v>12</v>
      </c>
      <c r="P216">
        <v>15.405000000000001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6">
        <f>IFERROR(Hours_Working[[#This Row],[Gallon]],0)</f>
        <v>15.405000000000001</v>
      </c>
    </row>
    <row r="217" spans="1:19" hidden="1" x14ac:dyDescent="0.25">
      <c r="A217" t="s">
        <v>55</v>
      </c>
      <c r="B217" s="2">
        <v>45597</v>
      </c>
      <c r="C217" t="s">
        <v>15</v>
      </c>
      <c r="D217" t="s">
        <v>789</v>
      </c>
      <c r="E217" t="s">
        <v>291</v>
      </c>
      <c r="F217" t="s">
        <v>5</v>
      </c>
      <c r="G217">
        <v>8</v>
      </c>
      <c r="H217" s="32">
        <v>8.75</v>
      </c>
      <c r="I217">
        <v>0</v>
      </c>
      <c r="J217">
        <v>0.5</v>
      </c>
      <c r="K217">
        <v>166.14599999999999</v>
      </c>
      <c r="L217">
        <v>36.770000000000003</v>
      </c>
      <c r="M217">
        <v>8.25</v>
      </c>
      <c r="N217">
        <v>303.35250000000002</v>
      </c>
      <c r="O217">
        <v>12</v>
      </c>
      <c r="P217">
        <v>13.845499999999999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13.845499999999999</v>
      </c>
    </row>
    <row r="218" spans="1:19" hidden="1" x14ac:dyDescent="0.25">
      <c r="A218" t="s">
        <v>55</v>
      </c>
      <c r="B218" s="2">
        <v>45586</v>
      </c>
      <c r="C218" t="s">
        <v>15</v>
      </c>
      <c r="D218" t="s">
        <v>472</v>
      </c>
      <c r="E218" t="s">
        <v>20</v>
      </c>
      <c r="F218" t="s">
        <v>5</v>
      </c>
      <c r="G218">
        <v>10</v>
      </c>
      <c r="H218" s="32">
        <v>8.5329999999999995</v>
      </c>
      <c r="I218">
        <v>0.3</v>
      </c>
      <c r="J218">
        <v>0.433</v>
      </c>
      <c r="K218">
        <v>175.483</v>
      </c>
      <c r="L218">
        <v>36.770000000000003</v>
      </c>
      <c r="M218">
        <v>8.1</v>
      </c>
      <c r="N218">
        <v>297.83699999999999</v>
      </c>
      <c r="O218">
        <v>12</v>
      </c>
      <c r="P218">
        <v>14.623583333333334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14.623583333333334</v>
      </c>
    </row>
    <row r="219" spans="1:19" hidden="1" x14ac:dyDescent="0.25">
      <c r="A219" t="s">
        <v>734</v>
      </c>
      <c r="B219" s="2">
        <v>45594</v>
      </c>
      <c r="C219" t="s">
        <v>31</v>
      </c>
      <c r="D219" t="s">
        <v>358</v>
      </c>
      <c r="E219" t="s">
        <v>35</v>
      </c>
      <c r="F219" t="s">
        <v>5</v>
      </c>
      <c r="G219">
        <v>18</v>
      </c>
      <c r="H219" s="32">
        <v>10.199999999999999</v>
      </c>
      <c r="I219">
        <v>0.26700000000000002</v>
      </c>
      <c r="J219">
        <v>0.5</v>
      </c>
      <c r="K219">
        <v>127.857</v>
      </c>
      <c r="L219">
        <v>35</v>
      </c>
      <c r="M219">
        <v>9.6999999999999993</v>
      </c>
      <c r="N219">
        <v>339.5</v>
      </c>
      <c r="O219">
        <v>12</v>
      </c>
      <c r="P219">
        <v>10.65475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10.65475</v>
      </c>
    </row>
    <row r="220" spans="1:19" hidden="1" x14ac:dyDescent="0.25">
      <c r="A220" t="s">
        <v>461</v>
      </c>
      <c r="B220" s="2">
        <v>45594</v>
      </c>
      <c r="C220" t="s">
        <v>15</v>
      </c>
      <c r="D220" t="s">
        <v>421</v>
      </c>
      <c r="E220" t="s">
        <v>290</v>
      </c>
      <c r="F220" t="s">
        <v>5</v>
      </c>
      <c r="G220">
        <v>10</v>
      </c>
      <c r="H220" s="32">
        <v>11.333</v>
      </c>
      <c r="I220">
        <v>0.16700000000000001</v>
      </c>
      <c r="J220">
        <v>0.5</v>
      </c>
      <c r="K220">
        <v>271.916</v>
      </c>
      <c r="L220">
        <v>32.5</v>
      </c>
      <c r="M220">
        <v>10.833</v>
      </c>
      <c r="N220">
        <v>352.07249999999999</v>
      </c>
      <c r="O220">
        <v>12</v>
      </c>
      <c r="P220">
        <v>22.659666666666666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22.659666666666666</v>
      </c>
    </row>
    <row r="221" spans="1:19" hidden="1" x14ac:dyDescent="0.25">
      <c r="A221" t="s">
        <v>59</v>
      </c>
      <c r="B221" s="2">
        <v>45595</v>
      </c>
      <c r="C221" t="s">
        <v>31</v>
      </c>
      <c r="D221" t="s">
        <v>361</v>
      </c>
      <c r="E221" t="s">
        <v>44</v>
      </c>
      <c r="F221" t="s">
        <v>5</v>
      </c>
      <c r="G221">
        <v>7</v>
      </c>
      <c r="H221" s="32">
        <v>4.45</v>
      </c>
      <c r="I221">
        <v>0</v>
      </c>
      <c r="J221">
        <v>0</v>
      </c>
      <c r="K221">
        <v>46.616999999999997</v>
      </c>
      <c r="L221">
        <v>40</v>
      </c>
      <c r="M221">
        <v>4.45</v>
      </c>
      <c r="N221">
        <v>178</v>
      </c>
      <c r="O221">
        <v>12</v>
      </c>
      <c r="P221">
        <v>3.8847499999999999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3.8847499999999999</v>
      </c>
    </row>
    <row r="222" spans="1:19" hidden="1" x14ac:dyDescent="0.25">
      <c r="A222" t="s">
        <v>370</v>
      </c>
      <c r="B222" s="2">
        <v>45595</v>
      </c>
      <c r="C222" t="s">
        <v>15</v>
      </c>
      <c r="D222" t="s">
        <v>353</v>
      </c>
      <c r="E222" t="s">
        <v>217</v>
      </c>
      <c r="F222" t="s">
        <v>5</v>
      </c>
      <c r="G222">
        <v>7</v>
      </c>
      <c r="H222" s="32">
        <v>10.016999999999999</v>
      </c>
      <c r="I222">
        <v>1.7000000000000001E-2</v>
      </c>
      <c r="J222">
        <v>0</v>
      </c>
      <c r="K222">
        <v>150.61699999999999</v>
      </c>
      <c r="L222">
        <v>32.5</v>
      </c>
      <c r="M222">
        <v>10.016999999999999</v>
      </c>
      <c r="N222">
        <v>325.55250000000001</v>
      </c>
      <c r="O222">
        <v>12</v>
      </c>
      <c r="P222">
        <v>12.551416666666666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12.551416666666666</v>
      </c>
    </row>
    <row r="223" spans="1:19" hidden="1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hidden="1" x14ac:dyDescent="0.25">
      <c r="A224" t="s">
        <v>392</v>
      </c>
      <c r="B224" s="2">
        <v>45595</v>
      </c>
      <c r="C224" t="s">
        <v>15</v>
      </c>
      <c r="D224" t="s">
        <v>618</v>
      </c>
      <c r="E224" t="s">
        <v>40</v>
      </c>
      <c r="F224" t="s">
        <v>5</v>
      </c>
      <c r="G224">
        <v>8</v>
      </c>
      <c r="H224" s="32">
        <v>10.5</v>
      </c>
      <c r="I224">
        <v>0</v>
      </c>
      <c r="J224">
        <v>0.45</v>
      </c>
      <c r="K224">
        <v>211.613</v>
      </c>
      <c r="L224">
        <v>32.5</v>
      </c>
      <c r="M224">
        <v>10.050000000000001</v>
      </c>
      <c r="N224">
        <v>326.625</v>
      </c>
      <c r="O224">
        <v>12</v>
      </c>
      <c r="P224">
        <v>17.634416666666667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17.634416666666667</v>
      </c>
    </row>
    <row r="225" spans="1:19" hidden="1" x14ac:dyDescent="0.25">
      <c r="A225" t="s">
        <v>432</v>
      </c>
      <c r="B225" s="2">
        <v>45595</v>
      </c>
      <c r="C225" t="s">
        <v>15</v>
      </c>
      <c r="D225" t="s">
        <v>398</v>
      </c>
      <c r="E225" t="s">
        <v>27</v>
      </c>
      <c r="F225" t="s">
        <v>26</v>
      </c>
      <c r="G225">
        <v>9</v>
      </c>
      <c r="H225" s="32">
        <v>10.233000000000001</v>
      </c>
      <c r="I225">
        <v>0.4</v>
      </c>
      <c r="J225">
        <v>0.5</v>
      </c>
      <c r="K225">
        <v>116.354</v>
      </c>
      <c r="L225">
        <v>29</v>
      </c>
      <c r="M225">
        <v>9.6630000000000003</v>
      </c>
      <c r="N225">
        <v>280.22700000000003</v>
      </c>
      <c r="O225">
        <v>19</v>
      </c>
      <c r="P225">
        <v>6.1238947368421055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6.1238947368421055</v>
      </c>
    </row>
    <row r="226" spans="1:19" hidden="1" x14ac:dyDescent="0.25">
      <c r="A226" t="s">
        <v>56</v>
      </c>
      <c r="B226" s="2">
        <v>45595</v>
      </c>
      <c r="C226" t="s">
        <v>15</v>
      </c>
      <c r="D226" t="s">
        <v>286</v>
      </c>
      <c r="E226" t="s">
        <v>345</v>
      </c>
      <c r="F226" t="s">
        <v>5</v>
      </c>
      <c r="G226">
        <v>8</v>
      </c>
      <c r="H226" s="32">
        <v>8.3330000000000002</v>
      </c>
      <c r="I226">
        <v>0</v>
      </c>
      <c r="J226">
        <v>0.317</v>
      </c>
      <c r="K226">
        <v>216.976</v>
      </c>
      <c r="L226">
        <v>32.5</v>
      </c>
      <c r="M226">
        <v>8.016</v>
      </c>
      <c r="N226">
        <v>260.52</v>
      </c>
      <c r="O226">
        <v>12</v>
      </c>
      <c r="P226">
        <v>18.081333333333333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18.081333333333333</v>
      </c>
    </row>
    <row r="227" spans="1:19" hidden="1" x14ac:dyDescent="0.25">
      <c r="A227" t="s">
        <v>56</v>
      </c>
      <c r="B227" s="2">
        <v>45595</v>
      </c>
      <c r="C227" t="s">
        <v>15</v>
      </c>
      <c r="D227" t="s">
        <v>285</v>
      </c>
      <c r="E227" t="s">
        <v>346</v>
      </c>
      <c r="F227" t="s">
        <v>5</v>
      </c>
      <c r="G227">
        <v>8</v>
      </c>
      <c r="H227" s="32">
        <v>9.3170000000000002</v>
      </c>
      <c r="I227">
        <v>0</v>
      </c>
      <c r="J227">
        <v>0.5</v>
      </c>
      <c r="K227">
        <v>206.19800000000001</v>
      </c>
      <c r="L227">
        <v>32.5</v>
      </c>
      <c r="M227">
        <v>8.8170000000000002</v>
      </c>
      <c r="N227">
        <v>286.55250000000001</v>
      </c>
      <c r="O227">
        <v>12</v>
      </c>
      <c r="P227">
        <v>17.183166666666668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17.183166666666668</v>
      </c>
    </row>
    <row r="228" spans="1:19" hidden="1" x14ac:dyDescent="0.25">
      <c r="A228" t="s">
        <v>336</v>
      </c>
      <c r="B228" s="2">
        <v>45595</v>
      </c>
      <c r="C228" t="s">
        <v>31</v>
      </c>
      <c r="D228" t="s">
        <v>357</v>
      </c>
      <c r="E228" t="s">
        <v>355</v>
      </c>
      <c r="F228" t="s">
        <v>5</v>
      </c>
      <c r="G228">
        <v>18</v>
      </c>
      <c r="H228" s="32">
        <v>8.8330000000000002</v>
      </c>
      <c r="I228">
        <v>0.23300000000000001</v>
      </c>
      <c r="J228">
        <v>0.71699999999999997</v>
      </c>
      <c r="K228">
        <v>102.75700000000001</v>
      </c>
      <c r="L228">
        <v>35</v>
      </c>
      <c r="M228">
        <v>8.1159999999999997</v>
      </c>
      <c r="N228">
        <v>284.06</v>
      </c>
      <c r="O228">
        <v>12</v>
      </c>
      <c r="P228">
        <v>8.5630833333333332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8.5630833333333332</v>
      </c>
    </row>
    <row r="229" spans="1:19" hidden="1" x14ac:dyDescent="0.25">
      <c r="A229" t="s">
        <v>470</v>
      </c>
      <c r="B229" s="2">
        <v>45595</v>
      </c>
      <c r="C229" t="s">
        <v>15</v>
      </c>
      <c r="D229" t="s">
        <v>491</v>
      </c>
      <c r="E229" t="s">
        <v>28</v>
      </c>
      <c r="F229" t="s">
        <v>5</v>
      </c>
      <c r="G229">
        <v>8</v>
      </c>
      <c r="H229" s="32">
        <v>10.4</v>
      </c>
      <c r="I229">
        <v>0</v>
      </c>
      <c r="J229">
        <v>0.5</v>
      </c>
      <c r="K229">
        <v>145.56899999999999</v>
      </c>
      <c r="L229">
        <v>32.5</v>
      </c>
      <c r="M229">
        <v>9.9</v>
      </c>
      <c r="N229">
        <v>321.75</v>
      </c>
      <c r="O229">
        <v>12</v>
      </c>
      <c r="P229">
        <v>12.130749999999999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12.130749999999999</v>
      </c>
    </row>
    <row r="230" spans="1:19" hidden="1" x14ac:dyDescent="0.25">
      <c r="A230" t="s">
        <v>333</v>
      </c>
      <c r="B230" s="2">
        <v>45595</v>
      </c>
      <c r="C230" t="s">
        <v>31</v>
      </c>
      <c r="D230" t="s">
        <v>334</v>
      </c>
      <c r="E230" t="s">
        <v>335</v>
      </c>
      <c r="F230" t="s">
        <v>5</v>
      </c>
      <c r="G230">
        <v>12</v>
      </c>
      <c r="H230" s="32">
        <v>8.4</v>
      </c>
      <c r="I230">
        <v>0.15</v>
      </c>
      <c r="J230">
        <v>0.5</v>
      </c>
      <c r="K230">
        <v>177.84299999999999</v>
      </c>
      <c r="L230">
        <v>35</v>
      </c>
      <c r="M230">
        <v>7.9</v>
      </c>
      <c r="N230">
        <v>276.5</v>
      </c>
      <c r="O230">
        <v>12</v>
      </c>
      <c r="P230">
        <v>14.82025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14.82025</v>
      </c>
    </row>
    <row r="231" spans="1:19" hidden="1" x14ac:dyDescent="0.25">
      <c r="A231" t="s">
        <v>333</v>
      </c>
      <c r="B231" s="2">
        <v>45595</v>
      </c>
      <c r="C231" t="s">
        <v>31</v>
      </c>
      <c r="D231" t="s">
        <v>334</v>
      </c>
      <c r="E231" t="s">
        <v>36</v>
      </c>
      <c r="F231" t="s">
        <v>5</v>
      </c>
      <c r="G231">
        <v>15</v>
      </c>
      <c r="H231" s="32">
        <v>9.8170000000000002</v>
      </c>
      <c r="I231">
        <v>0.35</v>
      </c>
      <c r="J231">
        <v>1.0169999999999999</v>
      </c>
      <c r="K231">
        <v>156.37899999999999</v>
      </c>
      <c r="L231">
        <v>35</v>
      </c>
      <c r="M231">
        <v>8.7800000000000011</v>
      </c>
      <c r="N231">
        <v>307.30000000000007</v>
      </c>
      <c r="O231">
        <v>12</v>
      </c>
      <c r="P231">
        <v>13.031583333333332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13.031583333333332</v>
      </c>
    </row>
    <row r="232" spans="1:19" x14ac:dyDescent="0.25">
      <c r="A232" t="s">
        <v>444</v>
      </c>
      <c r="B232" s="2">
        <v>45595</v>
      </c>
      <c r="C232" t="s">
        <v>15</v>
      </c>
      <c r="D232" t="s">
        <v>415</v>
      </c>
      <c r="E232" t="s">
        <v>354</v>
      </c>
      <c r="F232" t="s">
        <v>5</v>
      </c>
      <c r="G232">
        <v>9</v>
      </c>
      <c r="H232" s="32">
        <v>10</v>
      </c>
      <c r="I232">
        <v>0.33300000000000002</v>
      </c>
      <c r="J232">
        <v>0.5</v>
      </c>
      <c r="K232">
        <v>117.622</v>
      </c>
      <c r="L232">
        <v>32.5</v>
      </c>
      <c r="M232">
        <v>9.4969999999999999</v>
      </c>
      <c r="N232">
        <v>308.65249999999997</v>
      </c>
      <c r="O232">
        <v>12</v>
      </c>
      <c r="P232">
        <v>9.8018333333333327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9.8018333333333327</v>
      </c>
    </row>
    <row r="233" spans="1:19" hidden="1" x14ac:dyDescent="0.25">
      <c r="A233" t="s">
        <v>582</v>
      </c>
      <c r="B233" s="2">
        <v>45595</v>
      </c>
      <c r="C233" t="s">
        <v>15</v>
      </c>
      <c r="D233" t="s">
        <v>542</v>
      </c>
      <c r="E233" t="s">
        <v>29</v>
      </c>
      <c r="F233" t="s">
        <v>26</v>
      </c>
      <c r="G233">
        <v>11</v>
      </c>
      <c r="H233" s="32">
        <v>9.8670000000000009</v>
      </c>
      <c r="I233">
        <v>0.35</v>
      </c>
      <c r="J233">
        <v>0.53300000000000003</v>
      </c>
      <c r="K233">
        <v>172.642</v>
      </c>
      <c r="L233">
        <v>29</v>
      </c>
      <c r="M233">
        <v>9.3140000000000001</v>
      </c>
      <c r="N233">
        <v>270.10599999999999</v>
      </c>
      <c r="O233">
        <v>19</v>
      </c>
      <c r="P233">
        <v>9.0864210526315787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9.0864210526315787</v>
      </c>
    </row>
    <row r="234" spans="1:19" hidden="1" x14ac:dyDescent="0.25">
      <c r="A234" t="s">
        <v>698</v>
      </c>
      <c r="B234" s="2">
        <v>45595</v>
      </c>
      <c r="C234" t="s">
        <v>31</v>
      </c>
      <c r="D234" t="s">
        <v>359</v>
      </c>
      <c r="E234" t="s">
        <v>34</v>
      </c>
      <c r="F234" t="s">
        <v>5</v>
      </c>
      <c r="G234">
        <v>10</v>
      </c>
      <c r="H234" s="32">
        <v>10.632999999999999</v>
      </c>
      <c r="I234">
        <v>0</v>
      </c>
      <c r="J234">
        <v>0.35</v>
      </c>
      <c r="K234">
        <v>124.133</v>
      </c>
      <c r="L234">
        <v>35</v>
      </c>
      <c r="M234">
        <v>10.282999999999999</v>
      </c>
      <c r="N234">
        <v>359.90499999999997</v>
      </c>
      <c r="O234">
        <v>12</v>
      </c>
      <c r="P234">
        <v>10.344416666666666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10.344416666666666</v>
      </c>
    </row>
    <row r="235" spans="1:19" hidden="1" x14ac:dyDescent="0.25">
      <c r="A235" t="s">
        <v>390</v>
      </c>
      <c r="B235" s="2">
        <v>45595</v>
      </c>
      <c r="C235" t="s">
        <v>15</v>
      </c>
      <c r="D235" t="s">
        <v>369</v>
      </c>
      <c r="E235" t="s">
        <v>17</v>
      </c>
      <c r="F235" t="s">
        <v>5</v>
      </c>
      <c r="G235">
        <v>13</v>
      </c>
      <c r="H235" s="32">
        <v>10.75</v>
      </c>
      <c r="I235">
        <v>0.317</v>
      </c>
      <c r="J235">
        <v>0.5</v>
      </c>
      <c r="K235">
        <v>198.292</v>
      </c>
      <c r="L235">
        <v>32.5</v>
      </c>
      <c r="M235">
        <v>10.25</v>
      </c>
      <c r="N235">
        <v>333.125</v>
      </c>
      <c r="O235">
        <v>12</v>
      </c>
      <c r="P235">
        <v>16.524333333333335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16.524333333333335</v>
      </c>
    </row>
    <row r="236" spans="1:19" hidden="1" x14ac:dyDescent="0.25">
      <c r="A236" t="s">
        <v>406</v>
      </c>
      <c r="B236" s="2">
        <v>45595</v>
      </c>
      <c r="C236" t="s">
        <v>15</v>
      </c>
      <c r="D236" t="s">
        <v>385</v>
      </c>
      <c r="E236" t="s">
        <v>212</v>
      </c>
      <c r="F236" t="s">
        <v>26</v>
      </c>
      <c r="G236">
        <v>6</v>
      </c>
      <c r="H236" s="32">
        <v>9.7669999999999995</v>
      </c>
      <c r="I236">
        <v>0.25</v>
      </c>
      <c r="J236">
        <v>0.5</v>
      </c>
      <c r="K236">
        <v>173.36500000000001</v>
      </c>
      <c r="L236">
        <v>29</v>
      </c>
      <c r="M236">
        <v>9.2669999999999995</v>
      </c>
      <c r="N236">
        <v>268.74299999999999</v>
      </c>
      <c r="O236">
        <v>19</v>
      </c>
      <c r="P236">
        <v>9.1244736842105265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9.1244736842105265</v>
      </c>
    </row>
    <row r="237" spans="1:19" hidden="1" x14ac:dyDescent="0.25">
      <c r="A237" t="s">
        <v>60</v>
      </c>
      <c r="B237" s="2">
        <v>45595</v>
      </c>
      <c r="C237" t="s">
        <v>15</v>
      </c>
      <c r="D237" t="s">
        <v>561</v>
      </c>
      <c r="E237" t="s">
        <v>23</v>
      </c>
      <c r="F237" t="s">
        <v>5</v>
      </c>
      <c r="G237">
        <v>10</v>
      </c>
      <c r="H237" s="32">
        <v>10.233000000000001</v>
      </c>
      <c r="I237">
        <v>0.23300000000000001</v>
      </c>
      <c r="J237">
        <v>0</v>
      </c>
      <c r="K237">
        <v>192.428</v>
      </c>
      <c r="L237">
        <v>32.5</v>
      </c>
      <c r="M237">
        <v>10.233000000000001</v>
      </c>
      <c r="N237">
        <v>332.57249999999999</v>
      </c>
      <c r="O237">
        <v>12</v>
      </c>
      <c r="P237">
        <v>16.035666666666668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16.035666666666668</v>
      </c>
    </row>
    <row r="238" spans="1:19" hidden="1" x14ac:dyDescent="0.25">
      <c r="A238" t="s">
        <v>581</v>
      </c>
      <c r="B238" s="2">
        <v>45595</v>
      </c>
      <c r="C238" t="s">
        <v>15</v>
      </c>
      <c r="D238" t="s">
        <v>563</v>
      </c>
      <c r="E238" t="s">
        <v>564</v>
      </c>
      <c r="F238" t="s">
        <v>5</v>
      </c>
      <c r="G238">
        <v>8</v>
      </c>
      <c r="H238" s="32">
        <v>9.1329999999999991</v>
      </c>
      <c r="I238">
        <v>0.16700000000000001</v>
      </c>
      <c r="J238">
        <v>0.5</v>
      </c>
      <c r="K238">
        <v>132.23699999999999</v>
      </c>
      <c r="L238">
        <v>32.5</v>
      </c>
      <c r="M238">
        <v>8.6329999999999991</v>
      </c>
      <c r="N238">
        <v>280.57249999999999</v>
      </c>
      <c r="O238">
        <v>12</v>
      </c>
      <c r="P238">
        <v>11.01975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11.01975</v>
      </c>
    </row>
    <row r="239" spans="1:19" hidden="1" x14ac:dyDescent="0.25">
      <c r="A239" t="s">
        <v>55</v>
      </c>
      <c r="B239" s="2">
        <v>45587</v>
      </c>
      <c r="C239" t="s">
        <v>15</v>
      </c>
      <c r="D239" t="s">
        <v>472</v>
      </c>
      <c r="E239" t="s">
        <v>20</v>
      </c>
      <c r="F239" t="s">
        <v>5</v>
      </c>
      <c r="G239">
        <v>9</v>
      </c>
      <c r="H239" s="32">
        <v>8.5</v>
      </c>
      <c r="I239">
        <v>0.25</v>
      </c>
      <c r="J239">
        <v>0.36699999999999999</v>
      </c>
      <c r="K239">
        <v>196.779</v>
      </c>
      <c r="L239">
        <v>36.770000000000003</v>
      </c>
      <c r="M239">
        <v>8.1329999999999991</v>
      </c>
      <c r="N239">
        <v>299.05041</v>
      </c>
      <c r="O239">
        <v>12</v>
      </c>
      <c r="P239">
        <v>16.398250000000001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9">
        <f>IFERROR(Hours_Working[[#This Row],[Gallon]],0)</f>
        <v>16.398250000000001</v>
      </c>
    </row>
    <row r="240" spans="1:19" hidden="1" x14ac:dyDescent="0.25">
      <c r="A240" t="s">
        <v>55</v>
      </c>
      <c r="B240" s="2">
        <v>45590</v>
      </c>
      <c r="C240" t="s">
        <v>15</v>
      </c>
      <c r="D240" t="s">
        <v>472</v>
      </c>
      <c r="E240" t="s">
        <v>20</v>
      </c>
      <c r="F240" t="s">
        <v>5</v>
      </c>
      <c r="G240">
        <v>9</v>
      </c>
      <c r="H240" s="32">
        <v>8.5500000000000007</v>
      </c>
      <c r="I240">
        <v>0.4</v>
      </c>
      <c r="J240">
        <v>0.4</v>
      </c>
      <c r="K240">
        <v>134.18199999999999</v>
      </c>
      <c r="L240">
        <v>36.770000000000003</v>
      </c>
      <c r="M240">
        <v>8.08</v>
      </c>
      <c r="N240">
        <v>297.10160000000002</v>
      </c>
      <c r="O240">
        <v>12</v>
      </c>
      <c r="P240">
        <v>11.181833333333332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0">
        <f>IFERROR(Hours_Working[[#This Row],[Gallon]],0)</f>
        <v>11.181833333333332</v>
      </c>
    </row>
    <row r="241" spans="1:19" hidden="1" x14ac:dyDescent="0.25">
      <c r="A241" t="s">
        <v>55</v>
      </c>
      <c r="B241" s="2">
        <v>45591</v>
      </c>
      <c r="C241" t="s">
        <v>15</v>
      </c>
      <c r="D241" t="s">
        <v>472</v>
      </c>
      <c r="E241" t="s">
        <v>20</v>
      </c>
      <c r="F241" t="s">
        <v>5</v>
      </c>
      <c r="G241">
        <v>5</v>
      </c>
      <c r="H241" s="32">
        <v>8.5500000000000007</v>
      </c>
      <c r="I241">
        <v>0.2</v>
      </c>
      <c r="J241">
        <v>0.4</v>
      </c>
      <c r="K241">
        <v>181.803</v>
      </c>
      <c r="L241">
        <v>36.770000000000003</v>
      </c>
      <c r="M241">
        <v>8.15</v>
      </c>
      <c r="N241">
        <v>299.67550000000006</v>
      </c>
      <c r="O241">
        <v>12</v>
      </c>
      <c r="P241">
        <v>15.15025</v>
      </c>
      <c r="Q241" t="s">
        <v>312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1">
        <f>IFERROR(Hours_Working[[#This Row],[Gallon]],0)</f>
        <v>15.15025</v>
      </c>
    </row>
    <row r="242" spans="1:19" hidden="1" x14ac:dyDescent="0.25">
      <c r="A242" t="s">
        <v>55</v>
      </c>
      <c r="B242" s="2">
        <v>45592</v>
      </c>
      <c r="C242" t="s">
        <v>15</v>
      </c>
      <c r="D242" t="s">
        <v>472</v>
      </c>
      <c r="E242" t="s">
        <v>20</v>
      </c>
      <c r="F242" t="s">
        <v>5</v>
      </c>
      <c r="G242">
        <v>4</v>
      </c>
      <c r="H242" s="32">
        <v>8.5169999999999995</v>
      </c>
      <c r="I242">
        <v>0.16700000000000001</v>
      </c>
      <c r="J242">
        <v>0</v>
      </c>
      <c r="K242">
        <v>225.78399999999999</v>
      </c>
      <c r="L242">
        <v>36.770000000000003</v>
      </c>
      <c r="M242">
        <v>8.5169999999999995</v>
      </c>
      <c r="N242">
        <v>313.17009000000002</v>
      </c>
      <c r="O242">
        <v>12</v>
      </c>
      <c r="P242">
        <v>18.815333333333331</v>
      </c>
      <c r="Q242" t="s">
        <v>312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2">
        <f>IFERROR(Hours_Working[[#This Row],[Gallon]],0)</f>
        <v>18.815333333333331</v>
      </c>
    </row>
    <row r="243" spans="1:19" hidden="1" x14ac:dyDescent="0.25">
      <c r="A243" t="s">
        <v>55</v>
      </c>
      <c r="B243" s="2">
        <v>45593</v>
      </c>
      <c r="C243" t="s">
        <v>15</v>
      </c>
      <c r="D243" t="s">
        <v>472</v>
      </c>
      <c r="E243" t="s">
        <v>20</v>
      </c>
      <c r="F243" t="s">
        <v>5</v>
      </c>
      <c r="G243">
        <v>5</v>
      </c>
      <c r="H243" s="32">
        <v>8.5329999999999995</v>
      </c>
      <c r="I243">
        <v>0.433</v>
      </c>
      <c r="J243">
        <v>0.433</v>
      </c>
      <c r="K243">
        <v>132.673</v>
      </c>
      <c r="L243">
        <v>36.770000000000003</v>
      </c>
      <c r="M243">
        <v>7.9969999999999999</v>
      </c>
      <c r="N243">
        <v>294.04969</v>
      </c>
      <c r="O243">
        <v>12</v>
      </c>
      <c r="P243">
        <v>11.056083333333333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11.056083333333333</v>
      </c>
    </row>
    <row r="244" spans="1:19" hidden="1" x14ac:dyDescent="0.25">
      <c r="A244" t="s">
        <v>55</v>
      </c>
      <c r="B244" s="2">
        <v>45594</v>
      </c>
      <c r="C244" t="s">
        <v>15</v>
      </c>
      <c r="D244" t="s">
        <v>472</v>
      </c>
      <c r="E244" t="s">
        <v>20</v>
      </c>
      <c r="F244" t="s">
        <v>5</v>
      </c>
      <c r="G244">
        <v>8</v>
      </c>
      <c r="H244" s="32">
        <v>8.6999999999999993</v>
      </c>
      <c r="I244">
        <v>0.217</v>
      </c>
      <c r="J244">
        <v>0.45</v>
      </c>
      <c r="K244">
        <v>89.905000000000001</v>
      </c>
      <c r="L244">
        <v>36.770000000000003</v>
      </c>
      <c r="M244">
        <v>8.25</v>
      </c>
      <c r="N244">
        <v>303.35250000000002</v>
      </c>
      <c r="O244">
        <v>12</v>
      </c>
      <c r="P244">
        <v>7.4920833333333334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7.4920833333333334</v>
      </c>
    </row>
    <row r="245" spans="1:19" hidden="1" x14ac:dyDescent="0.25">
      <c r="A245" t="s">
        <v>55</v>
      </c>
      <c r="B245" s="2">
        <v>45597</v>
      </c>
      <c r="C245" t="s">
        <v>15</v>
      </c>
      <c r="D245" t="s">
        <v>472</v>
      </c>
      <c r="E245" t="s">
        <v>20</v>
      </c>
      <c r="F245" t="s">
        <v>5</v>
      </c>
      <c r="G245">
        <v>10</v>
      </c>
      <c r="H245" s="32">
        <v>9.0830000000000002</v>
      </c>
      <c r="I245">
        <v>0.13300000000000001</v>
      </c>
      <c r="J245">
        <v>0.38300000000000001</v>
      </c>
      <c r="K245">
        <v>174.685</v>
      </c>
      <c r="L245">
        <v>36.770000000000003</v>
      </c>
      <c r="M245">
        <v>8.6999999999999993</v>
      </c>
      <c r="N245">
        <v>319.899</v>
      </c>
      <c r="O245">
        <v>12</v>
      </c>
      <c r="P245">
        <v>14.557083333333333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14.557083333333333</v>
      </c>
    </row>
    <row r="246" spans="1:19" hidden="1" x14ac:dyDescent="0.25">
      <c r="A246" t="s">
        <v>331</v>
      </c>
      <c r="B246" s="2">
        <v>45595</v>
      </c>
      <c r="C246" t="s">
        <v>15</v>
      </c>
      <c r="D246" t="s">
        <v>284</v>
      </c>
      <c r="E246" t="s">
        <v>213</v>
      </c>
      <c r="F246" t="s">
        <v>5</v>
      </c>
      <c r="G246">
        <v>8</v>
      </c>
      <c r="H246" s="32">
        <v>10.467000000000001</v>
      </c>
      <c r="I246">
        <v>0.33300000000000002</v>
      </c>
      <c r="J246">
        <v>0.41699999999999998</v>
      </c>
      <c r="K246">
        <v>192.983</v>
      </c>
      <c r="L246">
        <v>32.5</v>
      </c>
      <c r="M246">
        <v>10.047000000000001</v>
      </c>
      <c r="N246">
        <v>326.52750000000003</v>
      </c>
      <c r="O246">
        <v>12</v>
      </c>
      <c r="P246">
        <v>16.081916666666668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16.081916666666668</v>
      </c>
    </row>
    <row r="247" spans="1:19" hidden="1" x14ac:dyDescent="0.25">
      <c r="A247" t="s">
        <v>734</v>
      </c>
      <c r="B247" s="2">
        <v>45595</v>
      </c>
      <c r="C247" t="s">
        <v>31</v>
      </c>
      <c r="D247" t="s">
        <v>358</v>
      </c>
      <c r="E247" t="s">
        <v>35</v>
      </c>
      <c r="F247" t="s">
        <v>5</v>
      </c>
      <c r="G247">
        <v>14</v>
      </c>
      <c r="H247" s="32">
        <v>9.5830000000000002</v>
      </c>
      <c r="I247">
        <v>0.23300000000000001</v>
      </c>
      <c r="J247">
        <v>0.63300000000000001</v>
      </c>
      <c r="K247">
        <v>135.381</v>
      </c>
      <c r="L247">
        <v>35</v>
      </c>
      <c r="M247">
        <v>8.9499999999999993</v>
      </c>
      <c r="N247">
        <v>313.25</v>
      </c>
      <c r="O247">
        <v>12</v>
      </c>
      <c r="P247">
        <v>11.281750000000001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11.281750000000001</v>
      </c>
    </row>
    <row r="248" spans="1:19" hidden="1" x14ac:dyDescent="0.25">
      <c r="A248" t="s">
        <v>461</v>
      </c>
      <c r="B248" s="2">
        <v>45595</v>
      </c>
      <c r="C248" t="s">
        <v>15</v>
      </c>
      <c r="D248" t="s">
        <v>421</v>
      </c>
      <c r="E248" t="s">
        <v>290</v>
      </c>
      <c r="F248" t="s">
        <v>5</v>
      </c>
      <c r="G248">
        <v>5</v>
      </c>
      <c r="H248" s="32">
        <v>11.167</v>
      </c>
      <c r="I248">
        <v>0.16700000000000001</v>
      </c>
      <c r="J248">
        <v>0.48299999999999998</v>
      </c>
      <c r="K248">
        <v>236.50899999999999</v>
      </c>
      <c r="L248">
        <v>32.5</v>
      </c>
      <c r="M248">
        <v>10.683999999999999</v>
      </c>
      <c r="N248">
        <v>347.22999999999996</v>
      </c>
      <c r="O248">
        <v>12</v>
      </c>
      <c r="P248">
        <v>19.709083333333332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19.709083333333332</v>
      </c>
    </row>
    <row r="249" spans="1:19" hidden="1" x14ac:dyDescent="0.25">
      <c r="A249" t="s">
        <v>59</v>
      </c>
      <c r="B249" s="2">
        <v>45596</v>
      </c>
      <c r="C249" t="s">
        <v>31</v>
      </c>
      <c r="D249" t="s">
        <v>361</v>
      </c>
      <c r="E249" t="s">
        <v>44</v>
      </c>
      <c r="F249" t="s">
        <v>5</v>
      </c>
      <c r="G249">
        <v>18</v>
      </c>
      <c r="H249" s="32">
        <v>7.3</v>
      </c>
      <c r="I249">
        <v>0.66700000000000004</v>
      </c>
      <c r="J249">
        <v>0.5</v>
      </c>
      <c r="K249">
        <v>72.319000000000003</v>
      </c>
      <c r="L249">
        <v>40</v>
      </c>
      <c r="M249">
        <v>6.4630000000000001</v>
      </c>
      <c r="N249">
        <v>258.52</v>
      </c>
      <c r="O249">
        <v>12</v>
      </c>
      <c r="P249">
        <v>6.0265833333333338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6.0265833333333338</v>
      </c>
    </row>
    <row r="250" spans="1:19" hidden="1" x14ac:dyDescent="0.25">
      <c r="A250" t="s">
        <v>370</v>
      </c>
      <c r="B250" s="2">
        <v>45596</v>
      </c>
      <c r="C250" t="s">
        <v>15</v>
      </c>
      <c r="D250" t="s">
        <v>353</v>
      </c>
      <c r="E250" t="s">
        <v>217</v>
      </c>
      <c r="F250" t="s">
        <v>5</v>
      </c>
      <c r="G250">
        <v>7</v>
      </c>
      <c r="H250" s="32">
        <v>10</v>
      </c>
      <c r="I250">
        <v>0</v>
      </c>
      <c r="J250">
        <v>0</v>
      </c>
      <c r="K250">
        <v>184.62100000000001</v>
      </c>
      <c r="L250">
        <v>32.5</v>
      </c>
      <c r="M250">
        <v>10</v>
      </c>
      <c r="N250">
        <v>325</v>
      </c>
      <c r="O250">
        <v>12</v>
      </c>
      <c r="P250">
        <v>15.385083333333334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15.385083333333334</v>
      </c>
    </row>
    <row r="251" spans="1:19" hidden="1" x14ac:dyDescent="0.25">
      <c r="A251" t="s">
        <v>392</v>
      </c>
      <c r="B251" s="2">
        <v>45596</v>
      </c>
      <c r="C251" t="s">
        <v>15</v>
      </c>
      <c r="D251" t="s">
        <v>618</v>
      </c>
      <c r="E251" t="s">
        <v>40</v>
      </c>
      <c r="F251" t="s">
        <v>5</v>
      </c>
      <c r="G251">
        <v>7</v>
      </c>
      <c r="H251" s="32">
        <v>10.417</v>
      </c>
      <c r="I251">
        <v>0.3</v>
      </c>
      <c r="J251">
        <v>0.5</v>
      </c>
      <c r="K251">
        <v>112.35599999999999</v>
      </c>
      <c r="L251">
        <v>32.5</v>
      </c>
      <c r="M251">
        <v>9.9169999999999998</v>
      </c>
      <c r="N251">
        <v>322.30250000000001</v>
      </c>
      <c r="O251">
        <v>12</v>
      </c>
      <c r="P251">
        <v>9.3629999999999995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9.3629999999999995</v>
      </c>
    </row>
    <row r="252" spans="1:19" hidden="1" x14ac:dyDescent="0.25">
      <c r="A252" t="s">
        <v>392</v>
      </c>
      <c r="B252" s="2">
        <v>45596</v>
      </c>
      <c r="C252" t="s">
        <v>15</v>
      </c>
      <c r="D252" t="s">
        <v>666</v>
      </c>
      <c r="E252" t="s">
        <v>38</v>
      </c>
      <c r="F252" t="s">
        <v>26</v>
      </c>
      <c r="G252">
        <v>9</v>
      </c>
      <c r="H252" s="32">
        <v>10.683</v>
      </c>
      <c r="I252">
        <v>0</v>
      </c>
      <c r="J252">
        <v>0.5</v>
      </c>
      <c r="K252">
        <v>132.733</v>
      </c>
      <c r="L252">
        <v>29</v>
      </c>
      <c r="M252">
        <v>10.183</v>
      </c>
      <c r="N252">
        <v>295.30700000000002</v>
      </c>
      <c r="O252">
        <v>19</v>
      </c>
      <c r="P252">
        <v>6.9859473684210531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6.9859473684210531</v>
      </c>
    </row>
    <row r="253" spans="1:19" hidden="1" x14ac:dyDescent="0.25">
      <c r="A253" t="s">
        <v>432</v>
      </c>
      <c r="B253" s="2">
        <v>45596</v>
      </c>
      <c r="C253" t="s">
        <v>15</v>
      </c>
      <c r="D253" t="s">
        <v>398</v>
      </c>
      <c r="E253" t="s">
        <v>27</v>
      </c>
      <c r="F253" t="s">
        <v>26</v>
      </c>
      <c r="G253">
        <v>6</v>
      </c>
      <c r="H253" s="32">
        <v>10.1</v>
      </c>
      <c r="I253">
        <v>0</v>
      </c>
      <c r="J253">
        <v>0.53300000000000003</v>
      </c>
      <c r="K253">
        <v>153.404</v>
      </c>
      <c r="L253">
        <v>29</v>
      </c>
      <c r="M253">
        <v>9.5670000000000002</v>
      </c>
      <c r="N253">
        <v>277.44299999999998</v>
      </c>
      <c r="O253">
        <v>19</v>
      </c>
      <c r="P253">
        <v>8.0738947368421048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8.0738947368421048</v>
      </c>
    </row>
    <row r="254" spans="1:19" hidden="1" x14ac:dyDescent="0.25">
      <c r="A254" t="s">
        <v>56</v>
      </c>
      <c r="B254" s="2">
        <v>45596</v>
      </c>
      <c r="C254" t="s">
        <v>15</v>
      </c>
      <c r="D254" t="s">
        <v>286</v>
      </c>
      <c r="E254" t="s">
        <v>345</v>
      </c>
      <c r="F254" t="s">
        <v>5</v>
      </c>
      <c r="G254">
        <v>5</v>
      </c>
      <c r="H254" s="32">
        <v>8.3170000000000002</v>
      </c>
      <c r="I254">
        <v>0</v>
      </c>
      <c r="J254">
        <v>0.48299999999999998</v>
      </c>
      <c r="K254">
        <v>226.31100000000001</v>
      </c>
      <c r="L254">
        <v>32.5</v>
      </c>
      <c r="M254">
        <v>7.8340000000000005</v>
      </c>
      <c r="N254">
        <v>254.60500000000002</v>
      </c>
      <c r="O254">
        <v>12</v>
      </c>
      <c r="P254">
        <v>18.859249999999999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18.859249999999999</v>
      </c>
    </row>
    <row r="255" spans="1:19" hidden="1" x14ac:dyDescent="0.25">
      <c r="A255" t="s">
        <v>56</v>
      </c>
      <c r="B255" s="2">
        <v>45596</v>
      </c>
      <c r="C255" t="s">
        <v>15</v>
      </c>
      <c r="D255" t="s">
        <v>285</v>
      </c>
      <c r="E255" t="s">
        <v>346</v>
      </c>
      <c r="F255" t="s">
        <v>5</v>
      </c>
      <c r="G255">
        <v>7</v>
      </c>
      <c r="H255" s="32">
        <v>8.0830000000000002</v>
      </c>
      <c r="I255">
        <v>0.11700000000000001</v>
      </c>
      <c r="J255">
        <v>0.51700000000000002</v>
      </c>
      <c r="K255">
        <v>149.32599999999999</v>
      </c>
      <c r="L255">
        <v>32.5</v>
      </c>
      <c r="M255">
        <v>7.5659999999999998</v>
      </c>
      <c r="N255">
        <v>245.89499999999998</v>
      </c>
      <c r="O255">
        <v>12</v>
      </c>
      <c r="P255">
        <v>12.443833333333332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12.443833333333332</v>
      </c>
    </row>
    <row r="256" spans="1:19" hidden="1" x14ac:dyDescent="0.25">
      <c r="A256" t="s">
        <v>336</v>
      </c>
      <c r="B256" s="2">
        <v>45596</v>
      </c>
      <c r="C256" t="s">
        <v>31</v>
      </c>
      <c r="D256" t="s">
        <v>357</v>
      </c>
      <c r="E256" t="s">
        <v>355</v>
      </c>
      <c r="F256" t="s">
        <v>5</v>
      </c>
      <c r="G256">
        <v>20</v>
      </c>
      <c r="H256" s="32">
        <v>8.4329999999999998</v>
      </c>
      <c r="I256">
        <v>0.45</v>
      </c>
      <c r="J256">
        <v>0.95</v>
      </c>
      <c r="K256">
        <v>115.59399999999999</v>
      </c>
      <c r="L256">
        <v>35</v>
      </c>
      <c r="M256">
        <v>7.3629999999999995</v>
      </c>
      <c r="N256">
        <v>257.70499999999998</v>
      </c>
      <c r="O256">
        <v>12</v>
      </c>
      <c r="P256">
        <v>9.6328333333333322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9.6328333333333322</v>
      </c>
    </row>
    <row r="257" spans="1:19" hidden="1" x14ac:dyDescent="0.25">
      <c r="A257" t="s">
        <v>470</v>
      </c>
      <c r="B257" s="2">
        <v>45596</v>
      </c>
      <c r="C257" t="s">
        <v>15</v>
      </c>
      <c r="D257" t="s">
        <v>491</v>
      </c>
      <c r="E257" t="s">
        <v>28</v>
      </c>
      <c r="F257" t="s">
        <v>5</v>
      </c>
      <c r="G257">
        <v>11</v>
      </c>
      <c r="H257" s="32">
        <v>10.567</v>
      </c>
      <c r="I257">
        <v>0.28299999999999997</v>
      </c>
      <c r="J257">
        <v>0.5</v>
      </c>
      <c r="K257">
        <v>224.35599999999999</v>
      </c>
      <c r="L257">
        <v>32.5</v>
      </c>
      <c r="M257">
        <v>10.067</v>
      </c>
      <c r="N257">
        <v>327.17750000000001</v>
      </c>
      <c r="O257">
        <v>12</v>
      </c>
      <c r="P257">
        <v>18.696333333333332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18.696333333333332</v>
      </c>
    </row>
    <row r="258" spans="1:19" hidden="1" x14ac:dyDescent="0.25">
      <c r="A258" t="s">
        <v>333</v>
      </c>
      <c r="B258" s="2">
        <v>45596</v>
      </c>
      <c r="C258" t="s">
        <v>31</v>
      </c>
      <c r="D258" t="s">
        <v>334</v>
      </c>
      <c r="E258" t="s">
        <v>36</v>
      </c>
      <c r="F258" t="s">
        <v>5</v>
      </c>
      <c r="G258">
        <v>18</v>
      </c>
      <c r="H258" s="32">
        <v>9.8670000000000009</v>
      </c>
      <c r="I258">
        <v>0.33300000000000002</v>
      </c>
      <c r="J258">
        <v>1</v>
      </c>
      <c r="K258">
        <v>150.90199999999999</v>
      </c>
      <c r="L258">
        <v>35</v>
      </c>
      <c r="M258">
        <v>8.8640000000000008</v>
      </c>
      <c r="N258">
        <v>310.24</v>
      </c>
      <c r="O258">
        <v>12</v>
      </c>
      <c r="P258">
        <v>12.575166666666666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12.575166666666666</v>
      </c>
    </row>
    <row r="259" spans="1:19" x14ac:dyDescent="0.25">
      <c r="A259" t="s">
        <v>444</v>
      </c>
      <c r="B259" s="2">
        <v>45596</v>
      </c>
      <c r="C259" t="s">
        <v>15</v>
      </c>
      <c r="D259" t="s">
        <v>415</v>
      </c>
      <c r="E259" t="s">
        <v>354</v>
      </c>
      <c r="F259" t="s">
        <v>5</v>
      </c>
      <c r="G259">
        <v>8</v>
      </c>
      <c r="H259" s="32">
        <v>10.583</v>
      </c>
      <c r="I259">
        <v>0.33300000000000002</v>
      </c>
      <c r="J259">
        <v>0.5</v>
      </c>
      <c r="K259">
        <v>154.244</v>
      </c>
      <c r="L259">
        <v>32.5</v>
      </c>
      <c r="M259">
        <v>10.08</v>
      </c>
      <c r="N259">
        <v>327.60000000000002</v>
      </c>
      <c r="O259">
        <v>12</v>
      </c>
      <c r="P259">
        <v>12.853666666666667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12.853666666666667</v>
      </c>
    </row>
    <row r="260" spans="1:19" hidden="1" x14ac:dyDescent="0.25">
      <c r="A260" t="s">
        <v>582</v>
      </c>
      <c r="B260" s="2">
        <v>45596</v>
      </c>
      <c r="C260" t="s">
        <v>15</v>
      </c>
      <c r="D260" t="s">
        <v>542</v>
      </c>
      <c r="E260" t="s">
        <v>29</v>
      </c>
      <c r="F260" t="s">
        <v>26</v>
      </c>
      <c r="G260">
        <v>9</v>
      </c>
      <c r="H260" s="32">
        <v>9.6669999999999998</v>
      </c>
      <c r="I260">
        <v>0.35</v>
      </c>
      <c r="J260">
        <v>0.5</v>
      </c>
      <c r="K260">
        <v>153.203</v>
      </c>
      <c r="L260">
        <v>29</v>
      </c>
      <c r="M260">
        <v>9.1470000000000002</v>
      </c>
      <c r="N260">
        <v>265.26300000000003</v>
      </c>
      <c r="O260">
        <v>19</v>
      </c>
      <c r="P260">
        <v>8.063315789473684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8.063315789473684</v>
      </c>
    </row>
    <row r="261" spans="1:19" hidden="1" x14ac:dyDescent="0.25">
      <c r="A261" t="s">
        <v>698</v>
      </c>
      <c r="B261" s="2">
        <v>45596</v>
      </c>
      <c r="C261" t="s">
        <v>31</v>
      </c>
      <c r="D261" t="s">
        <v>359</v>
      </c>
      <c r="E261" t="s">
        <v>34</v>
      </c>
      <c r="F261" t="s">
        <v>5</v>
      </c>
      <c r="G261">
        <v>10</v>
      </c>
      <c r="H261" s="32">
        <v>10.417</v>
      </c>
      <c r="I261">
        <v>0</v>
      </c>
      <c r="J261">
        <v>0.46700000000000003</v>
      </c>
      <c r="K261">
        <v>133.30799999999999</v>
      </c>
      <c r="L261">
        <v>35</v>
      </c>
      <c r="M261">
        <v>9.9499999999999993</v>
      </c>
      <c r="N261">
        <v>348.25</v>
      </c>
      <c r="O261">
        <v>12</v>
      </c>
      <c r="P261">
        <v>11.109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11.109</v>
      </c>
    </row>
    <row r="262" spans="1:19" hidden="1" x14ac:dyDescent="0.25">
      <c r="A262" t="s">
        <v>390</v>
      </c>
      <c r="B262" s="2">
        <v>45596</v>
      </c>
      <c r="C262" t="s">
        <v>15</v>
      </c>
      <c r="D262" t="s">
        <v>369</v>
      </c>
      <c r="E262" t="s">
        <v>17</v>
      </c>
      <c r="F262" t="s">
        <v>5</v>
      </c>
      <c r="G262">
        <v>11</v>
      </c>
      <c r="H262" s="32">
        <v>10.083</v>
      </c>
      <c r="I262">
        <v>0.35</v>
      </c>
      <c r="J262">
        <v>0.48299999999999998</v>
      </c>
      <c r="K262">
        <v>223.268</v>
      </c>
      <c r="L262">
        <v>32.5</v>
      </c>
      <c r="M262">
        <v>9.58</v>
      </c>
      <c r="N262">
        <v>311.35000000000002</v>
      </c>
      <c r="O262">
        <v>12</v>
      </c>
      <c r="P262">
        <v>18.605666666666668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18.605666666666668</v>
      </c>
    </row>
    <row r="263" spans="1:19" hidden="1" x14ac:dyDescent="0.25">
      <c r="A263" t="s">
        <v>406</v>
      </c>
      <c r="B263" s="2">
        <v>45596</v>
      </c>
      <c r="C263" t="s">
        <v>15</v>
      </c>
      <c r="D263" t="s">
        <v>385</v>
      </c>
      <c r="E263" t="s">
        <v>212</v>
      </c>
      <c r="F263" t="s">
        <v>26</v>
      </c>
      <c r="G263">
        <v>11</v>
      </c>
      <c r="H263" s="32">
        <v>10.632999999999999</v>
      </c>
      <c r="I263">
        <v>0.16700000000000001</v>
      </c>
      <c r="J263">
        <v>0.51700000000000002</v>
      </c>
      <c r="K263">
        <v>0</v>
      </c>
      <c r="L263">
        <v>29</v>
      </c>
      <c r="M263">
        <v>10.116</v>
      </c>
      <c r="N263">
        <v>293.36399999999998</v>
      </c>
      <c r="O263">
        <v>19</v>
      </c>
      <c r="P263">
        <v>0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0</v>
      </c>
    </row>
    <row r="264" spans="1:19" hidden="1" x14ac:dyDescent="0.25">
      <c r="A264" t="s">
        <v>60</v>
      </c>
      <c r="B264" s="2">
        <v>45596</v>
      </c>
      <c r="C264" t="s">
        <v>15</v>
      </c>
      <c r="D264" t="s">
        <v>561</v>
      </c>
      <c r="E264" t="s">
        <v>23</v>
      </c>
      <c r="F264" t="s">
        <v>5</v>
      </c>
      <c r="G264">
        <v>8</v>
      </c>
      <c r="H264" s="32">
        <v>10.132999999999999</v>
      </c>
      <c r="I264">
        <v>1.0329999999999999</v>
      </c>
      <c r="J264">
        <v>0.45</v>
      </c>
      <c r="K264">
        <v>239.64</v>
      </c>
      <c r="L264">
        <v>32.5</v>
      </c>
      <c r="M264">
        <v>8.9799999999999986</v>
      </c>
      <c r="N264">
        <v>291.84999999999997</v>
      </c>
      <c r="O264">
        <v>12</v>
      </c>
      <c r="P264">
        <v>19.97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19.97</v>
      </c>
    </row>
    <row r="265" spans="1:19" hidden="1" x14ac:dyDescent="0.25">
      <c r="A265" t="s">
        <v>581</v>
      </c>
      <c r="B265" s="2">
        <v>45596</v>
      </c>
      <c r="C265" t="s">
        <v>15</v>
      </c>
      <c r="D265" t="s">
        <v>563</v>
      </c>
      <c r="E265" t="s">
        <v>564</v>
      </c>
      <c r="F265" t="s">
        <v>5</v>
      </c>
      <c r="G265">
        <v>8</v>
      </c>
      <c r="H265" s="32">
        <v>9.75</v>
      </c>
      <c r="I265">
        <v>0.33300000000000002</v>
      </c>
      <c r="J265">
        <v>0.48299999999999998</v>
      </c>
      <c r="K265">
        <v>134.57499999999999</v>
      </c>
      <c r="L265">
        <v>32.5</v>
      </c>
      <c r="M265">
        <v>9.2639999999999993</v>
      </c>
      <c r="N265">
        <v>301.08</v>
      </c>
      <c r="O265">
        <v>12</v>
      </c>
      <c r="P265">
        <v>11.214583333333332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11.214583333333332</v>
      </c>
    </row>
    <row r="266" spans="1:19" hidden="1" x14ac:dyDescent="0.25">
      <c r="A266" t="s">
        <v>55</v>
      </c>
      <c r="B266" s="2">
        <v>45598</v>
      </c>
      <c r="C266" t="s">
        <v>15</v>
      </c>
      <c r="D266" t="s">
        <v>472</v>
      </c>
      <c r="E266" t="s">
        <v>20</v>
      </c>
      <c r="F266" t="s">
        <v>5</v>
      </c>
      <c r="G266">
        <v>6</v>
      </c>
      <c r="H266" s="32">
        <v>8.5</v>
      </c>
      <c r="I266">
        <v>0.28299999999999997</v>
      </c>
      <c r="J266">
        <v>0.5</v>
      </c>
      <c r="K266">
        <v>170.774</v>
      </c>
      <c r="L266">
        <v>36.770000000000003</v>
      </c>
      <c r="M266">
        <v>8</v>
      </c>
      <c r="N266">
        <v>294.16000000000003</v>
      </c>
      <c r="O266">
        <v>12</v>
      </c>
      <c r="P266">
        <v>14.231166666666667</v>
      </c>
      <c r="Q266" t="s">
        <v>312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14.231166666666667</v>
      </c>
    </row>
    <row r="267" spans="1:19" hidden="1" x14ac:dyDescent="0.25">
      <c r="A267" t="s">
        <v>55</v>
      </c>
      <c r="B267" s="2">
        <v>45599</v>
      </c>
      <c r="C267" t="s">
        <v>15</v>
      </c>
      <c r="D267" t="s">
        <v>472</v>
      </c>
      <c r="E267" t="s">
        <v>20</v>
      </c>
      <c r="F267" t="s">
        <v>5</v>
      </c>
      <c r="G267">
        <v>7</v>
      </c>
      <c r="H267" s="32">
        <v>8.6669999999999998</v>
      </c>
      <c r="I267">
        <v>0.16700000000000001</v>
      </c>
      <c r="J267">
        <v>0.41699999999999998</v>
      </c>
      <c r="K267">
        <v>160.77699999999999</v>
      </c>
      <c r="L267">
        <v>36.770000000000003</v>
      </c>
      <c r="M267">
        <v>8.25</v>
      </c>
      <c r="N267">
        <v>303.35250000000002</v>
      </c>
      <c r="O267">
        <v>12</v>
      </c>
      <c r="P267">
        <v>13.398083333333332</v>
      </c>
      <c r="Q267" t="s">
        <v>312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13.398083333333332</v>
      </c>
    </row>
    <row r="268" spans="1:19" hidden="1" x14ac:dyDescent="0.25">
      <c r="A268" t="s">
        <v>55</v>
      </c>
      <c r="B268" s="2">
        <v>45588</v>
      </c>
      <c r="C268" t="s">
        <v>15</v>
      </c>
      <c r="D268" t="s">
        <v>847</v>
      </c>
      <c r="E268" t="s">
        <v>22</v>
      </c>
      <c r="F268" t="s">
        <v>5</v>
      </c>
      <c r="G268">
        <v>8</v>
      </c>
      <c r="H268" s="32">
        <v>9.2829999999999995</v>
      </c>
      <c r="I268">
        <v>0.33300000000000002</v>
      </c>
      <c r="J268">
        <v>0.5</v>
      </c>
      <c r="K268">
        <v>192.8</v>
      </c>
      <c r="L268">
        <v>36.770000000000003</v>
      </c>
      <c r="M268">
        <v>8.7799999999999994</v>
      </c>
      <c r="N268">
        <v>322.84059999999999</v>
      </c>
      <c r="O268">
        <v>12</v>
      </c>
      <c r="P268">
        <v>16.066666666666666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8">
        <f>IFERROR(Hours_Working[[#This Row],[Gallon]],0)</f>
        <v>16.066666666666666</v>
      </c>
    </row>
    <row r="269" spans="1:19" hidden="1" x14ac:dyDescent="0.25">
      <c r="A269" t="s">
        <v>55</v>
      </c>
      <c r="B269" s="2">
        <v>45589</v>
      </c>
      <c r="C269" t="s">
        <v>15</v>
      </c>
      <c r="D269" t="s">
        <v>847</v>
      </c>
      <c r="E269" t="s">
        <v>22</v>
      </c>
      <c r="F269" t="s">
        <v>5</v>
      </c>
      <c r="G269">
        <v>6</v>
      </c>
      <c r="H269" s="32">
        <v>8.5169999999999995</v>
      </c>
      <c r="I269">
        <v>0.33300000000000002</v>
      </c>
      <c r="J269">
        <v>0.5</v>
      </c>
      <c r="K269">
        <v>150.71</v>
      </c>
      <c r="L269">
        <v>36.770000000000003</v>
      </c>
      <c r="M269">
        <v>8.0139999999999993</v>
      </c>
      <c r="N269">
        <v>294.67478</v>
      </c>
      <c r="O269">
        <v>12</v>
      </c>
      <c r="P269">
        <v>12.559166666666668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12.559166666666668</v>
      </c>
    </row>
    <row r="270" spans="1:19" hidden="1" x14ac:dyDescent="0.25">
      <c r="A270" t="s">
        <v>55</v>
      </c>
      <c r="B270" s="2">
        <v>45590</v>
      </c>
      <c r="C270" t="s">
        <v>15</v>
      </c>
      <c r="D270" t="s">
        <v>847</v>
      </c>
      <c r="E270" t="s">
        <v>22</v>
      </c>
      <c r="F270" t="s">
        <v>5</v>
      </c>
      <c r="G270">
        <v>6</v>
      </c>
      <c r="H270" s="32">
        <v>8.7669999999999995</v>
      </c>
      <c r="I270">
        <v>0.33300000000000002</v>
      </c>
      <c r="J270">
        <v>0.5</v>
      </c>
      <c r="K270">
        <v>140.90299999999999</v>
      </c>
      <c r="L270">
        <v>36.770000000000003</v>
      </c>
      <c r="M270">
        <v>8.2639999999999993</v>
      </c>
      <c r="N270">
        <v>303.86727999999999</v>
      </c>
      <c r="O270">
        <v>12</v>
      </c>
      <c r="P270">
        <v>11.741916666666667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11.741916666666667</v>
      </c>
    </row>
    <row r="271" spans="1:19" hidden="1" x14ac:dyDescent="0.25">
      <c r="A271" t="s">
        <v>55</v>
      </c>
      <c r="B271" s="2">
        <v>45586</v>
      </c>
      <c r="C271" t="s">
        <v>15</v>
      </c>
      <c r="D271" t="s">
        <v>850</v>
      </c>
      <c r="E271" t="s">
        <v>948</v>
      </c>
      <c r="F271" t="s">
        <v>19</v>
      </c>
      <c r="G271">
        <v>1</v>
      </c>
      <c r="H271" s="32">
        <v>2.2170000000000001</v>
      </c>
      <c r="I271">
        <v>0</v>
      </c>
      <c r="J271">
        <v>0</v>
      </c>
      <c r="K271">
        <v>63.604999999999997</v>
      </c>
      <c r="L271">
        <v>42.02</v>
      </c>
      <c r="M271">
        <v>2.2170000000000001</v>
      </c>
      <c r="N271">
        <v>93.15834000000001</v>
      </c>
      <c r="O271">
        <v>7</v>
      </c>
      <c r="P271">
        <v>9.0864285714285717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1">
        <f>IFERROR(Hours_Working[[#This Row],[Gallon]],0)</f>
        <v>9.0864285714285717</v>
      </c>
    </row>
    <row r="272" spans="1:19" hidden="1" x14ac:dyDescent="0.25">
      <c r="A272" t="s">
        <v>55</v>
      </c>
      <c r="B272" s="2">
        <v>45586</v>
      </c>
      <c r="C272" t="s">
        <v>31</v>
      </c>
      <c r="D272" t="s">
        <v>850</v>
      </c>
      <c r="E272" t="s">
        <v>42</v>
      </c>
      <c r="F272" t="s">
        <v>19</v>
      </c>
      <c r="G272">
        <v>7</v>
      </c>
      <c r="H272" s="32">
        <v>5.9669999999999996</v>
      </c>
      <c r="I272">
        <v>0.2</v>
      </c>
      <c r="J272">
        <v>0</v>
      </c>
      <c r="K272">
        <v>75.299000000000007</v>
      </c>
      <c r="L272">
        <v>42.02</v>
      </c>
      <c r="M272">
        <v>5.9669999999999996</v>
      </c>
      <c r="N272">
        <v>250.73334</v>
      </c>
      <c r="O272">
        <v>7</v>
      </c>
      <c r="P272">
        <v>10.757000000000001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2">
        <f>IFERROR(Hours_Working[[#This Row],[Gallon]],0)</f>
        <v>10.757000000000001</v>
      </c>
    </row>
    <row r="273" spans="1:19" hidden="1" x14ac:dyDescent="0.25">
      <c r="A273" t="s">
        <v>55</v>
      </c>
      <c r="B273" s="2">
        <v>45587</v>
      </c>
      <c r="C273" t="s">
        <v>31</v>
      </c>
      <c r="D273" t="s">
        <v>850</v>
      </c>
      <c r="E273" t="s">
        <v>42</v>
      </c>
      <c r="F273" t="s">
        <v>19</v>
      </c>
      <c r="G273">
        <v>9</v>
      </c>
      <c r="H273" s="32">
        <v>9.3000000000000007</v>
      </c>
      <c r="I273">
        <v>6.7000000000000004E-2</v>
      </c>
      <c r="J273">
        <v>0.45</v>
      </c>
      <c r="K273">
        <v>106.871</v>
      </c>
      <c r="L273">
        <v>42.02</v>
      </c>
      <c r="M273">
        <v>8.8500000000000014</v>
      </c>
      <c r="N273">
        <v>371.87700000000007</v>
      </c>
      <c r="O273">
        <v>7</v>
      </c>
      <c r="P273">
        <v>15.267285714285714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3">
        <f>IFERROR(Hours_Working[[#This Row],[Gallon]],0)</f>
        <v>15.267285714285714</v>
      </c>
    </row>
    <row r="274" spans="1:19" hidden="1" x14ac:dyDescent="0.25">
      <c r="A274" t="s">
        <v>331</v>
      </c>
      <c r="B274" s="2">
        <v>45596</v>
      </c>
      <c r="C274" t="s">
        <v>15</v>
      </c>
      <c r="D274" t="s">
        <v>284</v>
      </c>
      <c r="E274" t="s">
        <v>213</v>
      </c>
      <c r="F274" t="s">
        <v>5</v>
      </c>
      <c r="G274">
        <v>8</v>
      </c>
      <c r="H274" s="32">
        <v>10.567</v>
      </c>
      <c r="I274">
        <v>0.2</v>
      </c>
      <c r="J274">
        <v>0.5</v>
      </c>
      <c r="K274">
        <v>167.07300000000001</v>
      </c>
      <c r="L274">
        <v>32.5</v>
      </c>
      <c r="M274">
        <v>10.067</v>
      </c>
      <c r="N274">
        <v>327.17750000000001</v>
      </c>
      <c r="O274">
        <v>12</v>
      </c>
      <c r="P274">
        <v>13.922750000000001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13.922750000000001</v>
      </c>
    </row>
    <row r="275" spans="1:19" hidden="1" x14ac:dyDescent="0.25">
      <c r="A275" t="s">
        <v>734</v>
      </c>
      <c r="B275" s="2">
        <v>45596</v>
      </c>
      <c r="C275" t="s">
        <v>31</v>
      </c>
      <c r="D275" t="s">
        <v>358</v>
      </c>
      <c r="E275" t="s">
        <v>35</v>
      </c>
      <c r="F275" t="s">
        <v>5</v>
      </c>
      <c r="G275">
        <v>18</v>
      </c>
      <c r="H275" s="32">
        <v>10.233000000000001</v>
      </c>
      <c r="I275">
        <v>0</v>
      </c>
      <c r="J275">
        <v>0.51700000000000002</v>
      </c>
      <c r="K275">
        <v>166.654</v>
      </c>
      <c r="L275">
        <v>35</v>
      </c>
      <c r="M275">
        <v>9.7160000000000011</v>
      </c>
      <c r="N275">
        <v>340.06000000000006</v>
      </c>
      <c r="O275">
        <v>12</v>
      </c>
      <c r="P275">
        <v>13.887833333333333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13.887833333333333</v>
      </c>
    </row>
    <row r="276" spans="1:19" hidden="1" x14ac:dyDescent="0.25">
      <c r="A276" t="s">
        <v>461</v>
      </c>
      <c r="B276" s="2">
        <v>45596</v>
      </c>
      <c r="C276" t="s">
        <v>15</v>
      </c>
      <c r="D276" t="s">
        <v>421</v>
      </c>
      <c r="E276" t="s">
        <v>290</v>
      </c>
      <c r="F276" t="s">
        <v>5</v>
      </c>
      <c r="G276">
        <v>9</v>
      </c>
      <c r="H276" s="32">
        <v>10.5</v>
      </c>
      <c r="I276">
        <v>0.2</v>
      </c>
      <c r="J276">
        <v>0.5</v>
      </c>
      <c r="K276">
        <v>159.816</v>
      </c>
      <c r="L276">
        <v>32.5</v>
      </c>
      <c r="M276">
        <v>10</v>
      </c>
      <c r="N276">
        <v>325</v>
      </c>
      <c r="O276">
        <v>12</v>
      </c>
      <c r="P276">
        <v>13.318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13.318</v>
      </c>
    </row>
    <row r="277" spans="1:19" hidden="1" x14ac:dyDescent="0.25">
      <c r="A277" t="s">
        <v>59</v>
      </c>
      <c r="B277" s="2">
        <v>45597</v>
      </c>
      <c r="C277" t="s">
        <v>31</v>
      </c>
      <c r="D277" t="s">
        <v>361</v>
      </c>
      <c r="E277" t="s">
        <v>44</v>
      </c>
      <c r="F277" t="s">
        <v>5</v>
      </c>
      <c r="G277">
        <v>13</v>
      </c>
      <c r="H277" s="32">
        <v>8.9830000000000005</v>
      </c>
      <c r="I277">
        <v>0.317</v>
      </c>
      <c r="J277">
        <v>0.73299999999999998</v>
      </c>
      <c r="K277">
        <v>83.302999999999997</v>
      </c>
      <c r="L277">
        <v>40</v>
      </c>
      <c r="M277">
        <v>8.25</v>
      </c>
      <c r="N277">
        <v>330</v>
      </c>
      <c r="O277">
        <v>12</v>
      </c>
      <c r="P277">
        <v>6.9419166666666667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6.9419166666666667</v>
      </c>
    </row>
    <row r="278" spans="1:19" hidden="1" x14ac:dyDescent="0.25">
      <c r="A278" t="s">
        <v>370</v>
      </c>
      <c r="B278" s="2">
        <v>45597</v>
      </c>
      <c r="C278" t="s">
        <v>15</v>
      </c>
      <c r="D278" t="s">
        <v>353</v>
      </c>
      <c r="E278" t="s">
        <v>217</v>
      </c>
      <c r="F278" t="s">
        <v>5</v>
      </c>
      <c r="G278">
        <v>7</v>
      </c>
      <c r="H278" s="32">
        <v>10.1</v>
      </c>
      <c r="I278">
        <v>0.1</v>
      </c>
      <c r="J278">
        <v>0.16700000000000001</v>
      </c>
      <c r="K278">
        <v>95.091999999999999</v>
      </c>
      <c r="L278">
        <v>32.5</v>
      </c>
      <c r="M278">
        <v>9.9329999999999998</v>
      </c>
      <c r="N278">
        <v>322.82249999999999</v>
      </c>
      <c r="O278">
        <v>12</v>
      </c>
      <c r="P278">
        <v>7.9243333333333332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7.9243333333333332</v>
      </c>
    </row>
    <row r="279" spans="1:19" hidden="1" x14ac:dyDescent="0.25">
      <c r="A279" t="s">
        <v>392</v>
      </c>
      <c r="B279" s="2">
        <v>45597</v>
      </c>
      <c r="C279" t="s">
        <v>15</v>
      </c>
      <c r="D279" t="s">
        <v>618</v>
      </c>
      <c r="E279" t="s">
        <v>40</v>
      </c>
      <c r="F279" t="s">
        <v>5</v>
      </c>
      <c r="G279">
        <v>7</v>
      </c>
      <c r="H279" s="32">
        <v>10.683</v>
      </c>
      <c r="I279">
        <v>0</v>
      </c>
      <c r="J279">
        <v>0.45</v>
      </c>
      <c r="K279">
        <v>138.54300000000001</v>
      </c>
      <c r="L279">
        <v>32.5</v>
      </c>
      <c r="M279">
        <v>10.233000000000001</v>
      </c>
      <c r="N279">
        <v>332.57249999999999</v>
      </c>
      <c r="O279">
        <v>12</v>
      </c>
      <c r="P279">
        <v>11.545250000000001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11.545250000000001</v>
      </c>
    </row>
    <row r="280" spans="1:19" hidden="1" x14ac:dyDescent="0.25">
      <c r="A280" t="s">
        <v>392</v>
      </c>
      <c r="B280" s="2">
        <v>45597</v>
      </c>
      <c r="C280" t="s">
        <v>15</v>
      </c>
      <c r="D280" t="s">
        <v>666</v>
      </c>
      <c r="E280" t="s">
        <v>38</v>
      </c>
      <c r="F280" t="s">
        <v>26</v>
      </c>
      <c r="G280">
        <v>13</v>
      </c>
      <c r="H280" s="32">
        <v>10.733000000000001</v>
      </c>
      <c r="I280">
        <v>0</v>
      </c>
      <c r="J280">
        <v>0.51700000000000002</v>
      </c>
      <c r="K280">
        <v>207.518</v>
      </c>
      <c r="L280">
        <v>29</v>
      </c>
      <c r="M280">
        <v>10.216000000000001</v>
      </c>
      <c r="N280">
        <v>296.26400000000001</v>
      </c>
      <c r="O280">
        <v>19</v>
      </c>
      <c r="P280">
        <v>10.922000000000001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10.922000000000001</v>
      </c>
    </row>
    <row r="281" spans="1:19" hidden="1" x14ac:dyDescent="0.25">
      <c r="A281" t="s">
        <v>432</v>
      </c>
      <c r="B281" s="2">
        <v>45597</v>
      </c>
      <c r="C281" t="s">
        <v>15</v>
      </c>
      <c r="D281" t="s">
        <v>398</v>
      </c>
      <c r="E281" t="s">
        <v>27</v>
      </c>
      <c r="F281" t="s">
        <v>26</v>
      </c>
      <c r="G281">
        <v>8</v>
      </c>
      <c r="H281" s="32">
        <v>10.067</v>
      </c>
      <c r="I281">
        <v>0.28299999999999997</v>
      </c>
      <c r="J281">
        <v>0.46700000000000003</v>
      </c>
      <c r="K281">
        <v>138.62700000000001</v>
      </c>
      <c r="L281">
        <v>29</v>
      </c>
      <c r="M281">
        <v>9.6</v>
      </c>
      <c r="N281">
        <v>278.39999999999998</v>
      </c>
      <c r="O281">
        <v>19</v>
      </c>
      <c r="P281">
        <v>7.2961578947368428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7.2961578947368428</v>
      </c>
    </row>
    <row r="282" spans="1:19" hidden="1" x14ac:dyDescent="0.25">
      <c r="A282" t="s">
        <v>56</v>
      </c>
      <c r="B282" s="2">
        <v>45597</v>
      </c>
      <c r="C282" t="s">
        <v>15</v>
      </c>
      <c r="D282" t="s">
        <v>286</v>
      </c>
      <c r="E282" t="s">
        <v>345</v>
      </c>
      <c r="F282" t="s">
        <v>5</v>
      </c>
      <c r="G282">
        <v>6</v>
      </c>
      <c r="H282" s="32">
        <v>8.4169999999999998</v>
      </c>
      <c r="I282">
        <v>0</v>
      </c>
      <c r="J282">
        <v>0</v>
      </c>
      <c r="K282">
        <v>140.97499999999999</v>
      </c>
      <c r="L282">
        <v>32.5</v>
      </c>
      <c r="M282">
        <v>8.4169999999999998</v>
      </c>
      <c r="N282">
        <v>273.55250000000001</v>
      </c>
      <c r="O282">
        <v>12</v>
      </c>
      <c r="P282">
        <v>11.747916666666667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11.747916666666667</v>
      </c>
    </row>
    <row r="283" spans="1:19" hidden="1" x14ac:dyDescent="0.25">
      <c r="A283" t="s">
        <v>56</v>
      </c>
      <c r="B283" s="2">
        <v>45597</v>
      </c>
      <c r="C283" t="s">
        <v>15</v>
      </c>
      <c r="D283" t="s">
        <v>285</v>
      </c>
      <c r="E283" t="s">
        <v>346</v>
      </c>
      <c r="F283" t="s">
        <v>5</v>
      </c>
      <c r="G283">
        <v>6</v>
      </c>
      <c r="H283" s="32">
        <v>9.4670000000000005</v>
      </c>
      <c r="I283">
        <v>0</v>
      </c>
      <c r="J283">
        <v>0.51700000000000002</v>
      </c>
      <c r="K283">
        <v>231.57</v>
      </c>
      <c r="L283">
        <v>32.5</v>
      </c>
      <c r="M283">
        <v>8.9500000000000011</v>
      </c>
      <c r="N283">
        <v>290.87500000000006</v>
      </c>
      <c r="O283">
        <v>12</v>
      </c>
      <c r="P283">
        <v>19.297499999999999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19.297499999999999</v>
      </c>
    </row>
    <row r="284" spans="1:19" hidden="1" x14ac:dyDescent="0.25">
      <c r="A284" t="s">
        <v>336</v>
      </c>
      <c r="B284" s="2">
        <v>45597</v>
      </c>
      <c r="C284" t="s">
        <v>31</v>
      </c>
      <c r="D284" t="s">
        <v>357</v>
      </c>
      <c r="E284" t="s">
        <v>355</v>
      </c>
      <c r="F284" t="s">
        <v>5</v>
      </c>
      <c r="G284">
        <v>19</v>
      </c>
      <c r="H284" s="32">
        <v>8.6999999999999993</v>
      </c>
      <c r="I284">
        <v>0.183</v>
      </c>
      <c r="J284">
        <v>0.5</v>
      </c>
      <c r="K284">
        <v>120.172</v>
      </c>
      <c r="L284">
        <v>35</v>
      </c>
      <c r="M284">
        <v>8.1999999999999993</v>
      </c>
      <c r="N284">
        <v>287</v>
      </c>
      <c r="O284">
        <v>12</v>
      </c>
      <c r="P284">
        <v>10.014333333333333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10.014333333333333</v>
      </c>
    </row>
    <row r="285" spans="1:19" hidden="1" x14ac:dyDescent="0.25">
      <c r="A285" t="s">
        <v>470</v>
      </c>
      <c r="B285" s="2">
        <v>45597</v>
      </c>
      <c r="C285" t="s">
        <v>15</v>
      </c>
      <c r="D285" t="s">
        <v>491</v>
      </c>
      <c r="E285" t="s">
        <v>28</v>
      </c>
      <c r="F285" t="s">
        <v>5</v>
      </c>
      <c r="G285">
        <v>12</v>
      </c>
      <c r="H285" s="32">
        <v>10</v>
      </c>
      <c r="I285">
        <v>0.317</v>
      </c>
      <c r="J285">
        <v>0.5</v>
      </c>
      <c r="K285">
        <v>132.417</v>
      </c>
      <c r="L285">
        <v>32.5</v>
      </c>
      <c r="M285">
        <v>9.5</v>
      </c>
      <c r="N285">
        <v>308.75</v>
      </c>
      <c r="O285">
        <v>12</v>
      </c>
      <c r="P285">
        <v>11.034750000000001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11.034750000000001</v>
      </c>
    </row>
    <row r="286" spans="1:19" x14ac:dyDescent="0.25">
      <c r="A286" t="s">
        <v>444</v>
      </c>
      <c r="B286" s="2">
        <v>45597</v>
      </c>
      <c r="C286" t="s">
        <v>15</v>
      </c>
      <c r="D286" t="s">
        <v>415</v>
      </c>
      <c r="E286" t="s">
        <v>354</v>
      </c>
      <c r="F286" t="s">
        <v>5</v>
      </c>
      <c r="G286">
        <v>9</v>
      </c>
      <c r="H286" s="32">
        <v>9.9329999999999998</v>
      </c>
      <c r="I286">
        <v>0.183</v>
      </c>
      <c r="J286">
        <v>0.5</v>
      </c>
      <c r="K286">
        <v>174.30199999999999</v>
      </c>
      <c r="L286">
        <v>32.5</v>
      </c>
      <c r="M286">
        <v>9.4329999999999998</v>
      </c>
      <c r="N286">
        <v>306.57249999999999</v>
      </c>
      <c r="O286">
        <v>12</v>
      </c>
      <c r="P286">
        <v>14.525166666666665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14.525166666666665</v>
      </c>
    </row>
    <row r="287" spans="1:19" hidden="1" x14ac:dyDescent="0.25">
      <c r="A287" t="s">
        <v>582</v>
      </c>
      <c r="B287" s="2">
        <v>45597</v>
      </c>
      <c r="C287" t="s">
        <v>15</v>
      </c>
      <c r="D287" t="s">
        <v>542</v>
      </c>
      <c r="E287" t="s">
        <v>29</v>
      </c>
      <c r="F287" t="s">
        <v>26</v>
      </c>
      <c r="G287">
        <v>9</v>
      </c>
      <c r="H287" s="32">
        <v>9.6669999999999998</v>
      </c>
      <c r="I287">
        <v>0.23300000000000001</v>
      </c>
      <c r="J287">
        <v>0.7</v>
      </c>
      <c r="K287">
        <v>201.28800000000001</v>
      </c>
      <c r="L287">
        <v>29</v>
      </c>
      <c r="M287">
        <v>8.9670000000000005</v>
      </c>
      <c r="N287">
        <v>260.04300000000001</v>
      </c>
      <c r="O287">
        <v>19</v>
      </c>
      <c r="P287">
        <v>10.594105263157894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10.594105263157894</v>
      </c>
    </row>
    <row r="288" spans="1:19" hidden="1" x14ac:dyDescent="0.25">
      <c r="A288" t="s">
        <v>698</v>
      </c>
      <c r="B288" s="2">
        <v>45597</v>
      </c>
      <c r="C288" t="s">
        <v>31</v>
      </c>
      <c r="D288" t="s">
        <v>359</v>
      </c>
      <c r="E288" t="s">
        <v>34</v>
      </c>
      <c r="F288" t="s">
        <v>5</v>
      </c>
      <c r="G288">
        <v>9</v>
      </c>
      <c r="H288" s="32">
        <v>10.483000000000001</v>
      </c>
      <c r="I288">
        <v>0</v>
      </c>
      <c r="J288">
        <v>0.35</v>
      </c>
      <c r="K288">
        <v>127.185</v>
      </c>
      <c r="L288">
        <v>35</v>
      </c>
      <c r="M288">
        <v>10.133000000000001</v>
      </c>
      <c r="N288">
        <v>354.65500000000003</v>
      </c>
      <c r="O288">
        <v>12</v>
      </c>
      <c r="P288">
        <v>10.598750000000001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10.598750000000001</v>
      </c>
    </row>
    <row r="289" spans="1:19" hidden="1" x14ac:dyDescent="0.25">
      <c r="A289" t="s">
        <v>390</v>
      </c>
      <c r="B289" s="2">
        <v>45597</v>
      </c>
      <c r="C289" t="s">
        <v>31</v>
      </c>
      <c r="D289" t="s">
        <v>369</v>
      </c>
      <c r="E289" t="s">
        <v>950</v>
      </c>
      <c r="F289" t="s">
        <v>5</v>
      </c>
      <c r="G289">
        <v>10</v>
      </c>
      <c r="H289" s="32">
        <v>11</v>
      </c>
      <c r="I289">
        <v>0.33300000000000002</v>
      </c>
      <c r="J289">
        <v>0.5</v>
      </c>
      <c r="K289">
        <v>138.261</v>
      </c>
      <c r="L289">
        <v>35</v>
      </c>
      <c r="M289">
        <v>10.497</v>
      </c>
      <c r="N289">
        <v>367.39499999999998</v>
      </c>
      <c r="O289">
        <v>12</v>
      </c>
      <c r="P289">
        <v>11.521749999999999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11.521749999999999</v>
      </c>
    </row>
    <row r="290" spans="1:19" hidden="1" x14ac:dyDescent="0.25">
      <c r="A290" t="s">
        <v>406</v>
      </c>
      <c r="B290" s="2">
        <v>45597</v>
      </c>
      <c r="C290" t="s">
        <v>15</v>
      </c>
      <c r="D290" t="s">
        <v>385</v>
      </c>
      <c r="E290" t="s">
        <v>212</v>
      </c>
      <c r="F290" t="s">
        <v>26</v>
      </c>
      <c r="G290">
        <v>11</v>
      </c>
      <c r="H290" s="32">
        <v>10</v>
      </c>
      <c r="I290">
        <v>0.317</v>
      </c>
      <c r="J290">
        <v>0.5</v>
      </c>
      <c r="K290">
        <v>145.71199999999999</v>
      </c>
      <c r="L290">
        <v>29</v>
      </c>
      <c r="M290">
        <v>9.5</v>
      </c>
      <c r="N290">
        <v>275.5</v>
      </c>
      <c r="O290">
        <v>19</v>
      </c>
      <c r="P290">
        <v>7.6690526315789471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7.6690526315789471</v>
      </c>
    </row>
    <row r="291" spans="1:19" hidden="1" x14ac:dyDescent="0.25">
      <c r="A291" t="s">
        <v>60</v>
      </c>
      <c r="B291" s="2">
        <v>45597</v>
      </c>
      <c r="C291" t="s">
        <v>15</v>
      </c>
      <c r="D291" t="s">
        <v>561</v>
      </c>
      <c r="E291" t="s">
        <v>23</v>
      </c>
      <c r="F291" t="s">
        <v>5</v>
      </c>
      <c r="G291">
        <v>11</v>
      </c>
      <c r="H291" s="32">
        <v>10.45</v>
      </c>
      <c r="I291">
        <v>0.26700000000000002</v>
      </c>
      <c r="J291">
        <v>0.23300000000000001</v>
      </c>
      <c r="K291">
        <v>176.935</v>
      </c>
      <c r="L291">
        <v>32.5</v>
      </c>
      <c r="M291">
        <v>10.216999999999999</v>
      </c>
      <c r="N291">
        <v>332.05249999999995</v>
      </c>
      <c r="O291">
        <v>12</v>
      </c>
      <c r="P291">
        <v>14.744583333333333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14.744583333333333</v>
      </c>
    </row>
    <row r="292" spans="1:19" hidden="1" x14ac:dyDescent="0.25">
      <c r="A292" t="s">
        <v>581</v>
      </c>
      <c r="B292" s="2">
        <v>45597</v>
      </c>
      <c r="C292" t="s">
        <v>15</v>
      </c>
      <c r="D292" t="s">
        <v>563</v>
      </c>
      <c r="E292" t="s">
        <v>564</v>
      </c>
      <c r="F292" t="s">
        <v>5</v>
      </c>
      <c r="G292">
        <v>9</v>
      </c>
      <c r="H292" s="32">
        <v>10.016999999999999</v>
      </c>
      <c r="I292">
        <v>0.33300000000000002</v>
      </c>
      <c r="J292">
        <v>0.48299999999999998</v>
      </c>
      <c r="K292">
        <v>92.1</v>
      </c>
      <c r="L292">
        <v>32.5</v>
      </c>
      <c r="M292">
        <v>9.5309999999999988</v>
      </c>
      <c r="N292">
        <v>309.75749999999994</v>
      </c>
      <c r="O292">
        <v>12</v>
      </c>
      <c r="P292">
        <v>7.6749999999999998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7.6749999999999998</v>
      </c>
    </row>
    <row r="293" spans="1:19" hidden="1" x14ac:dyDescent="0.25">
      <c r="A293" t="s">
        <v>55</v>
      </c>
      <c r="B293" s="2">
        <v>45588</v>
      </c>
      <c r="C293" t="s">
        <v>31</v>
      </c>
      <c r="D293" t="s">
        <v>850</v>
      </c>
      <c r="E293" t="s">
        <v>42</v>
      </c>
      <c r="F293" t="s">
        <v>19</v>
      </c>
      <c r="G293">
        <v>9</v>
      </c>
      <c r="H293" s="32">
        <v>9.2170000000000005</v>
      </c>
      <c r="I293">
        <v>0</v>
      </c>
      <c r="J293">
        <v>0.25</v>
      </c>
      <c r="K293">
        <v>88.697999999999993</v>
      </c>
      <c r="L293">
        <v>42.02</v>
      </c>
      <c r="M293">
        <v>8.9670000000000005</v>
      </c>
      <c r="N293">
        <v>376.79334000000006</v>
      </c>
      <c r="O293">
        <v>7</v>
      </c>
      <c r="P293">
        <v>12.671142857142856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3">
        <f>IFERROR(Hours_Working[[#This Row],[Gallon]],0)</f>
        <v>12.671142857142856</v>
      </c>
    </row>
    <row r="294" spans="1:19" hidden="1" x14ac:dyDescent="0.25">
      <c r="A294" t="s">
        <v>55</v>
      </c>
      <c r="B294" s="2">
        <v>45589</v>
      </c>
      <c r="C294" t="s">
        <v>31</v>
      </c>
      <c r="D294" t="s">
        <v>850</v>
      </c>
      <c r="E294" t="s">
        <v>42</v>
      </c>
      <c r="F294" t="s">
        <v>19</v>
      </c>
      <c r="G294">
        <v>13</v>
      </c>
      <c r="H294" s="32">
        <v>9.4499999999999993</v>
      </c>
      <c r="I294">
        <v>0</v>
      </c>
      <c r="J294">
        <v>0.16700000000000001</v>
      </c>
      <c r="K294">
        <v>134.10400000000001</v>
      </c>
      <c r="L294">
        <v>42.02</v>
      </c>
      <c r="M294">
        <v>9.2829999999999995</v>
      </c>
      <c r="N294">
        <v>390.07166000000001</v>
      </c>
      <c r="O294">
        <v>7</v>
      </c>
      <c r="P294">
        <v>19.157714285714288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4">
        <f>IFERROR(Hours_Working[[#This Row],[Gallon]],0)</f>
        <v>19.157714285714288</v>
      </c>
    </row>
    <row r="295" spans="1:19" hidden="1" x14ac:dyDescent="0.25">
      <c r="A295" t="s">
        <v>55</v>
      </c>
      <c r="B295" s="2">
        <v>45590</v>
      </c>
      <c r="C295" t="s">
        <v>31</v>
      </c>
      <c r="D295" t="s">
        <v>850</v>
      </c>
      <c r="E295" t="s">
        <v>42</v>
      </c>
      <c r="F295" t="s">
        <v>19</v>
      </c>
      <c r="G295">
        <v>7</v>
      </c>
      <c r="H295" s="32">
        <v>6.8330000000000002</v>
      </c>
      <c r="I295">
        <v>0</v>
      </c>
      <c r="J295">
        <v>0</v>
      </c>
      <c r="K295">
        <v>108.11199999999999</v>
      </c>
      <c r="L295">
        <v>42.02</v>
      </c>
      <c r="M295">
        <v>6.8330000000000002</v>
      </c>
      <c r="N295">
        <v>287.12266000000005</v>
      </c>
      <c r="O295">
        <v>7</v>
      </c>
      <c r="P295">
        <v>15.444571428571427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5">
        <f>IFERROR(Hours_Working[[#This Row],[Gallon]],0)</f>
        <v>15.444571428571427</v>
      </c>
    </row>
    <row r="296" spans="1:19" hidden="1" x14ac:dyDescent="0.25">
      <c r="A296" t="s">
        <v>55</v>
      </c>
      <c r="B296" s="2">
        <v>45593</v>
      </c>
      <c r="C296" t="s">
        <v>31</v>
      </c>
      <c r="D296" t="s">
        <v>850</v>
      </c>
      <c r="E296" t="s">
        <v>42</v>
      </c>
      <c r="F296" t="s">
        <v>19</v>
      </c>
      <c r="G296">
        <v>9</v>
      </c>
      <c r="H296" s="32">
        <v>9</v>
      </c>
      <c r="I296">
        <v>0.16700000000000001</v>
      </c>
      <c r="J296">
        <v>0.48299999999999998</v>
      </c>
      <c r="K296">
        <v>100.301</v>
      </c>
      <c r="L296">
        <v>42.02</v>
      </c>
      <c r="M296">
        <v>8.5169999999999995</v>
      </c>
      <c r="N296">
        <v>357.88434000000001</v>
      </c>
      <c r="O296">
        <v>7</v>
      </c>
      <c r="P296">
        <v>14.328714285714286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14.328714285714286</v>
      </c>
    </row>
    <row r="297" spans="1:19" hidden="1" x14ac:dyDescent="0.25">
      <c r="A297" t="s">
        <v>55</v>
      </c>
      <c r="B297" s="2">
        <v>45594</v>
      </c>
      <c r="C297" t="s">
        <v>31</v>
      </c>
      <c r="D297" t="s">
        <v>850</v>
      </c>
      <c r="E297" t="s">
        <v>42</v>
      </c>
      <c r="F297" t="s">
        <v>19</v>
      </c>
      <c r="G297">
        <v>9</v>
      </c>
      <c r="H297" s="32">
        <v>9.1</v>
      </c>
      <c r="I297">
        <v>0.15</v>
      </c>
      <c r="J297">
        <v>0.5</v>
      </c>
      <c r="K297">
        <v>110.236</v>
      </c>
      <c r="L297">
        <v>42.02</v>
      </c>
      <c r="M297">
        <v>8.6</v>
      </c>
      <c r="N297">
        <v>361.37200000000001</v>
      </c>
      <c r="O297">
        <v>7</v>
      </c>
      <c r="P297">
        <v>15.748000000000001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15.748000000000001</v>
      </c>
    </row>
    <row r="298" spans="1:19" hidden="1" x14ac:dyDescent="0.25">
      <c r="A298" t="s">
        <v>55</v>
      </c>
      <c r="B298" s="2">
        <v>45595</v>
      </c>
      <c r="C298" t="s">
        <v>31</v>
      </c>
      <c r="D298" t="s">
        <v>850</v>
      </c>
      <c r="E298" t="s">
        <v>42</v>
      </c>
      <c r="F298" t="s">
        <v>19</v>
      </c>
      <c r="G298">
        <v>9</v>
      </c>
      <c r="H298" s="32">
        <v>9.0830000000000002</v>
      </c>
      <c r="I298">
        <v>0.16700000000000001</v>
      </c>
      <c r="J298">
        <v>0.5</v>
      </c>
      <c r="K298">
        <v>75.605999999999995</v>
      </c>
      <c r="L298">
        <v>42.02</v>
      </c>
      <c r="M298">
        <v>8.5830000000000002</v>
      </c>
      <c r="N298">
        <v>360.65766000000002</v>
      </c>
      <c r="O298">
        <v>7</v>
      </c>
      <c r="P298">
        <v>10.800857142857142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10.800857142857142</v>
      </c>
    </row>
    <row r="299" spans="1:19" hidden="1" x14ac:dyDescent="0.25">
      <c r="A299" t="s">
        <v>55</v>
      </c>
      <c r="B299" s="2">
        <v>45596</v>
      </c>
      <c r="C299" t="s">
        <v>31</v>
      </c>
      <c r="D299" t="s">
        <v>850</v>
      </c>
      <c r="E299" t="s">
        <v>42</v>
      </c>
      <c r="F299" t="s">
        <v>19</v>
      </c>
      <c r="G299">
        <v>14</v>
      </c>
      <c r="H299" s="32">
        <v>9.0670000000000002</v>
      </c>
      <c r="I299">
        <v>0.33300000000000002</v>
      </c>
      <c r="J299">
        <v>0.5</v>
      </c>
      <c r="K299">
        <v>117.21899999999999</v>
      </c>
      <c r="L299">
        <v>42.02</v>
      </c>
      <c r="M299">
        <v>8.5640000000000001</v>
      </c>
      <c r="N299">
        <v>359.85928000000001</v>
      </c>
      <c r="O299">
        <v>7</v>
      </c>
      <c r="P299">
        <v>16.745571428571427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16.745571428571427</v>
      </c>
    </row>
    <row r="300" spans="1:19" hidden="1" x14ac:dyDescent="0.25">
      <c r="A300" t="s">
        <v>55</v>
      </c>
      <c r="B300" s="2">
        <v>45597</v>
      </c>
      <c r="C300" t="s">
        <v>31</v>
      </c>
      <c r="D300" t="s">
        <v>850</v>
      </c>
      <c r="E300" t="s">
        <v>42</v>
      </c>
      <c r="F300" t="s">
        <v>19</v>
      </c>
      <c r="G300">
        <v>8</v>
      </c>
      <c r="H300" s="32">
        <v>8.5</v>
      </c>
      <c r="I300">
        <v>0.16700000000000001</v>
      </c>
      <c r="J300">
        <v>0.5</v>
      </c>
      <c r="K300">
        <v>66.537999999999997</v>
      </c>
      <c r="L300">
        <v>42.02</v>
      </c>
      <c r="M300">
        <v>8</v>
      </c>
      <c r="N300">
        <v>336.16</v>
      </c>
      <c r="O300">
        <v>7</v>
      </c>
      <c r="P300">
        <v>9.5054285714285705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9.5054285714285705</v>
      </c>
    </row>
    <row r="301" spans="1:19" hidden="1" x14ac:dyDescent="0.25">
      <c r="A301" t="s">
        <v>55</v>
      </c>
      <c r="B301" s="2">
        <v>45586</v>
      </c>
      <c r="C301" t="s">
        <v>15</v>
      </c>
      <c r="D301" t="s">
        <v>562</v>
      </c>
      <c r="E301" t="s">
        <v>947</v>
      </c>
      <c r="F301" t="s">
        <v>5</v>
      </c>
      <c r="G301">
        <v>2</v>
      </c>
      <c r="H301" s="32">
        <v>1.1499999999999999</v>
      </c>
      <c r="I301">
        <v>0</v>
      </c>
      <c r="J301">
        <v>0</v>
      </c>
      <c r="K301">
        <v>22.498999999999999</v>
      </c>
      <c r="L301">
        <v>36.770000000000003</v>
      </c>
      <c r="M301">
        <v>1.1499999999999999</v>
      </c>
      <c r="N301">
        <v>42.285499999999999</v>
      </c>
      <c r="O301">
        <v>12</v>
      </c>
      <c r="P301">
        <v>1.8749166666666666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1">
        <f>IFERROR(Hours_Working[[#This Row],[Gallon]],0)</f>
        <v>1.8749166666666666</v>
      </c>
    </row>
    <row r="302" spans="1:19" hidden="1" x14ac:dyDescent="0.25">
      <c r="A302" t="s">
        <v>331</v>
      </c>
      <c r="B302" s="2">
        <v>45597</v>
      </c>
      <c r="C302" t="s">
        <v>15</v>
      </c>
      <c r="D302" t="s">
        <v>284</v>
      </c>
      <c r="E302" t="s">
        <v>213</v>
      </c>
      <c r="F302" t="s">
        <v>5</v>
      </c>
      <c r="G302">
        <v>10</v>
      </c>
      <c r="H302" s="32">
        <v>10.766999999999999</v>
      </c>
      <c r="I302">
        <v>0.217</v>
      </c>
      <c r="J302">
        <v>0.5</v>
      </c>
      <c r="K302">
        <v>176.30099999999999</v>
      </c>
      <c r="L302">
        <v>32.5</v>
      </c>
      <c r="M302">
        <v>10.266999999999999</v>
      </c>
      <c r="N302">
        <v>333.67750000000001</v>
      </c>
      <c r="O302">
        <v>12</v>
      </c>
      <c r="P302">
        <v>14.691749999999999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14.691749999999999</v>
      </c>
    </row>
    <row r="303" spans="1:19" hidden="1" x14ac:dyDescent="0.25">
      <c r="A303" t="s">
        <v>734</v>
      </c>
      <c r="B303" s="2">
        <v>45597</v>
      </c>
      <c r="C303" t="s">
        <v>31</v>
      </c>
      <c r="D303" t="s">
        <v>358</v>
      </c>
      <c r="E303" t="s">
        <v>35</v>
      </c>
      <c r="F303" t="s">
        <v>5</v>
      </c>
      <c r="G303">
        <v>18</v>
      </c>
      <c r="H303" s="32">
        <v>9.85</v>
      </c>
      <c r="I303">
        <v>0</v>
      </c>
      <c r="J303">
        <v>0.55000000000000004</v>
      </c>
      <c r="K303">
        <v>125.6</v>
      </c>
      <c r="L303">
        <v>35</v>
      </c>
      <c r="M303">
        <v>9.2999999999999989</v>
      </c>
      <c r="N303">
        <v>325.49999999999994</v>
      </c>
      <c r="O303">
        <v>12</v>
      </c>
      <c r="P303">
        <v>10.466666666666667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10.466666666666667</v>
      </c>
    </row>
    <row r="304" spans="1:19" hidden="1" x14ac:dyDescent="0.25">
      <c r="A304" t="s">
        <v>461</v>
      </c>
      <c r="B304" s="2">
        <v>45597</v>
      </c>
      <c r="C304" t="s">
        <v>15</v>
      </c>
      <c r="D304" t="s">
        <v>421</v>
      </c>
      <c r="E304" t="s">
        <v>290</v>
      </c>
      <c r="F304" t="s">
        <v>5</v>
      </c>
      <c r="G304">
        <v>9</v>
      </c>
      <c r="H304" s="32">
        <v>10.567</v>
      </c>
      <c r="I304">
        <v>0.33300000000000002</v>
      </c>
      <c r="J304">
        <v>0.5</v>
      </c>
      <c r="K304">
        <v>224.167</v>
      </c>
      <c r="L304">
        <v>32.5</v>
      </c>
      <c r="M304">
        <v>10.064</v>
      </c>
      <c r="N304">
        <v>327.08</v>
      </c>
      <c r="O304">
        <v>12</v>
      </c>
      <c r="P304">
        <v>18.680583333333335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18.680583333333335</v>
      </c>
    </row>
    <row r="305" spans="1:19" hidden="1" x14ac:dyDescent="0.25">
      <c r="A305" t="s">
        <v>370</v>
      </c>
      <c r="B305" s="2">
        <v>45598</v>
      </c>
      <c r="C305" t="s">
        <v>15</v>
      </c>
      <c r="D305" t="s">
        <v>353</v>
      </c>
      <c r="E305" t="s">
        <v>217</v>
      </c>
      <c r="F305" t="s">
        <v>5</v>
      </c>
      <c r="G305">
        <v>7</v>
      </c>
      <c r="H305" s="32">
        <v>10.25</v>
      </c>
      <c r="I305">
        <v>0</v>
      </c>
      <c r="J305">
        <v>0.5</v>
      </c>
      <c r="K305">
        <v>219.99600000000001</v>
      </c>
      <c r="L305">
        <v>34.5</v>
      </c>
      <c r="M305">
        <v>9.75</v>
      </c>
      <c r="N305">
        <v>336.375</v>
      </c>
      <c r="O305">
        <v>12</v>
      </c>
      <c r="P305">
        <v>18.333000000000002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18.333000000000002</v>
      </c>
    </row>
    <row r="306" spans="1:19" hidden="1" x14ac:dyDescent="0.25">
      <c r="A306" t="s">
        <v>392</v>
      </c>
      <c r="B306" s="2">
        <v>45598</v>
      </c>
      <c r="C306" t="s">
        <v>31</v>
      </c>
      <c r="D306" t="s">
        <v>618</v>
      </c>
      <c r="E306" t="s">
        <v>735</v>
      </c>
      <c r="F306" t="s">
        <v>5</v>
      </c>
      <c r="G306">
        <v>8</v>
      </c>
      <c r="H306" s="32">
        <v>10.5</v>
      </c>
      <c r="I306">
        <v>0</v>
      </c>
      <c r="J306">
        <v>0.48299999999999998</v>
      </c>
      <c r="K306">
        <v>131.21299999999999</v>
      </c>
      <c r="L306">
        <v>37</v>
      </c>
      <c r="M306">
        <v>10.016999999999999</v>
      </c>
      <c r="N306">
        <v>370.62899999999996</v>
      </c>
      <c r="O306">
        <v>12</v>
      </c>
      <c r="P306">
        <v>10.934416666666666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10.934416666666666</v>
      </c>
    </row>
    <row r="307" spans="1:19" hidden="1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hidden="1" x14ac:dyDescent="0.25">
      <c r="A308" t="s">
        <v>336</v>
      </c>
      <c r="B308" s="2">
        <v>45598</v>
      </c>
      <c r="C308" t="s">
        <v>31</v>
      </c>
      <c r="D308" t="s">
        <v>357</v>
      </c>
      <c r="E308" t="s">
        <v>355</v>
      </c>
      <c r="F308" t="s">
        <v>5</v>
      </c>
      <c r="G308">
        <v>6</v>
      </c>
      <c r="H308" s="32">
        <v>8.25</v>
      </c>
      <c r="I308">
        <v>0.75</v>
      </c>
      <c r="J308">
        <v>0.5</v>
      </c>
      <c r="K308">
        <v>79.650999999999996</v>
      </c>
      <c r="L308">
        <v>37</v>
      </c>
      <c r="M308">
        <v>7.33</v>
      </c>
      <c r="N308">
        <v>271.20999999999998</v>
      </c>
      <c r="O308">
        <v>12</v>
      </c>
      <c r="P308">
        <v>6.6375833333333327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6.6375833333333327</v>
      </c>
    </row>
    <row r="309" spans="1:19" hidden="1" x14ac:dyDescent="0.25">
      <c r="A309" t="s">
        <v>333</v>
      </c>
      <c r="B309" s="2">
        <v>45598</v>
      </c>
      <c r="C309" t="s">
        <v>31</v>
      </c>
      <c r="D309" t="s">
        <v>334</v>
      </c>
      <c r="E309" t="s">
        <v>335</v>
      </c>
      <c r="F309" t="s">
        <v>5</v>
      </c>
      <c r="G309">
        <v>11</v>
      </c>
      <c r="H309" s="32">
        <v>9.8330000000000002</v>
      </c>
      <c r="I309">
        <v>0.16700000000000001</v>
      </c>
      <c r="J309">
        <v>0.5</v>
      </c>
      <c r="K309">
        <v>122.259</v>
      </c>
      <c r="L309">
        <v>37</v>
      </c>
      <c r="M309">
        <v>9.3330000000000002</v>
      </c>
      <c r="N309">
        <v>345.32100000000003</v>
      </c>
      <c r="O309">
        <v>12</v>
      </c>
      <c r="P309">
        <v>10.18825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10.18825</v>
      </c>
    </row>
    <row r="310" spans="1:19" hidden="1" x14ac:dyDescent="0.25">
      <c r="A310" t="s">
        <v>406</v>
      </c>
      <c r="B310" s="2">
        <v>45598</v>
      </c>
      <c r="C310" t="s">
        <v>15</v>
      </c>
      <c r="D310" t="s">
        <v>385</v>
      </c>
      <c r="E310" t="s">
        <v>212</v>
      </c>
      <c r="F310" t="s">
        <v>26</v>
      </c>
      <c r="G310">
        <v>7</v>
      </c>
      <c r="H310" s="32">
        <v>10.016999999999999</v>
      </c>
      <c r="I310">
        <v>0.33300000000000002</v>
      </c>
      <c r="J310">
        <v>0.51700000000000002</v>
      </c>
      <c r="K310">
        <v>138.399</v>
      </c>
      <c r="L310">
        <v>31</v>
      </c>
      <c r="M310">
        <v>9.4969999999999999</v>
      </c>
      <c r="N310">
        <v>294.40699999999998</v>
      </c>
      <c r="O310">
        <v>19</v>
      </c>
      <c r="P310">
        <v>7.2841578947368424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7.2841578947368424</v>
      </c>
    </row>
    <row r="311" spans="1:19" hidden="1" x14ac:dyDescent="0.25">
      <c r="A311" t="s">
        <v>60</v>
      </c>
      <c r="B311" s="2">
        <v>45598</v>
      </c>
      <c r="C311" t="s">
        <v>15</v>
      </c>
      <c r="D311" t="s">
        <v>561</v>
      </c>
      <c r="E311" t="s">
        <v>23</v>
      </c>
      <c r="F311" t="s">
        <v>5</v>
      </c>
      <c r="G311">
        <v>6</v>
      </c>
      <c r="H311" s="32">
        <v>9.3170000000000002</v>
      </c>
      <c r="I311">
        <v>0.15</v>
      </c>
      <c r="J311">
        <v>0</v>
      </c>
      <c r="K311">
        <v>212.126</v>
      </c>
      <c r="L311">
        <v>34.5</v>
      </c>
      <c r="M311">
        <v>9.3170000000000002</v>
      </c>
      <c r="N311">
        <v>321.43650000000002</v>
      </c>
      <c r="O311">
        <v>12</v>
      </c>
      <c r="P311">
        <v>17.677166666666668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17.677166666666668</v>
      </c>
    </row>
    <row r="312" spans="1:19" hidden="1" x14ac:dyDescent="0.25">
      <c r="A312" t="s">
        <v>55</v>
      </c>
      <c r="B312" s="2">
        <v>45586</v>
      </c>
      <c r="C312" t="s">
        <v>15</v>
      </c>
      <c r="D312" t="s">
        <v>562</v>
      </c>
      <c r="E312" t="s">
        <v>21</v>
      </c>
      <c r="F312" t="s">
        <v>5</v>
      </c>
      <c r="G312">
        <v>7</v>
      </c>
      <c r="H312" s="32">
        <v>9.0500000000000007</v>
      </c>
      <c r="I312">
        <v>0.16700000000000001</v>
      </c>
      <c r="J312">
        <v>0.35</v>
      </c>
      <c r="K312">
        <v>187.53700000000001</v>
      </c>
      <c r="L312">
        <v>36.770000000000003</v>
      </c>
      <c r="M312">
        <v>8.7000000000000011</v>
      </c>
      <c r="N312">
        <v>319.89900000000006</v>
      </c>
      <c r="O312">
        <v>12</v>
      </c>
      <c r="P312">
        <v>15.628083333333334</v>
      </c>
      <c r="Q312" t="s">
        <v>192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2">
        <f>IFERROR(Hours_Working[[#This Row],[Gallon]],0)</f>
        <v>15.628083333333334</v>
      </c>
    </row>
    <row r="313" spans="1:19" hidden="1" x14ac:dyDescent="0.25">
      <c r="A313" t="s">
        <v>55</v>
      </c>
      <c r="B313" s="2">
        <v>45587</v>
      </c>
      <c r="C313" t="s">
        <v>15</v>
      </c>
      <c r="D313" t="s">
        <v>562</v>
      </c>
      <c r="E313" t="s">
        <v>21</v>
      </c>
      <c r="F313" t="s">
        <v>5</v>
      </c>
      <c r="G313">
        <v>7</v>
      </c>
      <c r="H313" s="32">
        <v>9.4670000000000005</v>
      </c>
      <c r="I313">
        <v>0.36699999999999999</v>
      </c>
      <c r="J313">
        <v>0.58299999999999996</v>
      </c>
      <c r="K313">
        <v>190.935</v>
      </c>
      <c r="L313">
        <v>36.770000000000003</v>
      </c>
      <c r="M313">
        <v>8.8470000000000013</v>
      </c>
      <c r="N313">
        <v>325.30419000000006</v>
      </c>
      <c r="O313">
        <v>12</v>
      </c>
      <c r="P313">
        <v>15.911250000000001</v>
      </c>
      <c r="Q313" t="s">
        <v>192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3">
        <f>IFERROR(Hours_Working[[#This Row],[Gallon]],0)</f>
        <v>15.911250000000001</v>
      </c>
    </row>
    <row r="314" spans="1:19" hidden="1" x14ac:dyDescent="0.25">
      <c r="A314" t="s">
        <v>55</v>
      </c>
      <c r="B314" s="2">
        <v>45588</v>
      </c>
      <c r="C314" t="s">
        <v>15</v>
      </c>
      <c r="D314" t="s">
        <v>562</v>
      </c>
      <c r="E314" t="s">
        <v>21</v>
      </c>
      <c r="F314" t="s">
        <v>5</v>
      </c>
      <c r="G314">
        <v>5</v>
      </c>
      <c r="H314" s="32">
        <v>7.3</v>
      </c>
      <c r="I314">
        <v>0.3</v>
      </c>
      <c r="J314">
        <v>0.51700000000000002</v>
      </c>
      <c r="K314">
        <v>312.33300000000003</v>
      </c>
      <c r="L314">
        <v>36.770000000000003</v>
      </c>
      <c r="M314">
        <v>6.7829999999999995</v>
      </c>
      <c r="N314">
        <v>249.41091</v>
      </c>
      <c r="O314">
        <v>12</v>
      </c>
      <c r="P314">
        <v>26.027750000000001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4">
        <f>IFERROR(Hours_Working[[#This Row],[Gallon]],0)</f>
        <v>26.027750000000001</v>
      </c>
    </row>
    <row r="315" spans="1:19" hidden="1" x14ac:dyDescent="0.25">
      <c r="A315" t="s">
        <v>55</v>
      </c>
      <c r="B315" s="2">
        <v>45590</v>
      </c>
      <c r="C315" t="s">
        <v>15</v>
      </c>
      <c r="D315" t="s">
        <v>562</v>
      </c>
      <c r="E315" t="s">
        <v>21</v>
      </c>
      <c r="F315" t="s">
        <v>5</v>
      </c>
      <c r="G315">
        <v>6</v>
      </c>
      <c r="H315" s="32">
        <v>7.5170000000000003</v>
      </c>
      <c r="I315">
        <v>0.2</v>
      </c>
      <c r="J315">
        <v>0</v>
      </c>
      <c r="K315">
        <v>157.137</v>
      </c>
      <c r="L315">
        <v>36.770000000000003</v>
      </c>
      <c r="M315">
        <v>7.5170000000000003</v>
      </c>
      <c r="N315">
        <v>276.40009000000003</v>
      </c>
      <c r="O315">
        <v>12</v>
      </c>
      <c r="P315">
        <v>13.094749999999999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5">
        <f>IFERROR(Hours_Working[[#This Row],[Gallon]],0)</f>
        <v>13.094749999999999</v>
      </c>
    </row>
    <row r="316" spans="1:19" hidden="1" x14ac:dyDescent="0.25">
      <c r="A316" t="s">
        <v>55</v>
      </c>
      <c r="B316" s="2">
        <v>45592</v>
      </c>
      <c r="C316" t="s">
        <v>15</v>
      </c>
      <c r="D316" t="s">
        <v>562</v>
      </c>
      <c r="E316" t="s">
        <v>21</v>
      </c>
      <c r="F316" t="s">
        <v>5</v>
      </c>
      <c r="G316">
        <v>7</v>
      </c>
      <c r="H316" s="32">
        <v>9.3670000000000009</v>
      </c>
      <c r="I316">
        <v>0.2</v>
      </c>
      <c r="J316">
        <v>0</v>
      </c>
      <c r="K316">
        <v>195.78100000000001</v>
      </c>
      <c r="L316">
        <v>36.770000000000003</v>
      </c>
      <c r="M316">
        <v>9.3670000000000009</v>
      </c>
      <c r="N316">
        <v>344.42459000000008</v>
      </c>
      <c r="O316">
        <v>12</v>
      </c>
      <c r="P316">
        <v>16.315083333333334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16.315083333333334</v>
      </c>
    </row>
    <row r="317" spans="1:19" hidden="1" x14ac:dyDescent="0.25">
      <c r="A317" t="s">
        <v>331</v>
      </c>
      <c r="B317" s="2">
        <v>45598</v>
      </c>
      <c r="C317" t="s">
        <v>15</v>
      </c>
      <c r="D317" t="s">
        <v>284</v>
      </c>
      <c r="E317" t="s">
        <v>213</v>
      </c>
      <c r="F317" t="s">
        <v>5</v>
      </c>
      <c r="G317">
        <v>4</v>
      </c>
      <c r="H317" s="32">
        <v>10.016999999999999</v>
      </c>
      <c r="I317">
        <v>0.16700000000000001</v>
      </c>
      <c r="J317">
        <v>0.48299999999999998</v>
      </c>
      <c r="K317">
        <v>193.441</v>
      </c>
      <c r="L317">
        <v>34.5</v>
      </c>
      <c r="M317">
        <v>9.5339999999999989</v>
      </c>
      <c r="N317">
        <v>328.92299999999994</v>
      </c>
      <c r="O317">
        <v>12</v>
      </c>
      <c r="P317">
        <v>16.120083333333334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16.120083333333334</v>
      </c>
    </row>
    <row r="318" spans="1:19" hidden="1" x14ac:dyDescent="0.25">
      <c r="A318" t="s">
        <v>461</v>
      </c>
      <c r="B318" s="2">
        <v>45598</v>
      </c>
      <c r="C318" t="s">
        <v>15</v>
      </c>
      <c r="D318" t="s">
        <v>421</v>
      </c>
      <c r="E318" t="s">
        <v>290</v>
      </c>
      <c r="F318" t="s">
        <v>5</v>
      </c>
      <c r="G318">
        <v>7</v>
      </c>
      <c r="H318" s="32">
        <v>10.933</v>
      </c>
      <c r="I318">
        <v>0.16700000000000001</v>
      </c>
      <c r="J318">
        <v>0.5</v>
      </c>
      <c r="K318">
        <v>275.81299999999999</v>
      </c>
      <c r="L318">
        <v>35</v>
      </c>
      <c r="M318">
        <v>10.433</v>
      </c>
      <c r="N318">
        <v>365.15499999999997</v>
      </c>
      <c r="O318">
        <v>12</v>
      </c>
      <c r="P318">
        <v>22.984416666666664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22.984416666666664</v>
      </c>
    </row>
    <row r="319" spans="1:19" hidden="1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hidden="1" x14ac:dyDescent="0.25">
      <c r="A320" t="s">
        <v>336</v>
      </c>
      <c r="B320" s="2">
        <v>45599</v>
      </c>
      <c r="C320" t="s">
        <v>31</v>
      </c>
      <c r="D320" t="s">
        <v>357</v>
      </c>
      <c r="E320" t="s">
        <v>355</v>
      </c>
      <c r="F320" t="s">
        <v>5</v>
      </c>
      <c r="G320">
        <v>5</v>
      </c>
      <c r="H320" s="32">
        <v>9.6170000000000009</v>
      </c>
      <c r="I320">
        <v>0.16700000000000001</v>
      </c>
      <c r="J320">
        <v>0.5</v>
      </c>
      <c r="K320">
        <v>77.518000000000001</v>
      </c>
      <c r="L320">
        <v>37</v>
      </c>
      <c r="M320">
        <v>9.1170000000000009</v>
      </c>
      <c r="N320">
        <v>337.32900000000001</v>
      </c>
      <c r="O320">
        <v>12</v>
      </c>
      <c r="P320">
        <v>6.4598333333333331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6.4598333333333331</v>
      </c>
    </row>
    <row r="321" spans="1:19" hidden="1" x14ac:dyDescent="0.25">
      <c r="A321" t="s">
        <v>333</v>
      </c>
      <c r="B321" s="2">
        <v>45599</v>
      </c>
      <c r="C321" t="s">
        <v>31</v>
      </c>
      <c r="D321" t="s">
        <v>334</v>
      </c>
      <c r="E321" t="s">
        <v>335</v>
      </c>
      <c r="F321" t="s">
        <v>5</v>
      </c>
      <c r="G321">
        <v>5</v>
      </c>
      <c r="H321" s="32">
        <v>7.4669999999999996</v>
      </c>
      <c r="I321">
        <v>0.23300000000000001</v>
      </c>
      <c r="J321">
        <v>0.7</v>
      </c>
      <c r="K321">
        <v>61.441000000000003</v>
      </c>
      <c r="L321">
        <v>37</v>
      </c>
      <c r="M321">
        <v>6.7669999999999995</v>
      </c>
      <c r="N321">
        <v>250.37899999999999</v>
      </c>
      <c r="O321">
        <v>12</v>
      </c>
      <c r="P321">
        <v>5.1200833333333335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5.1200833333333335</v>
      </c>
    </row>
    <row r="322" spans="1:19" hidden="1" x14ac:dyDescent="0.25">
      <c r="A322" t="s">
        <v>581</v>
      </c>
      <c r="B322" s="2">
        <v>45599</v>
      </c>
      <c r="C322" t="s">
        <v>15</v>
      </c>
      <c r="D322" t="s">
        <v>563</v>
      </c>
      <c r="E322" t="s">
        <v>564</v>
      </c>
      <c r="F322" t="s">
        <v>5</v>
      </c>
      <c r="G322">
        <v>9</v>
      </c>
      <c r="H322" s="32">
        <v>10.5</v>
      </c>
      <c r="I322">
        <v>0.36699999999999999</v>
      </c>
      <c r="J322">
        <v>0.5</v>
      </c>
      <c r="K322">
        <v>225.29599999999999</v>
      </c>
      <c r="L322">
        <v>34.5</v>
      </c>
      <c r="M322">
        <v>9.963000000000001</v>
      </c>
      <c r="N322">
        <v>343.72350000000006</v>
      </c>
      <c r="O322">
        <v>12</v>
      </c>
      <c r="P322">
        <v>18.774666666666665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18.774666666666665</v>
      </c>
    </row>
    <row r="323" spans="1:19" hidden="1" x14ac:dyDescent="0.25">
      <c r="A323" t="s">
        <v>55</v>
      </c>
      <c r="B323" s="2">
        <v>45593</v>
      </c>
      <c r="C323" t="s">
        <v>15</v>
      </c>
      <c r="D323" t="s">
        <v>562</v>
      </c>
      <c r="E323" t="s">
        <v>21</v>
      </c>
      <c r="F323" t="s">
        <v>5</v>
      </c>
      <c r="G323">
        <v>6</v>
      </c>
      <c r="H323" s="32">
        <v>8.0329999999999995</v>
      </c>
      <c r="I323">
        <v>0</v>
      </c>
      <c r="J323">
        <v>0</v>
      </c>
      <c r="K323">
        <v>213.30600000000001</v>
      </c>
      <c r="L323">
        <v>36.770000000000003</v>
      </c>
      <c r="M323">
        <v>8.0329999999999995</v>
      </c>
      <c r="N323">
        <v>295.37340999999998</v>
      </c>
      <c r="O323">
        <v>12</v>
      </c>
      <c r="P323">
        <v>17.775500000000001</v>
      </c>
      <c r="Q323" t="s">
        <v>192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17.775500000000001</v>
      </c>
    </row>
    <row r="324" spans="1:19" hidden="1" x14ac:dyDescent="0.25">
      <c r="A324" t="s">
        <v>55</v>
      </c>
      <c r="B324" s="2">
        <v>45594</v>
      </c>
      <c r="C324" t="s">
        <v>15</v>
      </c>
      <c r="D324" t="s">
        <v>562</v>
      </c>
      <c r="E324" t="s">
        <v>21</v>
      </c>
      <c r="F324" t="s">
        <v>5</v>
      </c>
      <c r="G324">
        <v>7</v>
      </c>
      <c r="H324" s="32">
        <v>8.9169999999999998</v>
      </c>
      <c r="I324">
        <v>0.55000000000000004</v>
      </c>
      <c r="J324">
        <v>0.53300000000000003</v>
      </c>
      <c r="K324">
        <v>125.873</v>
      </c>
      <c r="L324">
        <v>36.770000000000003</v>
      </c>
      <c r="M324">
        <v>8.1639999999999997</v>
      </c>
      <c r="N324">
        <v>300.19028000000003</v>
      </c>
      <c r="O324">
        <v>12</v>
      </c>
      <c r="P324">
        <v>10.489416666666667</v>
      </c>
      <c r="Q324" t="s">
        <v>192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10.489416666666667</v>
      </c>
    </row>
    <row r="325" spans="1:19" hidden="1" x14ac:dyDescent="0.25">
      <c r="A325" t="s">
        <v>55</v>
      </c>
      <c r="B325" s="2">
        <v>45595</v>
      </c>
      <c r="C325" t="s">
        <v>15</v>
      </c>
      <c r="D325" t="s">
        <v>562</v>
      </c>
      <c r="E325" t="s">
        <v>21</v>
      </c>
      <c r="F325" t="s">
        <v>5</v>
      </c>
      <c r="G325">
        <v>6</v>
      </c>
      <c r="H325" s="32">
        <v>8.5169999999999995</v>
      </c>
      <c r="I325">
        <v>0.25</v>
      </c>
      <c r="J325">
        <v>0.23300000000000001</v>
      </c>
      <c r="K325">
        <v>151.42500000000001</v>
      </c>
      <c r="L325">
        <v>36.770000000000003</v>
      </c>
      <c r="M325">
        <v>8.2839999999999989</v>
      </c>
      <c r="N325">
        <v>304.60267999999996</v>
      </c>
      <c r="O325">
        <v>12</v>
      </c>
      <c r="P325">
        <v>12.61875</v>
      </c>
      <c r="Q325" t="s">
        <v>192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12.61875</v>
      </c>
    </row>
    <row r="326" spans="1:19" hidden="1" x14ac:dyDescent="0.25">
      <c r="A326" t="s">
        <v>55</v>
      </c>
      <c r="B326" s="2">
        <v>45596</v>
      </c>
      <c r="C326" t="s">
        <v>15</v>
      </c>
      <c r="D326" t="s">
        <v>562</v>
      </c>
      <c r="E326" t="s">
        <v>21</v>
      </c>
      <c r="F326" t="s">
        <v>5</v>
      </c>
      <c r="G326">
        <v>8</v>
      </c>
      <c r="H326" s="32">
        <v>9.2170000000000005</v>
      </c>
      <c r="I326">
        <v>0.183</v>
      </c>
      <c r="J326">
        <v>0</v>
      </c>
      <c r="K326">
        <v>165.71</v>
      </c>
      <c r="L326">
        <v>36.770000000000003</v>
      </c>
      <c r="M326">
        <v>9.2170000000000005</v>
      </c>
      <c r="N326">
        <v>338.90909000000005</v>
      </c>
      <c r="O326">
        <v>12</v>
      </c>
      <c r="P326">
        <v>13.809166666666668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13.809166666666668</v>
      </c>
    </row>
    <row r="327" spans="1:19" hidden="1" x14ac:dyDescent="0.25">
      <c r="A327" t="s">
        <v>55</v>
      </c>
      <c r="B327" s="2">
        <v>45597</v>
      </c>
      <c r="C327" t="s">
        <v>15</v>
      </c>
      <c r="D327" t="s">
        <v>562</v>
      </c>
      <c r="E327" t="s">
        <v>21</v>
      </c>
      <c r="F327" t="s">
        <v>5</v>
      </c>
      <c r="G327">
        <v>4</v>
      </c>
      <c r="H327" s="32">
        <v>8.9</v>
      </c>
      <c r="I327">
        <v>0.25</v>
      </c>
      <c r="J327">
        <v>0</v>
      </c>
      <c r="K327">
        <v>162</v>
      </c>
      <c r="L327">
        <v>36.770000000000003</v>
      </c>
      <c r="M327">
        <v>8.9</v>
      </c>
      <c r="N327">
        <v>327.25300000000004</v>
      </c>
      <c r="O327">
        <v>12</v>
      </c>
      <c r="P327">
        <v>13.5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13.5</v>
      </c>
    </row>
    <row r="328" spans="1:19" hidden="1" x14ac:dyDescent="0.25">
      <c r="A328" t="s">
        <v>55</v>
      </c>
      <c r="B328" s="2">
        <v>45599</v>
      </c>
      <c r="C328" t="s">
        <v>15</v>
      </c>
      <c r="D328" t="s">
        <v>562</v>
      </c>
      <c r="E328" t="s">
        <v>21</v>
      </c>
      <c r="F328" t="s">
        <v>5</v>
      </c>
      <c r="G328">
        <v>9</v>
      </c>
      <c r="H328" s="32">
        <v>9.0329999999999995</v>
      </c>
      <c r="I328">
        <v>0</v>
      </c>
      <c r="J328">
        <v>0</v>
      </c>
      <c r="K328">
        <v>229.16399999999999</v>
      </c>
      <c r="L328">
        <v>36.770000000000003</v>
      </c>
      <c r="M328">
        <v>9.0329999999999995</v>
      </c>
      <c r="N328">
        <v>332.14341000000002</v>
      </c>
      <c r="O328">
        <v>12</v>
      </c>
      <c r="P328">
        <v>19.096999999999998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19.096999999999998</v>
      </c>
    </row>
    <row r="329" spans="1:19" hidden="1" x14ac:dyDescent="0.25">
      <c r="A329" t="s">
        <v>331</v>
      </c>
      <c r="B329" s="2">
        <v>45599</v>
      </c>
      <c r="C329" t="s">
        <v>15</v>
      </c>
      <c r="D329" t="s">
        <v>284</v>
      </c>
      <c r="E329" t="s">
        <v>213</v>
      </c>
      <c r="F329" t="s">
        <v>5</v>
      </c>
      <c r="G329">
        <v>9</v>
      </c>
      <c r="H329" s="32">
        <v>10.067</v>
      </c>
      <c r="I329">
        <v>0.41699999999999998</v>
      </c>
      <c r="J329">
        <v>0.5</v>
      </c>
      <c r="K329">
        <v>233.22900000000001</v>
      </c>
      <c r="L329">
        <v>34.5</v>
      </c>
      <c r="M329">
        <v>9.48</v>
      </c>
      <c r="N329">
        <v>327.06</v>
      </c>
      <c r="O329">
        <v>12</v>
      </c>
      <c r="P329">
        <v>19.435750000000002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19.435750000000002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4" t="s">
        <v>199</v>
      </c>
      <c r="B7" s="244"/>
      <c r="C7" s="244"/>
      <c r="D7" s="244"/>
    </row>
    <row r="8" spans="1:10" ht="21" customHeight="1" x14ac:dyDescent="0.25">
      <c r="A8" s="244"/>
      <c r="B8" s="244"/>
      <c r="C8" s="244"/>
      <c r="D8" s="244"/>
    </row>
    <row r="9" spans="1:10" ht="21" customHeight="1" x14ac:dyDescent="0.35">
      <c r="A9" s="244"/>
      <c r="B9" s="244"/>
      <c r="C9" s="244"/>
      <c r="D9" s="244"/>
      <c r="G9" s="244" t="s">
        <v>207</v>
      </c>
      <c r="H9" s="244"/>
      <c r="I9" s="244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5" t="s">
        <v>945</v>
      </c>
      <c r="J1" s="236"/>
      <c r="K1" s="237" t="s">
        <v>946</v>
      </c>
      <c r="L1" s="238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9" t="s">
        <v>211</v>
      </c>
      <c r="H7" s="239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0" t="s">
        <v>392</v>
      </c>
      <c r="C9" s="240"/>
      <c r="D9" s="240"/>
      <c r="H9" s="41"/>
      <c r="J9" s="85"/>
    </row>
    <row r="10" spans="2:30" ht="23.45" customHeight="1" thickBot="1" x14ac:dyDescent="0.4">
      <c r="B10" s="241" t="s">
        <v>79</v>
      </c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3"/>
      <c r="P10" s="233" t="s">
        <v>77</v>
      </c>
      <c r="Q10" s="234"/>
      <c r="R10" s="234"/>
      <c r="S10" s="234"/>
      <c r="T10" s="234"/>
      <c r="U10" s="234"/>
      <c r="V10" s="234"/>
      <c r="W10" s="234"/>
      <c r="X10" s="234"/>
      <c r="Y10" s="234"/>
      <c r="Z10" s="234"/>
      <c r="AA10" s="234"/>
      <c r="AB10" s="234"/>
      <c r="AC10" s="234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C:\Users\USER\Desktop\Payroll Analysis\[Dashboard.xlsm]Total Tables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C:\Users\USER\Desktop\Payroll Analysis\[Dashboard.xlsm]Total Tables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20</vt:i4>
      </vt:variant>
    </vt:vector>
  </HeadingPairs>
  <TitlesOfParts>
    <vt:vector size="46" baseType="lpstr">
      <vt:lpstr>WEEK ENDING DATES</vt:lpstr>
      <vt:lpstr>HOURS FOR VDP</vt:lpstr>
      <vt:lpstr>Hours_Working (2)</vt:lpstr>
      <vt:lpstr>Ticket Rate</vt:lpstr>
      <vt:lpstr>Review</vt:lpstr>
      <vt:lpstr>Sheet4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2025-01-23T16:46:49Z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